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d04691dbd909eac/Desktop/Model/Model/"/>
    </mc:Choice>
  </mc:AlternateContent>
  <xr:revisionPtr revIDLastSave="52" documentId="13_ncr:1_{014ABAB8-0E82-49C4-AB3B-FF7E4BCA389C}" xr6:coauthVersionLast="47" xr6:coauthVersionMax="47" xr10:uidLastSave="{9F5C14CB-29BC-4C26-B07A-5574C8DF26CC}"/>
  <bookViews>
    <workbookView xWindow="-120" yWindow="-120" windowWidth="29040" windowHeight="15840" activeTab="1" xr2:uid="{00000000-000D-0000-FFFF-FFFF00000000}"/>
  </bookViews>
  <sheets>
    <sheet name="Sheet1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2" l="1"/>
  <c r="N14" i="2"/>
  <c r="N13" i="2"/>
  <c r="M14" i="2"/>
  <c r="L14" i="2"/>
  <c r="L13" i="2"/>
  <c r="N11" i="2"/>
  <c r="N8" i="2"/>
  <c r="M8" i="2"/>
  <c r="M11" i="2" s="1"/>
  <c r="M15" i="2" s="1"/>
  <c r="L8" i="2"/>
  <c r="L11" i="2" s="1"/>
  <c r="L15" i="2" s="1"/>
  <c r="N4" i="2"/>
  <c r="M4" i="2"/>
  <c r="M13" i="2" s="1"/>
  <c r="L4" i="2"/>
  <c r="K6" i="2"/>
  <c r="W17" i="2"/>
  <c r="V17" i="2"/>
  <c r="U17" i="2"/>
  <c r="T17" i="2"/>
  <c r="S17" i="2"/>
  <c r="U11" i="2"/>
  <c r="U15" i="2" s="1"/>
  <c r="T11" i="2"/>
  <c r="T15" i="2" s="1"/>
  <c r="S11" i="2"/>
  <c r="S15" i="2" s="1"/>
  <c r="W8" i="2"/>
  <c r="W11" i="2" s="1"/>
  <c r="W15" i="2" s="1"/>
  <c r="V8" i="2"/>
  <c r="V11" i="2" s="1"/>
  <c r="V15" i="2" s="1"/>
  <c r="U8" i="2"/>
  <c r="T8" i="2"/>
  <c r="S8" i="2"/>
  <c r="Y10" i="2"/>
  <c r="Y9" i="2"/>
  <c r="Z9" i="2" s="1"/>
  <c r="AA9" i="2" s="1"/>
  <c r="AB9" i="2" s="1"/>
  <c r="AC9" i="2" s="1"/>
  <c r="AD9" i="2" s="1"/>
  <c r="AE9" i="2" s="1"/>
  <c r="AF9" i="2" s="1"/>
  <c r="AG9" i="2" s="1"/>
  <c r="AH9" i="2" s="1"/>
  <c r="AI9" i="2" s="1"/>
  <c r="AJ9" i="2" s="1"/>
  <c r="AK9" i="2" s="1"/>
  <c r="AL9" i="2" s="1"/>
  <c r="AM9" i="2" s="1"/>
  <c r="AN9" i="2" s="1"/>
  <c r="AO9" i="2" s="1"/>
  <c r="AP9" i="2" s="1"/>
  <c r="AQ9" i="2" s="1"/>
  <c r="AR9" i="2" s="1"/>
  <c r="AS9" i="2" s="1"/>
  <c r="AT9" i="2" s="1"/>
  <c r="AU9" i="2" s="1"/>
  <c r="AV9" i="2" s="1"/>
  <c r="AW9" i="2" s="1"/>
  <c r="AX9" i="2" s="1"/>
  <c r="AY9" i="2" s="1"/>
  <c r="AZ9" i="2" s="1"/>
  <c r="BA9" i="2" s="1"/>
  <c r="BB9" i="2" s="1"/>
  <c r="Y7" i="2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AL7" i="2" s="1"/>
  <c r="AM7" i="2" s="1"/>
  <c r="AN7" i="2" s="1"/>
  <c r="AO7" i="2" s="1"/>
  <c r="AP7" i="2" s="1"/>
  <c r="AQ7" i="2" s="1"/>
  <c r="AR7" i="2" s="1"/>
  <c r="AS7" i="2" s="1"/>
  <c r="AT7" i="2" s="1"/>
  <c r="AU7" i="2" s="1"/>
  <c r="AV7" i="2" s="1"/>
  <c r="AW7" i="2" s="1"/>
  <c r="AX7" i="2" s="1"/>
  <c r="AY7" i="2" s="1"/>
  <c r="AZ7" i="2" s="1"/>
  <c r="BA7" i="2" s="1"/>
  <c r="BB7" i="2" s="1"/>
  <c r="Y6" i="2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AJ6" i="2" s="1"/>
  <c r="AK6" i="2" s="1"/>
  <c r="AL6" i="2" s="1"/>
  <c r="AM6" i="2" s="1"/>
  <c r="AN6" i="2" s="1"/>
  <c r="AO6" i="2" s="1"/>
  <c r="AP6" i="2" s="1"/>
  <c r="AQ6" i="2" s="1"/>
  <c r="AR6" i="2" s="1"/>
  <c r="AS6" i="2" s="1"/>
  <c r="AT6" i="2" s="1"/>
  <c r="AU6" i="2" s="1"/>
  <c r="AV6" i="2" s="1"/>
  <c r="AW6" i="2" s="1"/>
  <c r="AX6" i="2" s="1"/>
  <c r="AY6" i="2" s="1"/>
  <c r="AZ6" i="2" s="1"/>
  <c r="BA6" i="2" s="1"/>
  <c r="BB6" i="2" s="1"/>
  <c r="W4" i="2"/>
  <c r="W13" i="2" s="1"/>
  <c r="V4" i="2"/>
  <c r="V13" i="2" s="1"/>
  <c r="U4" i="2"/>
  <c r="U13" i="2" s="1"/>
  <c r="T4" i="2"/>
  <c r="T13" i="2" s="1"/>
  <c r="S4" i="2"/>
  <c r="S13" i="2" s="1"/>
  <c r="X10" i="2"/>
  <c r="X9" i="2"/>
  <c r="X7" i="2"/>
  <c r="X6" i="2"/>
  <c r="X17" i="2" s="1"/>
  <c r="Y3" i="2"/>
  <c r="Y2" i="2"/>
  <c r="X2" i="2"/>
  <c r="E4" i="2"/>
  <c r="E13" i="2" s="1"/>
  <c r="K14" i="2"/>
  <c r="J14" i="2"/>
  <c r="I14" i="2"/>
  <c r="H14" i="2"/>
  <c r="G14" i="2"/>
  <c r="F14" i="2"/>
  <c r="D14" i="2"/>
  <c r="C8" i="2"/>
  <c r="C11" i="2" s="1"/>
  <c r="C15" i="2" s="1"/>
  <c r="C4" i="2"/>
  <c r="C13" i="2" s="1"/>
  <c r="K8" i="2"/>
  <c r="K11" i="2" s="1"/>
  <c r="K15" i="2" s="1"/>
  <c r="J8" i="2"/>
  <c r="J11" i="2" s="1"/>
  <c r="J15" i="2" s="1"/>
  <c r="I8" i="2"/>
  <c r="I11" i="2" s="1"/>
  <c r="I15" i="2" s="1"/>
  <c r="E8" i="2"/>
  <c r="E11" i="2" s="1"/>
  <c r="E15" i="2" s="1"/>
  <c r="F8" i="2"/>
  <c r="F11" i="2" s="1"/>
  <c r="F15" i="2" s="1"/>
  <c r="G8" i="2"/>
  <c r="G11" i="2" s="1"/>
  <c r="G15" i="2" s="1"/>
  <c r="E14" i="2"/>
  <c r="D11" i="2"/>
  <c r="D15" i="2" s="1"/>
  <c r="K4" i="2"/>
  <c r="K13" i="2" s="1"/>
  <c r="J4" i="2"/>
  <c r="J13" i="2" s="1"/>
  <c r="I4" i="2"/>
  <c r="I13" i="2" s="1"/>
  <c r="H4" i="2"/>
  <c r="H13" i="2" s="1"/>
  <c r="G4" i="2"/>
  <c r="G13" i="2" s="1"/>
  <c r="F4" i="2"/>
  <c r="F13" i="2" s="1"/>
  <c r="H8" i="2"/>
  <c r="H11" i="2" s="1"/>
  <c r="H15" i="2" s="1"/>
  <c r="D3" i="2"/>
  <c r="X3" i="2" s="1"/>
  <c r="M7" i="1"/>
  <c r="M6" i="1"/>
  <c r="M4" i="1"/>
  <c r="X8" i="2" l="1"/>
  <c r="X11" i="2" s="1"/>
  <c r="X15" i="2" s="1"/>
  <c r="Y17" i="2"/>
  <c r="Y4" i="2"/>
  <c r="Y8" i="2"/>
  <c r="Y11" i="2" s="1"/>
  <c r="Y15" i="2" s="1"/>
  <c r="D4" i="2"/>
  <c r="D13" i="2" l="1"/>
  <c r="X4" i="2"/>
  <c r="X13" i="2" s="1"/>
  <c r="Z4" i="2"/>
  <c r="Y13" i="2"/>
  <c r="AA4" i="2" l="1"/>
  <c r="Z8" i="2"/>
  <c r="Z11" i="2" s="1"/>
  <c r="AB4" i="2" l="1"/>
  <c r="AA8" i="2"/>
  <c r="AA11" i="2" s="1"/>
  <c r="AC4" i="2" l="1"/>
  <c r="AB8" i="2"/>
  <c r="AB11" i="2" s="1"/>
  <c r="AD4" i="2" l="1"/>
  <c r="AC8" i="2"/>
  <c r="AC11" i="2" s="1"/>
  <c r="AE4" i="2" l="1"/>
  <c r="AD8" i="2"/>
  <c r="AD11" i="2" s="1"/>
  <c r="AF4" i="2" l="1"/>
  <c r="AE8" i="2"/>
  <c r="AE11" i="2" s="1"/>
  <c r="AG4" i="2" l="1"/>
  <c r="AF8" i="2"/>
  <c r="AF11" i="2" s="1"/>
  <c r="AH4" i="2" l="1"/>
  <c r="AG8" i="2"/>
  <c r="AG11" i="2" s="1"/>
  <c r="AI4" i="2" l="1"/>
  <c r="AH8" i="2"/>
  <c r="AH11" i="2" s="1"/>
  <c r="AJ4" i="2" l="1"/>
  <c r="AI8" i="2"/>
  <c r="AI11" i="2" s="1"/>
  <c r="AK4" i="2" l="1"/>
  <c r="AJ8" i="2"/>
  <c r="AJ11" i="2" s="1"/>
  <c r="AL4" i="2" l="1"/>
  <c r="AK8" i="2"/>
  <c r="AK11" i="2" s="1"/>
  <c r="AM4" i="2" l="1"/>
  <c r="AL8" i="2"/>
  <c r="AL11" i="2" s="1"/>
  <c r="AN4" i="2" l="1"/>
  <c r="AM8" i="2"/>
  <c r="AM11" i="2" s="1"/>
  <c r="AO4" i="2" l="1"/>
  <c r="AN8" i="2"/>
  <c r="AN11" i="2" s="1"/>
  <c r="AP4" i="2" l="1"/>
  <c r="AO8" i="2"/>
  <c r="AO11" i="2" s="1"/>
  <c r="AQ4" i="2" l="1"/>
  <c r="AP8" i="2"/>
  <c r="AP11" i="2" s="1"/>
  <c r="AR4" i="2" l="1"/>
  <c r="AQ8" i="2"/>
  <c r="AQ11" i="2" s="1"/>
  <c r="AS4" i="2" l="1"/>
  <c r="AR8" i="2"/>
  <c r="AR11" i="2" s="1"/>
  <c r="AT4" i="2" l="1"/>
  <c r="AS8" i="2"/>
  <c r="AS11" i="2" s="1"/>
  <c r="AU4" i="2" l="1"/>
  <c r="AT8" i="2"/>
  <c r="AT11" i="2" s="1"/>
  <c r="AV4" i="2" l="1"/>
  <c r="AU8" i="2"/>
  <c r="AU11" i="2" s="1"/>
  <c r="AW4" i="2" l="1"/>
  <c r="AV8" i="2"/>
  <c r="AV11" i="2" s="1"/>
  <c r="AX4" i="2" l="1"/>
  <c r="AW8" i="2"/>
  <c r="AW11" i="2" s="1"/>
  <c r="AY4" i="2" l="1"/>
  <c r="AX8" i="2"/>
  <c r="AX11" i="2" s="1"/>
  <c r="AZ4" i="2" l="1"/>
  <c r="AY8" i="2"/>
  <c r="AY11" i="2" s="1"/>
  <c r="BA4" i="2" l="1"/>
  <c r="AZ8" i="2"/>
  <c r="AZ11" i="2" s="1"/>
  <c r="BB4" i="2" l="1"/>
  <c r="BB8" i="2" s="1"/>
  <c r="BB11" i="2" s="1"/>
  <c r="BA8" i="2"/>
  <c r="BA11" i="2" s="1"/>
  <c r="U24" i="2" s="1"/>
</calcChain>
</file>

<file path=xl/sharedStrings.xml><?xml version="1.0" encoding="utf-8"?>
<sst xmlns="http://schemas.openxmlformats.org/spreadsheetml/2006/main" count="40" uniqueCount="40">
  <si>
    <t>Price</t>
  </si>
  <si>
    <t>As of 24/1/25</t>
  </si>
  <si>
    <t>Shares</t>
  </si>
  <si>
    <t>In Mil</t>
  </si>
  <si>
    <t>MC</t>
  </si>
  <si>
    <t>Cash</t>
  </si>
  <si>
    <t>Debt</t>
  </si>
  <si>
    <t>EV</t>
  </si>
  <si>
    <t>Revenue</t>
  </si>
  <si>
    <t>Cost of Revenue</t>
  </si>
  <si>
    <t>SG&amp;A</t>
  </si>
  <si>
    <t>Depreciation</t>
  </si>
  <si>
    <t>Net Income</t>
  </si>
  <si>
    <t>Operating Income</t>
  </si>
  <si>
    <t>Interest Expense</t>
  </si>
  <si>
    <t>Q1 23</t>
  </si>
  <si>
    <t>Q2 23</t>
  </si>
  <si>
    <t>Q3 23</t>
  </si>
  <si>
    <t>Q4 23</t>
  </si>
  <si>
    <t>Q1 24</t>
  </si>
  <si>
    <t>Q2 24</t>
  </si>
  <si>
    <t>Q3 24</t>
  </si>
  <si>
    <t>Q4 24</t>
  </si>
  <si>
    <t>Gross Margin</t>
  </si>
  <si>
    <t>Revenue Growth</t>
  </si>
  <si>
    <t>Profit Margin</t>
  </si>
  <si>
    <t>Gross Profit</t>
  </si>
  <si>
    <t>Tax</t>
  </si>
  <si>
    <t>Q4 22</t>
  </si>
  <si>
    <t>npv</t>
  </si>
  <si>
    <t>maturity</t>
  </si>
  <si>
    <t>discount</t>
  </si>
  <si>
    <t>Effective rate</t>
  </si>
  <si>
    <t>bonds</t>
  </si>
  <si>
    <t>Maturity</t>
  </si>
  <si>
    <t>inventory turnover rate: 3.0 af of 2024</t>
  </si>
  <si>
    <t>avg turnover: 120 days</t>
  </si>
  <si>
    <t>Q1 25</t>
  </si>
  <si>
    <t>Q2 25</t>
  </si>
  <si>
    <t>Q3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</si>
</sst>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_ ;[Red]\-[$$-409]#,##0.0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600075</xdr:colOff>
      <xdr:row>0</xdr:row>
      <xdr:rowOff>0</xdr:rowOff>
    </xdr:from>
    <xdr:to>
      <xdr:col>11</xdr:col>
      <xdr:colOff>607695</xdr:colOff>
      <xdr:row>24</xdr:row>
      <xdr:rowOff>129540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7DD882B-E705-F9C7-D2D6-A4D2D1A10A98}"/>
            </a:ext>
          </a:extLst>
        </xdr:cNvPr>
        <xdr:cNvCxnSpPr/>
      </xdr:nvCxnSpPr>
      <xdr:spPr>
        <a:xfrm flipH="1">
          <a:off x="7239000" y="0"/>
          <a:ext cx="7620" cy="4701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workbookViewId="0">
      <selection activeCell="Q29" sqref="Q29"/>
    </sheetView>
  </sheetViews>
  <sheetFormatPr defaultRowHeight="15" x14ac:dyDescent="0.25"/>
  <cols>
    <col min="4" max="4" width="12" bestFit="1" customWidth="1"/>
    <col min="13" max="13" width="9.5703125" bestFit="1" customWidth="1"/>
  </cols>
  <sheetData>
    <row r="1" spans="1:14" x14ac:dyDescent="0.25">
      <c r="K1" t="s">
        <v>3</v>
      </c>
    </row>
    <row r="2" spans="1:14" x14ac:dyDescent="0.25">
      <c r="A2" t="s">
        <v>33</v>
      </c>
      <c r="B2" t="s">
        <v>34</v>
      </c>
      <c r="D2" t="s">
        <v>32</v>
      </c>
      <c r="L2" t="s">
        <v>0</v>
      </c>
      <c r="M2">
        <v>13.6</v>
      </c>
      <c r="N2" t="s">
        <v>1</v>
      </c>
    </row>
    <row r="3" spans="1:14" x14ac:dyDescent="0.25">
      <c r="B3">
        <v>2023</v>
      </c>
      <c r="D3" s="3">
        <v>4.7800000000000002E-2</v>
      </c>
      <c r="L3" t="s">
        <v>2</v>
      </c>
      <c r="M3" s="1">
        <v>111.31699999999999</v>
      </c>
    </row>
    <row r="4" spans="1:14" x14ac:dyDescent="0.25">
      <c r="B4">
        <v>2025</v>
      </c>
      <c r="D4" s="3">
        <v>9.5000000000000001E-2</v>
      </c>
      <c r="L4" t="s">
        <v>4</v>
      </c>
      <c r="M4" s="2">
        <f>M2*M3</f>
        <v>1513.9111999999998</v>
      </c>
    </row>
    <row r="5" spans="1:14" x14ac:dyDescent="0.25">
      <c r="B5">
        <v>2025</v>
      </c>
      <c r="D5" s="3">
        <v>4.2500000000000003E-2</v>
      </c>
      <c r="L5" t="s">
        <v>5</v>
      </c>
      <c r="M5" s="2">
        <v>174</v>
      </c>
    </row>
    <row r="6" spans="1:14" x14ac:dyDescent="0.25">
      <c r="B6">
        <v>2029</v>
      </c>
      <c r="D6" s="3">
        <v>7.3599999999999999E-2</v>
      </c>
      <c r="L6" t="s">
        <v>6</v>
      </c>
      <c r="M6" s="2">
        <f>1245+749</f>
        <v>1994</v>
      </c>
    </row>
    <row r="7" spans="1:14" x14ac:dyDescent="0.25">
      <c r="B7">
        <v>2031</v>
      </c>
      <c r="D7" s="3">
        <v>3.4000000000000002E-2</v>
      </c>
      <c r="L7" t="s">
        <v>7</v>
      </c>
      <c r="M7" s="2">
        <f>M4-M5+M6</f>
        <v>3333.9111999999996</v>
      </c>
    </row>
    <row r="8" spans="1:14" x14ac:dyDescent="0.25">
      <c r="B8">
        <v>2033</v>
      </c>
      <c r="D8" s="3">
        <v>6.0499999999999998E-2</v>
      </c>
    </row>
    <row r="9" spans="1:14" x14ac:dyDescent="0.25">
      <c r="B9">
        <v>2037</v>
      </c>
      <c r="D9" s="3">
        <v>6.8900000000000003E-2</v>
      </c>
    </row>
    <row r="10" spans="1:14" x14ac:dyDescent="0.25">
      <c r="B10">
        <v>2045</v>
      </c>
      <c r="D10" s="3">
        <v>5.57E-2</v>
      </c>
    </row>
    <row r="13" spans="1:14" x14ac:dyDescent="0.25">
      <c r="A13" t="s">
        <v>35</v>
      </c>
    </row>
    <row r="14" spans="1:14" x14ac:dyDescent="0.25">
      <c r="A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07EF-5B5E-4EF3-916B-0442A05E0AFD}">
  <dimension ref="B1:BB24"/>
  <sheetViews>
    <sheetView tabSelected="1" workbookViewId="0">
      <pane xSplit="2" topLeftCell="C1" activePane="topRight" state="frozen"/>
      <selection pane="topRight" activeCell="N28" sqref="N28"/>
    </sheetView>
  </sheetViews>
  <sheetFormatPr defaultRowHeight="15" x14ac:dyDescent="0.25"/>
  <cols>
    <col min="2" max="2" width="15.7109375" bestFit="1" customWidth="1"/>
    <col min="3" max="3" width="11.28515625" customWidth="1"/>
    <col min="4" max="4" width="7.7109375" bestFit="1" customWidth="1"/>
    <col min="5" max="5" width="8.7109375" bestFit="1" customWidth="1"/>
    <col min="6" max="7" width="7.28515625" bestFit="1" customWidth="1"/>
    <col min="8" max="8" width="7.7109375" bestFit="1" customWidth="1"/>
    <col min="9" max="9" width="8.7109375" bestFit="1" customWidth="1"/>
    <col min="10" max="10" width="7.28515625" bestFit="1" customWidth="1"/>
    <col min="11" max="11" width="8.7109375" bestFit="1" customWidth="1"/>
    <col min="21" max="21" width="10" bestFit="1" customWidth="1"/>
  </cols>
  <sheetData>
    <row r="1" spans="2:54" x14ac:dyDescent="0.25">
      <c r="C1" t="s">
        <v>28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37</v>
      </c>
      <c r="M1" t="s">
        <v>38</v>
      </c>
      <c r="N1" t="s">
        <v>39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  <c r="Y1">
        <v>2024</v>
      </c>
      <c r="Z1">
        <v>2025</v>
      </c>
    </row>
    <row r="2" spans="2:54" x14ac:dyDescent="0.25">
      <c r="B2" t="s">
        <v>8</v>
      </c>
      <c r="C2" s="2">
        <v>6019</v>
      </c>
      <c r="D2" s="2">
        <v>3571</v>
      </c>
      <c r="E2" s="2">
        <v>3895</v>
      </c>
      <c r="F2" s="2">
        <v>4054</v>
      </c>
      <c r="G2" s="2">
        <v>5956</v>
      </c>
      <c r="H2" s="2">
        <v>3382</v>
      </c>
      <c r="I2" s="2">
        <v>3732</v>
      </c>
      <c r="J2" s="2">
        <v>3710</v>
      </c>
      <c r="K2" s="2">
        <v>5397</v>
      </c>
      <c r="L2" s="2">
        <v>3233</v>
      </c>
      <c r="M2" s="2">
        <v>3600</v>
      </c>
      <c r="S2" s="2">
        <v>20080</v>
      </c>
      <c r="T2" s="2">
        <v>20230</v>
      </c>
      <c r="U2" s="2">
        <v>19970</v>
      </c>
      <c r="V2" s="2">
        <v>15960</v>
      </c>
      <c r="W2" s="2">
        <v>19430</v>
      </c>
      <c r="X2" s="2">
        <f>SUM(D2:G2)</f>
        <v>17476</v>
      </c>
      <c r="Y2" s="2">
        <f>SUM(H2:K2)</f>
        <v>16221</v>
      </c>
    </row>
    <row r="3" spans="2:54" x14ac:dyDescent="0.25">
      <c r="B3" t="s">
        <v>9</v>
      </c>
      <c r="C3" s="2">
        <v>4444</v>
      </c>
      <c r="D3" s="2">
        <f>D2-D6-D7-D8</f>
        <v>2047</v>
      </c>
      <c r="E3" s="2">
        <v>2242</v>
      </c>
      <c r="F3" s="2">
        <v>2349</v>
      </c>
      <c r="G3" s="2">
        <v>3860</v>
      </c>
      <c r="H3" s="2">
        <v>1923</v>
      </c>
      <c r="I3" s="2">
        <v>2128</v>
      </c>
      <c r="J3" s="2">
        <v>2137</v>
      </c>
      <c r="K3" s="2">
        <v>3473</v>
      </c>
      <c r="L3" s="2">
        <v>1834</v>
      </c>
      <c r="M3" s="2">
        <v>2020</v>
      </c>
      <c r="S3" s="2">
        <v>12200</v>
      </c>
      <c r="T3" s="2">
        <v>12140</v>
      </c>
      <c r="U3" s="2">
        <v>10170</v>
      </c>
      <c r="V3" s="2">
        <v>11440</v>
      </c>
      <c r="W3" s="2">
        <v>11460</v>
      </c>
      <c r="X3" s="2">
        <f>SUM(D3:G3)</f>
        <v>10498</v>
      </c>
      <c r="Y3" s="2">
        <f>SUM(H3:K3)</f>
        <v>9661</v>
      </c>
    </row>
    <row r="4" spans="2:54" x14ac:dyDescent="0.25">
      <c r="B4" t="s">
        <v>26</v>
      </c>
      <c r="C4" s="2">
        <f t="shared" ref="C4:N4" si="0">C2-C3</f>
        <v>1575</v>
      </c>
      <c r="D4" s="2">
        <f t="shared" si="0"/>
        <v>1524</v>
      </c>
      <c r="E4" s="2">
        <f t="shared" si="0"/>
        <v>1653</v>
      </c>
      <c r="F4" s="2">
        <f t="shared" si="0"/>
        <v>1705</v>
      </c>
      <c r="G4" s="2">
        <f t="shared" si="0"/>
        <v>2096</v>
      </c>
      <c r="H4" s="2">
        <f t="shared" si="0"/>
        <v>1459</v>
      </c>
      <c r="I4" s="2">
        <f t="shared" si="0"/>
        <v>1604</v>
      </c>
      <c r="J4" s="2">
        <f t="shared" si="0"/>
        <v>1573</v>
      </c>
      <c r="K4" s="2">
        <f t="shared" si="0"/>
        <v>1924</v>
      </c>
      <c r="L4" s="2">
        <f t="shared" si="0"/>
        <v>1399</v>
      </c>
      <c r="M4" s="2">
        <f t="shared" si="0"/>
        <v>1580</v>
      </c>
      <c r="N4" s="2">
        <f t="shared" si="0"/>
        <v>0</v>
      </c>
      <c r="S4" s="2">
        <f>S2-S3</f>
        <v>7880</v>
      </c>
      <c r="T4" s="2">
        <f>T2-T3</f>
        <v>8090</v>
      </c>
      <c r="U4" s="2">
        <f>U2-U3</f>
        <v>9800</v>
      </c>
      <c r="V4" s="2">
        <f>V2-V3</f>
        <v>4520</v>
      </c>
      <c r="W4" s="2">
        <f>W2-W3</f>
        <v>7970</v>
      </c>
      <c r="X4" s="2">
        <f>SUM(D4:G4)</f>
        <v>6978</v>
      </c>
      <c r="Y4" s="2">
        <f>SUM(H4:K4)</f>
        <v>6560</v>
      </c>
      <c r="Z4">
        <f>Y4*0.97</f>
        <v>6363.2</v>
      </c>
      <c r="AA4">
        <f t="shared" ref="AA4:BB4" si="1">Z4*0.97</f>
        <v>6172.3040000000001</v>
      </c>
      <c r="AB4">
        <f t="shared" si="1"/>
        <v>5987.1348799999996</v>
      </c>
      <c r="AC4">
        <f t="shared" si="1"/>
        <v>5807.5208335999996</v>
      </c>
      <c r="AD4">
        <f t="shared" si="1"/>
        <v>5633.2952085919997</v>
      </c>
      <c r="AE4">
        <f t="shared" si="1"/>
        <v>5464.2963523342396</v>
      </c>
      <c r="AF4">
        <f t="shared" si="1"/>
        <v>5300.3674617642118</v>
      </c>
      <c r="AG4">
        <f t="shared" si="1"/>
        <v>5141.356437911285</v>
      </c>
      <c r="AH4">
        <f t="shared" si="1"/>
        <v>4987.1157447739461</v>
      </c>
      <c r="AI4">
        <f t="shared" si="1"/>
        <v>4837.5022724307273</v>
      </c>
      <c r="AJ4">
        <f t="shared" si="1"/>
        <v>4692.3772042578057</v>
      </c>
      <c r="AK4">
        <f t="shared" si="1"/>
        <v>4551.6058881300714</v>
      </c>
      <c r="AL4">
        <f t="shared" si="1"/>
        <v>4415.057711486169</v>
      </c>
      <c r="AM4">
        <f t="shared" si="1"/>
        <v>4282.605980141584</v>
      </c>
      <c r="AN4">
        <f t="shared" si="1"/>
        <v>4154.1278007373367</v>
      </c>
      <c r="AO4">
        <f t="shared" si="1"/>
        <v>4029.5039667152164</v>
      </c>
      <c r="AP4">
        <f t="shared" si="1"/>
        <v>3908.6188477137598</v>
      </c>
      <c r="AQ4">
        <f t="shared" si="1"/>
        <v>3791.3602822823468</v>
      </c>
      <c r="AR4">
        <f t="shared" si="1"/>
        <v>3677.6194738138761</v>
      </c>
      <c r="AS4">
        <f t="shared" si="1"/>
        <v>3567.2908895994597</v>
      </c>
      <c r="AT4">
        <f t="shared" si="1"/>
        <v>3460.2721629114758</v>
      </c>
      <c r="AU4">
        <f t="shared" si="1"/>
        <v>3356.4639980241313</v>
      </c>
      <c r="AV4">
        <f t="shared" si="1"/>
        <v>3255.7700780834075</v>
      </c>
      <c r="AW4">
        <f t="shared" si="1"/>
        <v>3158.0969757409052</v>
      </c>
      <c r="AX4">
        <f t="shared" si="1"/>
        <v>3063.354066468678</v>
      </c>
      <c r="AY4">
        <f t="shared" si="1"/>
        <v>2971.4534444746178</v>
      </c>
      <c r="AZ4">
        <f t="shared" si="1"/>
        <v>2882.3098411403789</v>
      </c>
      <c r="BA4">
        <f t="shared" si="1"/>
        <v>2795.8405459061673</v>
      </c>
      <c r="BB4">
        <f t="shared" si="1"/>
        <v>2711.9653295289822</v>
      </c>
    </row>
    <row r="5" spans="2:54" x14ac:dyDescent="0.25">
      <c r="C5" s="2"/>
      <c r="D5" s="2"/>
      <c r="E5" s="2"/>
      <c r="F5" s="2"/>
      <c r="G5" s="2"/>
      <c r="H5" s="2"/>
      <c r="I5" s="2"/>
      <c r="J5" s="2"/>
      <c r="K5" s="2"/>
      <c r="S5" s="2"/>
      <c r="T5" s="2"/>
      <c r="U5" s="2"/>
      <c r="V5" s="2"/>
      <c r="W5" s="2"/>
      <c r="X5" s="2"/>
      <c r="Y5" s="2"/>
    </row>
    <row r="6" spans="2:54" x14ac:dyDescent="0.25">
      <c r="B6" t="s">
        <v>10</v>
      </c>
      <c r="C6" s="2">
        <v>1677</v>
      </c>
      <c r="D6" s="2">
        <v>1238</v>
      </c>
      <c r="E6" s="2">
        <v>1304</v>
      </c>
      <c r="F6" s="2">
        <v>1360</v>
      </c>
      <c r="G6" s="2">
        <v>1610</v>
      </c>
      <c r="H6" s="2">
        <v>1228</v>
      </c>
      <c r="I6" s="2">
        <v>1250</v>
      </c>
      <c r="J6" s="2">
        <v>1291</v>
      </c>
      <c r="K6" s="2">
        <f>1539+76</f>
        <v>1615</v>
      </c>
      <c r="L6" s="2">
        <v>1164</v>
      </c>
      <c r="M6" s="2">
        <v>1212</v>
      </c>
      <c r="O6" s="2"/>
      <c r="S6" s="2">
        <v>5600</v>
      </c>
      <c r="T6" s="2">
        <v>5710</v>
      </c>
      <c r="U6" s="2">
        <v>4890</v>
      </c>
      <c r="V6" s="2">
        <v>5480</v>
      </c>
      <c r="W6" s="2">
        <v>5590</v>
      </c>
      <c r="X6" s="2">
        <f>SUM(D6:G6)</f>
        <v>5512</v>
      </c>
      <c r="Y6" s="2">
        <f>SUM(H6:K6)</f>
        <v>5384</v>
      </c>
      <c r="Z6">
        <f>Y6*0.96</f>
        <v>5168.6399999999994</v>
      </c>
      <c r="AA6">
        <f>Z6*0.96</f>
        <v>4961.8943999999992</v>
      </c>
      <c r="AB6">
        <f t="shared" ref="AB6:BB6" si="2">AA6*0.96</f>
        <v>4763.418623999999</v>
      </c>
      <c r="AC6">
        <f t="shared" si="2"/>
        <v>4572.8818790399991</v>
      </c>
      <c r="AD6">
        <f t="shared" si="2"/>
        <v>4389.9666038783989</v>
      </c>
      <c r="AE6">
        <f t="shared" si="2"/>
        <v>4214.3679397232627</v>
      </c>
      <c r="AF6">
        <f t="shared" si="2"/>
        <v>4045.7932221343322</v>
      </c>
      <c r="AG6">
        <f t="shared" si="2"/>
        <v>3883.9614932489585</v>
      </c>
      <c r="AH6">
        <f t="shared" si="2"/>
        <v>3728.6030335189998</v>
      </c>
      <c r="AI6">
        <f t="shared" si="2"/>
        <v>3579.4589121782396</v>
      </c>
      <c r="AJ6">
        <f t="shared" si="2"/>
        <v>3436.2805556911098</v>
      </c>
      <c r="AK6">
        <f t="shared" si="2"/>
        <v>3298.8293334634654</v>
      </c>
      <c r="AL6">
        <f t="shared" si="2"/>
        <v>3166.8761601249266</v>
      </c>
      <c r="AM6">
        <f t="shared" si="2"/>
        <v>3040.2011137199293</v>
      </c>
      <c r="AN6">
        <f t="shared" si="2"/>
        <v>2918.5930691711319</v>
      </c>
      <c r="AO6">
        <f t="shared" si="2"/>
        <v>2801.8493464042867</v>
      </c>
      <c r="AP6">
        <f t="shared" si="2"/>
        <v>2689.7753725481152</v>
      </c>
      <c r="AQ6">
        <f t="shared" si="2"/>
        <v>2582.1843576461906</v>
      </c>
      <c r="AR6">
        <f t="shared" si="2"/>
        <v>2478.896983340343</v>
      </c>
      <c r="AS6">
        <f t="shared" si="2"/>
        <v>2379.7411040067291</v>
      </c>
      <c r="AT6">
        <f t="shared" si="2"/>
        <v>2284.5514598464597</v>
      </c>
      <c r="AU6">
        <f t="shared" si="2"/>
        <v>2193.1694014526011</v>
      </c>
      <c r="AV6">
        <f t="shared" si="2"/>
        <v>2105.4426253944971</v>
      </c>
      <c r="AW6">
        <f t="shared" si="2"/>
        <v>2021.2249203787171</v>
      </c>
      <c r="AX6">
        <f t="shared" si="2"/>
        <v>1940.3759235635684</v>
      </c>
      <c r="AY6">
        <f t="shared" si="2"/>
        <v>1862.7608866210257</v>
      </c>
      <c r="AZ6">
        <f t="shared" si="2"/>
        <v>1788.2504511561847</v>
      </c>
      <c r="BA6">
        <f t="shared" si="2"/>
        <v>1716.7204331099372</v>
      </c>
      <c r="BB6">
        <f t="shared" si="2"/>
        <v>1648.0516157855395</v>
      </c>
    </row>
    <row r="7" spans="2:54" x14ac:dyDescent="0.25">
      <c r="B7" t="s">
        <v>11</v>
      </c>
      <c r="C7" s="2">
        <v>200</v>
      </c>
      <c r="D7" s="2">
        <v>188</v>
      </c>
      <c r="E7" s="2">
        <v>186</v>
      </c>
      <c r="F7" s="2">
        <v>188</v>
      </c>
      <c r="G7" s="2">
        <v>187</v>
      </c>
      <c r="H7" s="2">
        <v>188</v>
      </c>
      <c r="I7" s="2">
        <v>188</v>
      </c>
      <c r="J7" s="2">
        <v>184</v>
      </c>
      <c r="K7" s="2">
        <v>183</v>
      </c>
      <c r="L7" s="2">
        <v>175</v>
      </c>
      <c r="M7" s="2">
        <v>180</v>
      </c>
      <c r="O7" s="2"/>
      <c r="S7" s="2">
        <v>964</v>
      </c>
      <c r="T7" s="2">
        <v>917</v>
      </c>
      <c r="U7" s="2">
        <v>874</v>
      </c>
      <c r="V7" s="2">
        <v>838</v>
      </c>
      <c r="W7" s="2">
        <v>808</v>
      </c>
      <c r="X7" s="2">
        <f>SUM(D7:G7)</f>
        <v>749</v>
      </c>
      <c r="Y7" s="2">
        <f>SUM(H7:K7)</f>
        <v>743</v>
      </c>
      <c r="Z7">
        <f>Y7*0.96</f>
        <v>713.28</v>
      </c>
      <c r="AA7">
        <f t="shared" ref="AA7:BB7" si="3">Z7*0.96</f>
        <v>684.74879999999996</v>
      </c>
      <c r="AB7">
        <f t="shared" si="3"/>
        <v>657.35884799999997</v>
      </c>
      <c r="AC7">
        <f t="shared" si="3"/>
        <v>631.06449407999992</v>
      </c>
      <c r="AD7">
        <f t="shared" si="3"/>
        <v>605.82191431679985</v>
      </c>
      <c r="AE7">
        <f t="shared" si="3"/>
        <v>581.58903774412784</v>
      </c>
      <c r="AF7">
        <f t="shared" si="3"/>
        <v>558.32547623436267</v>
      </c>
      <c r="AG7">
        <f t="shared" si="3"/>
        <v>535.9924571849881</v>
      </c>
      <c r="AH7">
        <f t="shared" si="3"/>
        <v>514.55275889758855</v>
      </c>
      <c r="AI7">
        <f t="shared" si="3"/>
        <v>493.97064854168497</v>
      </c>
      <c r="AJ7">
        <f t="shared" si="3"/>
        <v>474.21182260001757</v>
      </c>
      <c r="AK7">
        <f t="shared" si="3"/>
        <v>455.24334969601688</v>
      </c>
      <c r="AL7">
        <f t="shared" si="3"/>
        <v>437.03361570817617</v>
      </c>
      <c r="AM7">
        <f t="shared" si="3"/>
        <v>419.55227107984911</v>
      </c>
      <c r="AN7">
        <f t="shared" si="3"/>
        <v>402.77018023665511</v>
      </c>
      <c r="AO7">
        <f t="shared" si="3"/>
        <v>386.65937302718891</v>
      </c>
      <c r="AP7">
        <f t="shared" si="3"/>
        <v>371.19299810610136</v>
      </c>
      <c r="AQ7">
        <f t="shared" si="3"/>
        <v>356.34527818185728</v>
      </c>
      <c r="AR7">
        <f t="shared" si="3"/>
        <v>342.09146705458295</v>
      </c>
      <c r="AS7">
        <f t="shared" si="3"/>
        <v>328.40780837239964</v>
      </c>
      <c r="AT7">
        <f t="shared" si="3"/>
        <v>315.27149603750365</v>
      </c>
      <c r="AU7">
        <f t="shared" si="3"/>
        <v>302.66063619600351</v>
      </c>
      <c r="AV7">
        <f t="shared" si="3"/>
        <v>290.55421074816337</v>
      </c>
      <c r="AW7">
        <f t="shared" si="3"/>
        <v>278.93204231823682</v>
      </c>
      <c r="AX7">
        <f t="shared" si="3"/>
        <v>267.77476062550733</v>
      </c>
      <c r="AY7">
        <f t="shared" si="3"/>
        <v>257.063770200487</v>
      </c>
      <c r="AZ7">
        <f t="shared" si="3"/>
        <v>246.78121939246751</v>
      </c>
      <c r="BA7">
        <f t="shared" si="3"/>
        <v>236.90997061676879</v>
      </c>
      <c r="BB7">
        <f t="shared" si="3"/>
        <v>227.43357179209804</v>
      </c>
    </row>
    <row r="8" spans="2:54" x14ac:dyDescent="0.25">
      <c r="B8" t="s">
        <v>13</v>
      </c>
      <c r="C8" s="2">
        <f>C2-C3-C6-C7</f>
        <v>-302</v>
      </c>
      <c r="D8" s="2">
        <v>98</v>
      </c>
      <c r="E8" s="2">
        <f t="shared" ref="E8:N8" si="4">E2-E3-E6-E7</f>
        <v>163</v>
      </c>
      <c r="F8" s="2">
        <f t="shared" si="4"/>
        <v>157</v>
      </c>
      <c r="G8" s="2">
        <f t="shared" si="4"/>
        <v>299</v>
      </c>
      <c r="H8" s="2">
        <f t="shared" si="4"/>
        <v>43</v>
      </c>
      <c r="I8" s="2">
        <f t="shared" si="4"/>
        <v>166</v>
      </c>
      <c r="J8" s="2">
        <f t="shared" si="4"/>
        <v>98</v>
      </c>
      <c r="K8" s="2">
        <f t="shared" si="4"/>
        <v>126</v>
      </c>
      <c r="L8" s="2">
        <f t="shared" si="4"/>
        <v>60</v>
      </c>
      <c r="M8" s="2">
        <f t="shared" si="4"/>
        <v>188</v>
      </c>
      <c r="N8" s="2">
        <f t="shared" si="4"/>
        <v>0</v>
      </c>
      <c r="S8" s="2">
        <f t="shared" ref="S8:Y8" si="5">S2-S3-S6-S7</f>
        <v>1316</v>
      </c>
      <c r="T8" s="2">
        <f t="shared" si="5"/>
        <v>1463</v>
      </c>
      <c r="U8" s="2">
        <f t="shared" si="5"/>
        <v>4036</v>
      </c>
      <c r="V8" s="2">
        <f t="shared" si="5"/>
        <v>-1798</v>
      </c>
      <c r="W8" s="2">
        <f t="shared" si="5"/>
        <v>1572</v>
      </c>
      <c r="X8" s="2">
        <f t="shared" si="5"/>
        <v>717</v>
      </c>
      <c r="Y8" s="2">
        <f t="shared" si="5"/>
        <v>433</v>
      </c>
      <c r="Z8" s="2">
        <f>Z4-Z6-Z7</f>
        <v>481.28000000000043</v>
      </c>
      <c r="AA8" s="2">
        <f t="shared" ref="AA8:BB8" si="6">AA4-AA6-AA7</f>
        <v>525.6608000000009</v>
      </c>
      <c r="AB8" s="2">
        <f t="shared" si="6"/>
        <v>566.35740800000065</v>
      </c>
      <c r="AC8" s="2">
        <f t="shared" si="6"/>
        <v>603.57446048000054</v>
      </c>
      <c r="AD8" s="2">
        <f t="shared" si="6"/>
        <v>637.50669039680088</v>
      </c>
      <c r="AE8" s="2">
        <f t="shared" si="6"/>
        <v>668.33937486684908</v>
      </c>
      <c r="AF8" s="2">
        <f t="shared" si="6"/>
        <v>696.24876339551702</v>
      </c>
      <c r="AG8" s="2">
        <f t="shared" si="6"/>
        <v>721.40248747733835</v>
      </c>
      <c r="AH8" s="2">
        <f t="shared" si="6"/>
        <v>743.95995235735768</v>
      </c>
      <c r="AI8" s="2">
        <f t="shared" si="6"/>
        <v>764.07271171080265</v>
      </c>
      <c r="AJ8" s="2">
        <f t="shared" si="6"/>
        <v>781.88482596667836</v>
      </c>
      <c r="AK8" s="2">
        <f t="shared" si="6"/>
        <v>797.53320497058917</v>
      </c>
      <c r="AL8" s="2">
        <f t="shared" si="6"/>
        <v>811.14793565306616</v>
      </c>
      <c r="AM8" s="2">
        <f t="shared" si="6"/>
        <v>822.85259534180568</v>
      </c>
      <c r="AN8" s="2">
        <f t="shared" si="6"/>
        <v>832.7645513295497</v>
      </c>
      <c r="AO8" s="2">
        <f t="shared" si="6"/>
        <v>840.99524728374081</v>
      </c>
      <c r="AP8" s="2">
        <f t="shared" si="6"/>
        <v>847.65047705954316</v>
      </c>
      <c r="AQ8" s="2">
        <f t="shared" si="6"/>
        <v>852.83064645429886</v>
      </c>
      <c r="AR8" s="2">
        <f t="shared" si="6"/>
        <v>856.63102341895012</v>
      </c>
      <c r="AS8" s="2">
        <f t="shared" si="6"/>
        <v>859.141977220331</v>
      </c>
      <c r="AT8" s="2">
        <f t="shared" si="6"/>
        <v>860.44920702751244</v>
      </c>
      <c r="AU8" s="2">
        <f t="shared" si="6"/>
        <v>860.63396037552684</v>
      </c>
      <c r="AV8" s="2">
        <f t="shared" si="6"/>
        <v>859.77324194074708</v>
      </c>
      <c r="AW8" s="2">
        <f t="shared" si="6"/>
        <v>857.94001304395124</v>
      </c>
      <c r="AX8" s="2">
        <f t="shared" si="6"/>
        <v>855.20338227960224</v>
      </c>
      <c r="AY8" s="2">
        <f t="shared" si="6"/>
        <v>851.62878765310506</v>
      </c>
      <c r="AZ8" s="2">
        <f t="shared" si="6"/>
        <v>847.27817059172673</v>
      </c>
      <c r="BA8" s="2">
        <f t="shared" si="6"/>
        <v>842.2101421794614</v>
      </c>
      <c r="BB8" s="2">
        <f t="shared" si="6"/>
        <v>836.48014195134465</v>
      </c>
    </row>
    <row r="9" spans="2:54" x14ac:dyDescent="0.25">
      <c r="B9" t="s">
        <v>14</v>
      </c>
      <c r="C9" s="2">
        <v>78</v>
      </c>
      <c r="D9" s="2">
        <v>84</v>
      </c>
      <c r="E9" s="2">
        <v>89</v>
      </c>
      <c r="F9" s="2">
        <v>89</v>
      </c>
      <c r="G9" s="2">
        <v>82</v>
      </c>
      <c r="H9" s="2">
        <v>83</v>
      </c>
      <c r="I9" s="2">
        <v>86</v>
      </c>
      <c r="J9" s="2">
        <v>76</v>
      </c>
      <c r="K9" s="2">
        <v>74</v>
      </c>
      <c r="L9" s="2">
        <v>76</v>
      </c>
      <c r="M9" s="2">
        <v>76</v>
      </c>
      <c r="S9" s="2">
        <v>256</v>
      </c>
      <c r="T9" s="2">
        <v>207</v>
      </c>
      <c r="U9" s="2">
        <v>284</v>
      </c>
      <c r="V9" s="2">
        <v>260</v>
      </c>
      <c r="W9" s="2">
        <v>304</v>
      </c>
      <c r="X9" s="2">
        <f>SUM(D9:G9)</f>
        <v>344</v>
      </c>
      <c r="Y9" s="2">
        <f>SUM(H9:K9)</f>
        <v>319</v>
      </c>
      <c r="Z9">
        <f>Y9*1.01</f>
        <v>322.19</v>
      </c>
      <c r="AA9">
        <f t="shared" ref="AA9:BB9" si="7">Z9*1.01</f>
        <v>325.4119</v>
      </c>
      <c r="AB9">
        <f t="shared" si="7"/>
        <v>328.66601900000001</v>
      </c>
      <c r="AC9">
        <f t="shared" si="7"/>
        <v>331.95267919000003</v>
      </c>
      <c r="AD9">
        <f t="shared" si="7"/>
        <v>335.27220598190002</v>
      </c>
      <c r="AE9">
        <f t="shared" si="7"/>
        <v>338.62492804171904</v>
      </c>
      <c r="AF9">
        <f t="shared" si="7"/>
        <v>342.01117732213623</v>
      </c>
      <c r="AG9">
        <f t="shared" si="7"/>
        <v>345.43128909535761</v>
      </c>
      <c r="AH9">
        <f t="shared" si="7"/>
        <v>348.8856019863112</v>
      </c>
      <c r="AI9">
        <f t="shared" si="7"/>
        <v>352.37445800617434</v>
      </c>
      <c r="AJ9">
        <f t="shared" si="7"/>
        <v>355.8982025862361</v>
      </c>
      <c r="AK9">
        <f t="shared" si="7"/>
        <v>359.45718461209844</v>
      </c>
      <c r="AL9">
        <f t="shared" si="7"/>
        <v>363.05175645821942</v>
      </c>
      <c r="AM9">
        <f t="shared" si="7"/>
        <v>366.68227402280161</v>
      </c>
      <c r="AN9">
        <f t="shared" si="7"/>
        <v>370.34909676302965</v>
      </c>
      <c r="AO9">
        <f t="shared" si="7"/>
        <v>374.05258773065992</v>
      </c>
      <c r="AP9">
        <f t="shared" si="7"/>
        <v>377.79311360796652</v>
      </c>
      <c r="AQ9">
        <f t="shared" si="7"/>
        <v>381.57104474404616</v>
      </c>
      <c r="AR9">
        <f t="shared" si="7"/>
        <v>385.3867551914866</v>
      </c>
      <c r="AS9">
        <f t="shared" si="7"/>
        <v>389.24062274340145</v>
      </c>
      <c r="AT9">
        <f t="shared" si="7"/>
        <v>393.13302897083548</v>
      </c>
      <c r="AU9">
        <f t="shared" si="7"/>
        <v>397.06435926054382</v>
      </c>
      <c r="AV9">
        <f t="shared" si="7"/>
        <v>401.03500285314925</v>
      </c>
      <c r="AW9">
        <f t="shared" si="7"/>
        <v>405.04535288168074</v>
      </c>
      <c r="AX9">
        <f t="shared" si="7"/>
        <v>409.09580641049757</v>
      </c>
      <c r="AY9">
        <f t="shared" si="7"/>
        <v>413.18676447460257</v>
      </c>
      <c r="AZ9">
        <f t="shared" si="7"/>
        <v>417.31863211934859</v>
      </c>
      <c r="BA9">
        <f t="shared" si="7"/>
        <v>421.49181844054209</v>
      </c>
      <c r="BB9">
        <f t="shared" si="7"/>
        <v>425.7067366249475</v>
      </c>
    </row>
    <row r="10" spans="2:54" x14ac:dyDescent="0.25">
      <c r="B10" t="s">
        <v>27</v>
      </c>
      <c r="C10" s="2">
        <v>-107</v>
      </c>
      <c r="D10" s="2">
        <v>0</v>
      </c>
      <c r="E10" s="2">
        <v>16</v>
      </c>
      <c r="F10" s="2">
        <v>9</v>
      </c>
      <c r="G10" s="2">
        <v>31</v>
      </c>
      <c r="H10" s="2">
        <v>-27</v>
      </c>
      <c r="I10" s="2">
        <v>14</v>
      </c>
      <c r="J10" s="2">
        <v>0</v>
      </c>
      <c r="K10" s="2">
        <v>4</v>
      </c>
      <c r="L10" s="2">
        <v>-1</v>
      </c>
      <c r="M10" s="2">
        <v>14</v>
      </c>
      <c r="S10" s="2">
        <v>241</v>
      </c>
      <c r="T10" s="2">
        <v>210</v>
      </c>
      <c r="U10" s="2">
        <v>-383</v>
      </c>
      <c r="V10" s="2">
        <v>281</v>
      </c>
      <c r="W10" s="2">
        <v>-39</v>
      </c>
      <c r="X10" s="2">
        <f>SUM(D10:G10)</f>
        <v>56</v>
      </c>
      <c r="Y10" s="2">
        <f>SUM(H10:K10)</f>
        <v>-9</v>
      </c>
      <c r="Z10" s="2"/>
      <c r="BB10">
        <v>1</v>
      </c>
    </row>
    <row r="11" spans="2:54" x14ac:dyDescent="0.25">
      <c r="B11" t="s">
        <v>12</v>
      </c>
      <c r="C11" s="2">
        <f t="shared" ref="C11:N11" si="8">C8-C9-C10</f>
        <v>-273</v>
      </c>
      <c r="D11" s="2">
        <f t="shared" si="8"/>
        <v>14</v>
      </c>
      <c r="E11" s="2">
        <f t="shared" si="8"/>
        <v>58</v>
      </c>
      <c r="F11" s="2">
        <f t="shared" si="8"/>
        <v>59</v>
      </c>
      <c r="G11" s="2">
        <f t="shared" si="8"/>
        <v>186</v>
      </c>
      <c r="H11" s="2">
        <f t="shared" si="8"/>
        <v>-13</v>
      </c>
      <c r="I11" s="2">
        <f t="shared" si="8"/>
        <v>66</v>
      </c>
      <c r="J11" s="2">
        <f t="shared" si="8"/>
        <v>22</v>
      </c>
      <c r="K11" s="2">
        <f t="shared" si="8"/>
        <v>48</v>
      </c>
      <c r="L11" s="2">
        <f t="shared" si="8"/>
        <v>-15</v>
      </c>
      <c r="M11" s="2">
        <f t="shared" si="8"/>
        <v>98</v>
      </c>
      <c r="N11" s="2">
        <f t="shared" si="8"/>
        <v>0</v>
      </c>
      <c r="S11" s="2">
        <f t="shared" ref="S11:AB11" si="9">S8-S9-S10</f>
        <v>819</v>
      </c>
      <c r="T11" s="2">
        <f t="shared" si="9"/>
        <v>1046</v>
      </c>
      <c r="U11" s="2">
        <f t="shared" si="9"/>
        <v>4135</v>
      </c>
      <c r="V11" s="2">
        <f t="shared" si="9"/>
        <v>-2339</v>
      </c>
      <c r="W11" s="2">
        <f t="shared" si="9"/>
        <v>1307</v>
      </c>
      <c r="X11" s="2">
        <f t="shared" si="9"/>
        <v>317</v>
      </c>
      <c r="Y11" s="2">
        <f t="shared" si="9"/>
        <v>123</v>
      </c>
      <c r="Z11" s="2">
        <f t="shared" si="9"/>
        <v>159.09000000000043</v>
      </c>
      <c r="AA11" s="2">
        <f t="shared" si="9"/>
        <v>200.2489000000009</v>
      </c>
      <c r="AB11" s="2">
        <f t="shared" si="9"/>
        <v>237.69138900000064</v>
      </c>
      <c r="AC11" s="2">
        <f t="shared" ref="AC11:BB11" si="10">AC8-AC9-AC10</f>
        <v>271.62178129000051</v>
      </c>
      <c r="AD11" s="2">
        <f t="shared" si="10"/>
        <v>302.23448441490086</v>
      </c>
      <c r="AE11" s="2">
        <f t="shared" si="10"/>
        <v>329.71444682513004</v>
      </c>
      <c r="AF11" s="2">
        <f t="shared" si="10"/>
        <v>354.23758607338078</v>
      </c>
      <c r="AG11" s="2">
        <f t="shared" si="10"/>
        <v>375.97119838198074</v>
      </c>
      <c r="AH11" s="2">
        <f t="shared" si="10"/>
        <v>395.07435037104648</v>
      </c>
      <c r="AI11" s="2">
        <f t="shared" si="10"/>
        <v>411.69825370462831</v>
      </c>
      <c r="AJ11" s="2">
        <f t="shared" si="10"/>
        <v>425.98662338044227</v>
      </c>
      <c r="AK11" s="2">
        <f t="shared" si="10"/>
        <v>438.07602035849072</v>
      </c>
      <c r="AL11" s="2">
        <f t="shared" si="10"/>
        <v>448.09617919484674</v>
      </c>
      <c r="AM11" s="2">
        <f t="shared" si="10"/>
        <v>456.17032131900407</v>
      </c>
      <c r="AN11" s="2">
        <f t="shared" si="10"/>
        <v>462.41545456652005</v>
      </c>
      <c r="AO11" s="2">
        <f t="shared" si="10"/>
        <v>466.94265955308089</v>
      </c>
      <c r="AP11" s="2">
        <f t="shared" si="10"/>
        <v>469.85736345157665</v>
      </c>
      <c r="AQ11" s="2">
        <f t="shared" si="10"/>
        <v>471.2596017102527</v>
      </c>
      <c r="AR11" s="2">
        <f t="shared" si="10"/>
        <v>471.24426822746352</v>
      </c>
      <c r="AS11" s="2">
        <f t="shared" si="10"/>
        <v>469.90135447692955</v>
      </c>
      <c r="AT11" s="2">
        <f t="shared" si="10"/>
        <v>467.31617805667696</v>
      </c>
      <c r="AU11" s="2">
        <f t="shared" si="10"/>
        <v>463.56960111498302</v>
      </c>
      <c r="AV11" s="2">
        <f t="shared" si="10"/>
        <v>458.73823908759783</v>
      </c>
      <c r="AW11" s="2">
        <f t="shared" si="10"/>
        <v>452.8946601622705</v>
      </c>
      <c r="AX11" s="2">
        <f t="shared" si="10"/>
        <v>446.10757586910466</v>
      </c>
      <c r="AY11" s="2">
        <f t="shared" si="10"/>
        <v>438.4420231785025</v>
      </c>
      <c r="AZ11" s="2">
        <f t="shared" si="10"/>
        <v>429.95953847237814</v>
      </c>
      <c r="BA11" s="2">
        <f t="shared" si="10"/>
        <v>420.71832373891931</v>
      </c>
      <c r="BB11" s="2">
        <f t="shared" si="10"/>
        <v>409.77340532639715</v>
      </c>
    </row>
    <row r="12" spans="2:54" x14ac:dyDescent="0.25">
      <c r="BB12">
        <v>1</v>
      </c>
    </row>
    <row r="13" spans="2:54" x14ac:dyDescent="0.25">
      <c r="B13" t="s">
        <v>23</v>
      </c>
      <c r="C13" s="3">
        <f>C4/C2</f>
        <v>0.2616713739823891</v>
      </c>
      <c r="D13" s="3">
        <f>D4/D2</f>
        <v>0.42677121254550549</v>
      </c>
      <c r="E13" s="3">
        <f t="shared" ref="E13:K13" si="11">E4/E2</f>
        <v>0.42439024390243901</v>
      </c>
      <c r="F13" s="3">
        <f t="shared" si="11"/>
        <v>0.42057227429699062</v>
      </c>
      <c r="G13" s="3">
        <f t="shared" si="11"/>
        <v>0.3519140362659503</v>
      </c>
      <c r="H13" s="3">
        <f t="shared" si="11"/>
        <v>0.43140153755174454</v>
      </c>
      <c r="I13" s="3">
        <f t="shared" si="11"/>
        <v>0.42979635584137194</v>
      </c>
      <c r="J13" s="3">
        <f t="shared" si="11"/>
        <v>0.42398921832884096</v>
      </c>
      <c r="K13" s="3">
        <f t="shared" si="11"/>
        <v>0.35649434871224756</v>
      </c>
      <c r="L13" s="3">
        <f t="shared" ref="L13:N13" si="12">L4/L2</f>
        <v>0.43272502319826789</v>
      </c>
      <c r="M13" s="3">
        <f t="shared" si="12"/>
        <v>0.43888888888888888</v>
      </c>
      <c r="N13" s="3" t="e">
        <f t="shared" si="12"/>
        <v>#DIV/0!</v>
      </c>
      <c r="S13" s="3">
        <f t="shared" ref="S13:Y13" si="13">S4/S2</f>
        <v>0.39243027888446214</v>
      </c>
      <c r="T13" s="3">
        <f t="shared" si="13"/>
        <v>0.39990113692535839</v>
      </c>
      <c r="U13" s="3">
        <f t="shared" si="13"/>
        <v>0.49073610415623437</v>
      </c>
      <c r="V13" s="3">
        <f t="shared" si="13"/>
        <v>0.2832080200501253</v>
      </c>
      <c r="W13" s="3">
        <f t="shared" si="13"/>
        <v>0.41019042717447246</v>
      </c>
      <c r="X13" s="3">
        <f t="shared" si="13"/>
        <v>0.39929045548180364</v>
      </c>
      <c r="Y13" s="3">
        <f t="shared" si="13"/>
        <v>0.40441403119413105</v>
      </c>
      <c r="Z13" s="3"/>
      <c r="BB13">
        <v>1</v>
      </c>
    </row>
    <row r="14" spans="2:54" x14ac:dyDescent="0.25">
      <c r="B14" t="s">
        <v>24</v>
      </c>
      <c r="D14" s="3">
        <f t="shared" ref="D14:K14" si="14">D2/C2-1</f>
        <v>-0.40671207841834189</v>
      </c>
      <c r="E14" s="3">
        <f t="shared" si="14"/>
        <v>9.073088770652471E-2</v>
      </c>
      <c r="F14" s="3">
        <f t="shared" si="14"/>
        <v>4.0821566110397889E-2</v>
      </c>
      <c r="G14" s="3">
        <f t="shared" si="14"/>
        <v>0.46916625555007396</v>
      </c>
      <c r="H14" s="3">
        <f t="shared" si="14"/>
        <v>-0.43216924110141031</v>
      </c>
      <c r="I14" s="3">
        <f t="shared" si="14"/>
        <v>0.10348905972797162</v>
      </c>
      <c r="J14" s="3">
        <f t="shared" si="14"/>
        <v>-5.8949624866023731E-3</v>
      </c>
      <c r="K14" s="3">
        <f t="shared" si="14"/>
        <v>0.45471698113207548</v>
      </c>
      <c r="L14" s="3">
        <f t="shared" ref="L14:N14" si="15">L2/K2-1</f>
        <v>-0.40096349823976285</v>
      </c>
      <c r="M14" s="3">
        <f t="shared" si="15"/>
        <v>0.11351685740798012</v>
      </c>
      <c r="N14" s="3">
        <f t="shared" si="15"/>
        <v>-1</v>
      </c>
      <c r="BB14">
        <v>1</v>
      </c>
    </row>
    <row r="15" spans="2:54" x14ac:dyDescent="0.25">
      <c r="B15" t="s">
        <v>25</v>
      </c>
      <c r="C15" s="3">
        <f t="shared" ref="C15:K15" si="16">C11/C2</f>
        <v>-4.5356371490280781E-2</v>
      </c>
      <c r="D15" s="3">
        <f t="shared" si="16"/>
        <v>3.9204704564547747E-3</v>
      </c>
      <c r="E15" s="3">
        <f t="shared" si="16"/>
        <v>1.4890885750962772E-2</v>
      </c>
      <c r="F15" s="3">
        <f t="shared" si="16"/>
        <v>1.4553527380365071E-2</v>
      </c>
      <c r="G15" s="3">
        <f t="shared" si="16"/>
        <v>3.1229012760241773E-2</v>
      </c>
      <c r="H15" s="3">
        <f t="shared" si="16"/>
        <v>-3.84387936132466E-3</v>
      </c>
      <c r="I15" s="3">
        <f t="shared" si="16"/>
        <v>1.7684887459807074E-2</v>
      </c>
      <c r="J15" s="3">
        <f t="shared" si="16"/>
        <v>5.9299191374663071E-3</v>
      </c>
      <c r="K15" s="3">
        <f t="shared" si="16"/>
        <v>8.8938299055030569E-3</v>
      </c>
      <c r="L15" s="3">
        <f t="shared" ref="L15:N15" si="17">L11/L2</f>
        <v>-4.6396535725332505E-3</v>
      </c>
      <c r="M15" s="3">
        <f t="shared" si="17"/>
        <v>2.7222222222222221E-2</v>
      </c>
      <c r="N15" s="3" t="e">
        <f t="shared" si="17"/>
        <v>#DIV/0!</v>
      </c>
      <c r="S15" s="3">
        <f t="shared" ref="S15:Y15" si="18">S11/S2</f>
        <v>4.0786852589641431E-2</v>
      </c>
      <c r="T15" s="3">
        <f t="shared" si="18"/>
        <v>5.1705388037567968E-2</v>
      </c>
      <c r="U15" s="3">
        <f t="shared" si="18"/>
        <v>0.2070605908863295</v>
      </c>
      <c r="V15" s="3">
        <f t="shared" si="18"/>
        <v>-0.14655388471177944</v>
      </c>
      <c r="W15" s="3">
        <f t="shared" si="18"/>
        <v>6.726711271230057E-2</v>
      </c>
      <c r="X15" s="3">
        <f t="shared" si="18"/>
        <v>1.8139162279697873E-2</v>
      </c>
      <c r="Y15" s="3">
        <f t="shared" si="18"/>
        <v>7.5827630848899572E-3</v>
      </c>
      <c r="BB15">
        <v>1</v>
      </c>
    </row>
    <row r="17" spans="19:25" x14ac:dyDescent="0.25">
      <c r="S17">
        <f t="shared" ref="S17:Y17" si="19">S6/S2</f>
        <v>0.2788844621513944</v>
      </c>
      <c r="T17">
        <f t="shared" si="19"/>
        <v>0.28225407810182895</v>
      </c>
      <c r="U17">
        <f t="shared" si="19"/>
        <v>0.24486730095142714</v>
      </c>
      <c r="V17">
        <f t="shared" si="19"/>
        <v>0.34335839598997492</v>
      </c>
      <c r="W17">
        <f t="shared" si="19"/>
        <v>0.28769943386515695</v>
      </c>
      <c r="X17">
        <f t="shared" si="19"/>
        <v>0.31540398260471503</v>
      </c>
      <c r="Y17">
        <f t="shared" si="19"/>
        <v>0.33191541828493926</v>
      </c>
    </row>
    <row r="18" spans="19:25" x14ac:dyDescent="0.25">
      <c r="S18" s="2"/>
    </row>
    <row r="22" spans="19:25" x14ac:dyDescent="0.25">
      <c r="T22" t="s">
        <v>30</v>
      </c>
      <c r="U22" s="4">
        <v>0.01</v>
      </c>
    </row>
    <row r="23" spans="19:25" x14ac:dyDescent="0.25">
      <c r="T23" t="s">
        <v>31</v>
      </c>
      <c r="U23" s="4">
        <v>0.1</v>
      </c>
    </row>
    <row r="24" spans="19:25" x14ac:dyDescent="0.25">
      <c r="T24" t="s">
        <v>29</v>
      </c>
      <c r="U24" s="5">
        <f>NPV(U23,Y11:BB11)</f>
        <v>3012.0687931979733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LimYJ</dc:creator>
  <cp:lastModifiedBy>Lim Yu Jiun</cp:lastModifiedBy>
  <dcterms:created xsi:type="dcterms:W3CDTF">2015-06-05T18:17:20Z</dcterms:created>
  <dcterms:modified xsi:type="dcterms:W3CDTF">2025-06-01T11:46:51Z</dcterms:modified>
</cp:coreProperties>
</file>