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Finance Model/"/>
    </mc:Choice>
  </mc:AlternateContent>
  <xr:revisionPtr revIDLastSave="351" documentId="11_F25DC773A252ABDACC10480DD19F58425BDE58E8" xr6:coauthVersionLast="47" xr6:coauthVersionMax="47" xr10:uidLastSave="{6E88B8E6-A69F-42F9-815E-C214B8A1E6D7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J18" i="2"/>
  <c r="I18" i="2"/>
  <c r="H18" i="2"/>
  <c r="G18" i="2"/>
  <c r="F18" i="2"/>
  <c r="E18" i="2"/>
  <c r="D18" i="2"/>
  <c r="C18" i="2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U14" i="2"/>
  <c r="T14" i="2"/>
  <c r="R14" i="2"/>
  <c r="R5" i="2"/>
  <c r="R17" i="2" s="1"/>
  <c r="S4" i="2"/>
  <c r="R4" i="2"/>
  <c r="S3" i="2"/>
  <c r="R3" i="2"/>
  <c r="L17" i="2"/>
  <c r="K17" i="2"/>
  <c r="I17" i="2"/>
  <c r="H17" i="2"/>
  <c r="G17" i="2"/>
  <c r="E17" i="2"/>
  <c r="D17" i="2"/>
  <c r="C17" i="2"/>
  <c r="L16" i="2"/>
  <c r="K16" i="2"/>
  <c r="J16" i="2"/>
  <c r="I16" i="2"/>
  <c r="H16" i="2"/>
  <c r="G16" i="2"/>
  <c r="F16" i="2"/>
  <c r="E16" i="2"/>
  <c r="D16" i="2"/>
  <c r="N14" i="2"/>
  <c r="M14" i="2"/>
  <c r="L14" i="2"/>
  <c r="K14" i="2"/>
  <c r="G14" i="2"/>
  <c r="C14" i="2"/>
  <c r="D5" i="2"/>
  <c r="D8" i="2" s="1"/>
  <c r="D11" i="2" s="1"/>
  <c r="D14" i="2" s="1"/>
  <c r="E5" i="2"/>
  <c r="E8" i="2" s="1"/>
  <c r="E11" i="2" s="1"/>
  <c r="E14" i="2" s="1"/>
  <c r="F5" i="2"/>
  <c r="F8" i="2" s="1"/>
  <c r="F11" i="2" s="1"/>
  <c r="F14" i="2" s="1"/>
  <c r="G5" i="2"/>
  <c r="G8" i="2" s="1"/>
  <c r="G11" i="2" s="1"/>
  <c r="H5" i="2"/>
  <c r="H8" i="2" s="1"/>
  <c r="H11" i="2" s="1"/>
  <c r="H14" i="2" s="1"/>
  <c r="I5" i="2"/>
  <c r="I8" i="2" s="1"/>
  <c r="I11" i="2" s="1"/>
  <c r="I14" i="2" s="1"/>
  <c r="J5" i="2"/>
  <c r="J8" i="2" s="1"/>
  <c r="J11" i="2" s="1"/>
  <c r="J14" i="2" s="1"/>
  <c r="S14" i="2" s="1"/>
  <c r="K5" i="2"/>
  <c r="K8" i="2" s="1"/>
  <c r="K11" i="2" s="1"/>
  <c r="L5" i="2"/>
  <c r="L8" i="2" s="1"/>
  <c r="L11" i="2" s="1"/>
  <c r="M5" i="2"/>
  <c r="M8" i="2" s="1"/>
  <c r="M11" i="2" s="1"/>
  <c r="N5" i="2"/>
  <c r="N8" i="2" s="1"/>
  <c r="N11" i="2" s="1"/>
  <c r="C5" i="2"/>
  <c r="C8" i="2" s="1"/>
  <c r="C11" i="2" s="1"/>
  <c r="N7" i="1"/>
  <c r="N4" i="1"/>
  <c r="T21" i="2" l="1"/>
  <c r="S5" i="2"/>
  <c r="S17" i="2" s="1"/>
  <c r="S16" i="2"/>
  <c r="Q21" i="2"/>
  <c r="J17" i="2"/>
  <c r="F17" i="2"/>
</calcChain>
</file>

<file path=xl/sharedStrings.xml><?xml version="1.0" encoding="utf-8"?>
<sst xmlns="http://schemas.openxmlformats.org/spreadsheetml/2006/main" count="40" uniqueCount="38">
  <si>
    <t>Price</t>
  </si>
  <si>
    <t>Shares</t>
  </si>
  <si>
    <t>MC</t>
  </si>
  <si>
    <t>Cash</t>
  </si>
  <si>
    <t>Debt</t>
  </si>
  <si>
    <t>EV</t>
  </si>
  <si>
    <t>as of 25/1/2025</t>
  </si>
  <si>
    <t>Beverage company</t>
  </si>
  <si>
    <t>Revenue</t>
  </si>
  <si>
    <t>Q4 2024</t>
  </si>
  <si>
    <t>mil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</si>
  <si>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</si>
  <si>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</si>
  <si>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</si>
  <si>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</si>
  <si>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</si>
  <si>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</si>
  <si>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</si>
  <si>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</si>
  <si>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</si>
  <si>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</si>
  <si>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</si>
  <si>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cost of revenue</t>
  </si>
  <si>
    <t xml:space="preserve">gross profit </t>
  </si>
  <si>
    <t>SG&amp;A</t>
  </si>
  <si>
    <t>Operating Income</t>
  </si>
  <si>
    <t>Interest income</t>
  </si>
  <si>
    <t>Pretax income</t>
  </si>
  <si>
    <t>Taxes</t>
  </si>
  <si>
    <t>Net income</t>
  </si>
  <si>
    <t>Revenue growth</t>
  </si>
  <si>
    <t>Gross margin</t>
  </si>
  <si>
    <t>Q123</t>
  </si>
  <si>
    <t>in Mil</t>
  </si>
  <si>
    <t>maturity</t>
  </si>
  <si>
    <t>discount</t>
  </si>
  <si>
    <t>NPV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</si>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</sst>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8" fontId="0" fillId="0" borderId="0" xfId="0" applyNumberFormat="1"/>
    <xf numFmtId="10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9525</xdr:rowOff>
    </xdr:from>
    <xdr:to>
      <xdr:col>9</xdr:col>
      <xdr:colOff>38100</xdr:colOff>
      <xdr:row>40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34A054-AAAD-ACFF-8FB8-3E75327FD2BD}"/>
            </a:ext>
          </a:extLst>
        </xdr:cNvPr>
        <xdr:cNvCxnSpPr/>
      </xdr:nvCxnSpPr>
      <xdr:spPr>
        <a:xfrm flipH="1">
          <a:off x="6038850" y="9525"/>
          <a:ext cx="9525" cy="7724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topLeftCell="E1" workbookViewId="0">
      <selection activeCell="N7" sqref="N7"/>
    </sheetView>
  </sheetViews>
  <sheetFormatPr defaultRowHeight="15" x14ac:dyDescent="0.25"/>
  <cols>
    <col min="14" max="14" width="11.85546875" bestFit="1" customWidth="1"/>
    <col min="15" max="15" width="9.7109375" bestFit="1" customWidth="1"/>
  </cols>
  <sheetData>
    <row r="1" spans="2:15" x14ac:dyDescent="0.25">
      <c r="L1" t="s">
        <v>10</v>
      </c>
    </row>
    <row r="2" spans="2:15" x14ac:dyDescent="0.25">
      <c r="B2" t="s">
        <v>7</v>
      </c>
      <c r="M2" t="s">
        <v>0</v>
      </c>
      <c r="N2" s="2">
        <v>25.77</v>
      </c>
      <c r="O2" s="1" t="s">
        <v>6</v>
      </c>
    </row>
    <row r="3" spans="2:15" x14ac:dyDescent="0.25">
      <c r="M3" t="s">
        <v>1</v>
      </c>
      <c r="N3" s="2">
        <v>235.03</v>
      </c>
      <c r="O3" t="s">
        <v>9</v>
      </c>
    </row>
    <row r="4" spans="2:15" x14ac:dyDescent="0.25">
      <c r="M4" t="s">
        <v>2</v>
      </c>
      <c r="N4" s="2">
        <f>N2*N3</f>
        <v>6056.7231000000002</v>
      </c>
    </row>
    <row r="5" spans="2:15" x14ac:dyDescent="0.25">
      <c r="M5" t="s">
        <v>3</v>
      </c>
      <c r="N5" s="2">
        <v>903.74</v>
      </c>
      <c r="O5" t="s">
        <v>9</v>
      </c>
    </row>
    <row r="6" spans="2:15" x14ac:dyDescent="0.25">
      <c r="M6" t="s">
        <v>4</v>
      </c>
      <c r="N6" s="2">
        <v>0</v>
      </c>
    </row>
    <row r="7" spans="2:15" x14ac:dyDescent="0.25">
      <c r="M7" t="s">
        <v>5</v>
      </c>
      <c r="N7" s="2">
        <f>N4+N6-N5</f>
        <v>5152.9831000000004</v>
      </c>
      <c r="O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F606-5023-4808-AC94-C09B77561F2E}">
  <dimension ref="A1:BQ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:L18"/>
    </sheetView>
  </sheetViews>
  <sheetFormatPr defaultRowHeight="15" x14ac:dyDescent="0.25"/>
  <cols>
    <col min="2" max="2" width="17" bestFit="1" customWidth="1"/>
    <col min="20" max="20" width="9.85546875" bestFit="1" customWidth="1"/>
  </cols>
  <sheetData>
    <row r="1" spans="1:69" x14ac:dyDescent="0.25">
      <c r="A1" t="s">
        <v>33</v>
      </c>
    </row>
    <row r="2" spans="1:69" x14ac:dyDescent="0.25">
      <c r="C2" t="s">
        <v>32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R2">
        <v>23</v>
      </c>
      <c r="S2">
        <v>24</v>
      </c>
      <c r="T2">
        <v>25</v>
      </c>
      <c r="U2">
        <v>26</v>
      </c>
      <c r="V2">
        <v>27</v>
      </c>
      <c r="W2">
        <v>28</v>
      </c>
      <c r="X2">
        <v>29</v>
      </c>
      <c r="Y2">
        <v>30</v>
      </c>
    </row>
    <row r="3" spans="1:69" x14ac:dyDescent="0.25">
      <c r="B3" t="s">
        <v>8</v>
      </c>
      <c r="C3" s="4">
        <v>259.93900000000002</v>
      </c>
      <c r="D3" s="4">
        <v>325.88299999999998</v>
      </c>
      <c r="E3" s="4">
        <v>384.75700000000001</v>
      </c>
      <c r="F3" s="4">
        <v>347.435</v>
      </c>
      <c r="G3" s="4">
        <v>355.70800000000003</v>
      </c>
      <c r="H3" s="4">
        <v>401.97699999999998</v>
      </c>
      <c r="I3" s="4">
        <v>265.74</v>
      </c>
      <c r="J3" s="4">
        <v>331.75</v>
      </c>
      <c r="K3" s="4"/>
      <c r="L3" s="4"/>
      <c r="M3" s="4"/>
      <c r="N3" s="4"/>
      <c r="R3" s="4">
        <f>SUM(C3:F3)</f>
        <v>1318.0139999999999</v>
      </c>
      <c r="S3" s="4">
        <f>SUM(G3:J3)</f>
        <v>1355.175</v>
      </c>
    </row>
    <row r="4" spans="1:69" x14ac:dyDescent="0.25">
      <c r="B4" t="s">
        <v>22</v>
      </c>
      <c r="C4" s="4">
        <v>146.12100000000001</v>
      </c>
      <c r="D4" s="4">
        <v>166.88900000000001</v>
      </c>
      <c r="E4" s="4">
        <v>190.67500000000001</v>
      </c>
      <c r="F4" s="4">
        <v>181.19</v>
      </c>
      <c r="G4" s="4">
        <v>173.501</v>
      </c>
      <c r="H4" s="4">
        <v>192.87899999999999</v>
      </c>
      <c r="I4" s="4">
        <v>143.51900000000001</v>
      </c>
      <c r="J4" s="4">
        <v>166</v>
      </c>
      <c r="K4" s="4"/>
      <c r="L4" s="4"/>
      <c r="M4" s="4"/>
      <c r="N4" s="4"/>
      <c r="R4" s="4">
        <f>SUM(C4:F4)</f>
        <v>684.875</v>
      </c>
      <c r="S4" s="4">
        <f>SUM(G4:J4)</f>
        <v>675.899</v>
      </c>
    </row>
    <row r="5" spans="1:69" x14ac:dyDescent="0.25">
      <c r="B5" t="s">
        <v>23</v>
      </c>
      <c r="C5" s="4">
        <f>C3-C4</f>
        <v>113.81800000000001</v>
      </c>
      <c r="D5" s="4">
        <f t="shared" ref="D5:N5" si="0">D3-D4</f>
        <v>158.99399999999997</v>
      </c>
      <c r="E5" s="4">
        <f t="shared" si="0"/>
        <v>194.08199999999999</v>
      </c>
      <c r="F5" s="4">
        <f t="shared" si="0"/>
        <v>166.245</v>
      </c>
      <c r="G5" s="4">
        <f t="shared" si="0"/>
        <v>182.20700000000002</v>
      </c>
      <c r="H5" s="4">
        <f t="shared" si="0"/>
        <v>209.09799999999998</v>
      </c>
      <c r="I5" s="4">
        <f t="shared" si="0"/>
        <v>122.221</v>
      </c>
      <c r="J5" s="4">
        <f t="shared" si="0"/>
        <v>165.75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R5" s="4">
        <f t="shared" ref="R5:S5" si="1">R3-R4</f>
        <v>633.1389999999999</v>
      </c>
      <c r="S5" s="4">
        <f t="shared" si="1"/>
        <v>679.27599999999995</v>
      </c>
    </row>
    <row r="6" spans="1:69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69" x14ac:dyDescent="0.25">
      <c r="B7" t="s">
        <v>24</v>
      </c>
      <c r="C7" s="4">
        <v>68.905000000000001</v>
      </c>
      <c r="D7" s="4">
        <v>94.180999999999997</v>
      </c>
      <c r="E7" s="4">
        <v>96.385000000000005</v>
      </c>
      <c r="F7" s="4">
        <v>107.30200000000001</v>
      </c>
      <c r="G7" s="4">
        <v>99.016999999999996</v>
      </c>
      <c r="H7" s="4">
        <v>114.85</v>
      </c>
      <c r="I7" s="4">
        <v>125.443</v>
      </c>
      <c r="J7" s="4">
        <v>140</v>
      </c>
      <c r="K7" s="4"/>
      <c r="L7" s="4"/>
      <c r="M7" s="4"/>
      <c r="N7" s="4"/>
    </row>
    <row r="8" spans="1:69" x14ac:dyDescent="0.25">
      <c r="B8" t="s">
        <v>25</v>
      </c>
      <c r="C8" s="4">
        <f>C5-C7</f>
        <v>44.913000000000011</v>
      </c>
      <c r="D8" s="4">
        <f t="shared" ref="D8:N8" si="2">D5-D7</f>
        <v>64.812999999999974</v>
      </c>
      <c r="E8" s="4">
        <f t="shared" si="2"/>
        <v>97.696999999999989</v>
      </c>
      <c r="F8" s="4">
        <f t="shared" si="2"/>
        <v>58.942999999999998</v>
      </c>
      <c r="G8" s="4">
        <f t="shared" si="2"/>
        <v>83.190000000000026</v>
      </c>
      <c r="H8" s="4">
        <f t="shared" si="2"/>
        <v>94.24799999999999</v>
      </c>
      <c r="I8" s="4">
        <f t="shared" si="2"/>
        <v>-3.2219999999999942</v>
      </c>
      <c r="J8" s="4">
        <f t="shared" si="2"/>
        <v>25.75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</row>
    <row r="9" spans="1:69" x14ac:dyDescent="0.25">
      <c r="B9" t="s">
        <v>26</v>
      </c>
      <c r="C9" s="4">
        <v>4.851</v>
      </c>
      <c r="D9" s="4">
        <v>4.6420000000000003</v>
      </c>
      <c r="E9" s="4">
        <v>7.048</v>
      </c>
      <c r="F9" s="4">
        <v>8.8350000000000009</v>
      </c>
      <c r="G9" s="4">
        <v>9.2710000000000008</v>
      </c>
      <c r="H9" s="4">
        <v>10.382999999999999</v>
      </c>
      <c r="I9" s="4">
        <v>11.388999999999999</v>
      </c>
      <c r="J9" s="4">
        <v>10</v>
      </c>
      <c r="K9" s="4"/>
      <c r="L9" s="4"/>
      <c r="M9" s="4"/>
      <c r="N9" s="4"/>
    </row>
    <row r="10" spans="1:69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69" x14ac:dyDescent="0.25">
      <c r="B11" t="s">
        <v>27</v>
      </c>
      <c r="C11" s="4">
        <f t="shared" ref="C11:N11" si="3">C8+C9</f>
        <v>49.76400000000001</v>
      </c>
      <c r="D11" s="4">
        <f t="shared" si="3"/>
        <v>69.45499999999997</v>
      </c>
      <c r="E11" s="4">
        <f t="shared" si="3"/>
        <v>104.74499999999999</v>
      </c>
      <c r="F11" s="4">
        <f t="shared" si="3"/>
        <v>67.777999999999992</v>
      </c>
      <c r="G11" s="4">
        <f t="shared" si="3"/>
        <v>92.461000000000027</v>
      </c>
      <c r="H11" s="4">
        <f t="shared" si="3"/>
        <v>104.63099999999999</v>
      </c>
      <c r="I11" s="4">
        <f t="shared" si="3"/>
        <v>8.1670000000000051</v>
      </c>
      <c r="J11" s="4">
        <f t="shared" si="3"/>
        <v>35.75</v>
      </c>
      <c r="K11" s="4">
        <f t="shared" si="3"/>
        <v>0</v>
      </c>
      <c r="L11" s="4">
        <f t="shared" si="3"/>
        <v>0</v>
      </c>
      <c r="M11" s="4">
        <f t="shared" si="3"/>
        <v>0</v>
      </c>
      <c r="N11" s="4">
        <f t="shared" si="3"/>
        <v>0</v>
      </c>
    </row>
    <row r="12" spans="1:69" x14ac:dyDescent="0.25">
      <c r="B12" t="s">
        <v>28</v>
      </c>
      <c r="C12" s="4">
        <v>8.5370000000000008</v>
      </c>
      <c r="D12" s="4">
        <v>17.946000000000002</v>
      </c>
      <c r="E12" s="4">
        <v>20.795999999999999</v>
      </c>
      <c r="F12" s="4">
        <v>17.669</v>
      </c>
      <c r="G12" s="4">
        <v>14.65</v>
      </c>
      <c r="H12" s="4">
        <v>24.847999999999999</v>
      </c>
      <c r="I12" s="4">
        <v>1.819</v>
      </c>
      <c r="J12" s="4">
        <v>9</v>
      </c>
      <c r="K12" s="4"/>
      <c r="L12" s="4"/>
      <c r="M12" s="4"/>
      <c r="N12" s="4"/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69" x14ac:dyDescent="0.25">
      <c r="B14" t="s">
        <v>29</v>
      </c>
      <c r="C14" s="4">
        <f t="shared" ref="C14:N14" si="4">C11-C12</f>
        <v>41.227000000000011</v>
      </c>
      <c r="D14" s="4">
        <f t="shared" si="4"/>
        <v>51.508999999999972</v>
      </c>
      <c r="E14" s="4">
        <f t="shared" si="4"/>
        <v>83.948999999999984</v>
      </c>
      <c r="F14" s="4">
        <f t="shared" si="4"/>
        <v>50.108999999999995</v>
      </c>
      <c r="G14" s="4">
        <f t="shared" si="4"/>
        <v>77.811000000000021</v>
      </c>
      <c r="H14" s="4">
        <f t="shared" si="4"/>
        <v>79.782999999999987</v>
      </c>
      <c r="I14" s="4">
        <f t="shared" si="4"/>
        <v>6.3480000000000052</v>
      </c>
      <c r="J14" s="4">
        <f t="shared" si="4"/>
        <v>26.75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R14" s="4">
        <f>SUM(C14:F14)</f>
        <v>226.79399999999998</v>
      </c>
      <c r="S14" s="4">
        <f>SUM(G14:J14)</f>
        <v>190.69200000000001</v>
      </c>
      <c r="T14">
        <f>S14*1.01</f>
        <v>192.59892000000002</v>
      </c>
      <c r="U14">
        <f>T14*1.05</f>
        <v>202.22886600000004</v>
      </c>
      <c r="V14">
        <f t="shared" ref="V14:BQ14" si="5">U14*1.05</f>
        <v>212.34030930000006</v>
      </c>
      <c r="W14">
        <f t="shared" si="5"/>
        <v>222.95732476500007</v>
      </c>
      <c r="X14">
        <f t="shared" si="5"/>
        <v>234.10519100325007</v>
      </c>
      <c r="Y14">
        <f t="shared" si="5"/>
        <v>245.81045055341258</v>
      </c>
      <c r="Z14">
        <f t="shared" si="5"/>
        <v>258.10097308108323</v>
      </c>
      <c r="AA14">
        <f t="shared" si="5"/>
        <v>271.00602173513738</v>
      </c>
      <c r="AB14">
        <f t="shared" si="5"/>
        <v>284.55632282189424</v>
      </c>
      <c r="AC14">
        <f t="shared" si="5"/>
        <v>298.78413896298895</v>
      </c>
      <c r="AD14">
        <f t="shared" si="5"/>
        <v>313.72334591113838</v>
      </c>
      <c r="AE14">
        <f t="shared" si="5"/>
        <v>329.40951320669529</v>
      </c>
      <c r="AF14">
        <f t="shared" si="5"/>
        <v>345.87998886703008</v>
      </c>
      <c r="AG14">
        <f t="shared" si="5"/>
        <v>363.17398831038162</v>
      </c>
      <c r="AH14">
        <f t="shared" si="5"/>
        <v>381.33268772590071</v>
      </c>
      <c r="AI14">
        <f t="shared" si="5"/>
        <v>400.39932211219576</v>
      </c>
      <c r="AJ14">
        <f t="shared" si="5"/>
        <v>420.41928821780556</v>
      </c>
      <c r="AK14">
        <f t="shared" si="5"/>
        <v>441.44025262869587</v>
      </c>
      <c r="AL14">
        <f t="shared" si="5"/>
        <v>463.51226526013068</v>
      </c>
      <c r="AM14">
        <f t="shared" si="5"/>
        <v>486.68787852313721</v>
      </c>
      <c r="AN14">
        <f t="shared" si="5"/>
        <v>511.02227244929412</v>
      </c>
      <c r="AO14">
        <f t="shared" si="5"/>
        <v>536.57338607175882</v>
      </c>
      <c r="AP14">
        <f t="shared" si="5"/>
        <v>563.40205537534678</v>
      </c>
      <c r="AQ14">
        <f t="shared" si="5"/>
        <v>591.57215814411416</v>
      </c>
      <c r="AR14">
        <f t="shared" si="5"/>
        <v>621.15076605131992</v>
      </c>
      <c r="AS14">
        <f t="shared" si="5"/>
        <v>652.20830435388598</v>
      </c>
      <c r="AT14">
        <f t="shared" si="5"/>
        <v>684.81871957158035</v>
      </c>
      <c r="AU14">
        <f t="shared" si="5"/>
        <v>719.05965555015939</v>
      </c>
      <c r="AV14">
        <f t="shared" si="5"/>
        <v>755.01263832766745</v>
      </c>
      <c r="AW14">
        <f t="shared" si="5"/>
        <v>792.76327024405089</v>
      </c>
      <c r="AX14">
        <f t="shared" si="5"/>
        <v>832.40143375625348</v>
      </c>
      <c r="AY14">
        <f t="shared" si="5"/>
        <v>874.02150544406618</v>
      </c>
      <c r="AZ14">
        <f t="shared" si="5"/>
        <v>917.72258071626948</v>
      </c>
      <c r="BA14">
        <f t="shared" si="5"/>
        <v>963.60870975208297</v>
      </c>
      <c r="BB14">
        <f t="shared" si="5"/>
        <v>1011.7891452396872</v>
      </c>
      <c r="BC14">
        <f t="shared" si="5"/>
        <v>1062.3786025016716</v>
      </c>
      <c r="BD14">
        <f t="shared" si="5"/>
        <v>1115.4975326267552</v>
      </c>
      <c r="BE14">
        <f t="shared" si="5"/>
        <v>1171.2724092580929</v>
      </c>
      <c r="BF14">
        <f t="shared" si="5"/>
        <v>1229.8360297209977</v>
      </c>
      <c r="BG14">
        <f t="shared" si="5"/>
        <v>1291.3278312070477</v>
      </c>
      <c r="BH14">
        <f t="shared" si="5"/>
        <v>1355.8942227674002</v>
      </c>
      <c r="BI14">
        <f t="shared" si="5"/>
        <v>1423.6889339057702</v>
      </c>
      <c r="BJ14">
        <f t="shared" si="5"/>
        <v>1494.8733806010589</v>
      </c>
      <c r="BK14">
        <f t="shared" si="5"/>
        <v>1569.617049631112</v>
      </c>
      <c r="BL14">
        <f t="shared" si="5"/>
        <v>1648.0979021126677</v>
      </c>
      <c r="BM14">
        <f t="shared" si="5"/>
        <v>1730.5027972183011</v>
      </c>
      <c r="BN14">
        <f t="shared" si="5"/>
        <v>1817.0279370792161</v>
      </c>
      <c r="BO14">
        <f t="shared" si="5"/>
        <v>1907.8793339331771</v>
      </c>
      <c r="BP14">
        <f t="shared" si="5"/>
        <v>2003.2733006298361</v>
      </c>
      <c r="BQ14">
        <f t="shared" si="5"/>
        <v>2103.436965661328</v>
      </c>
    </row>
    <row r="16" spans="1:69" x14ac:dyDescent="0.25">
      <c r="B16" t="s">
        <v>30</v>
      </c>
      <c r="D16" s="3">
        <f t="shared" ref="D16:L16" si="6">D3/C3-1</f>
        <v>0.25369028887546685</v>
      </c>
      <c r="E16" s="3">
        <f t="shared" si="6"/>
        <v>0.18065993009761172</v>
      </c>
      <c r="F16" s="3">
        <f t="shared" si="6"/>
        <v>-9.7001484053571452E-2</v>
      </c>
      <c r="G16" s="3">
        <f t="shared" si="6"/>
        <v>2.3811648221969683E-2</v>
      </c>
      <c r="H16" s="3">
        <f t="shared" si="6"/>
        <v>0.13007579250396373</v>
      </c>
      <c r="I16" s="3">
        <f t="shared" si="6"/>
        <v>-0.33891740074680887</v>
      </c>
      <c r="J16" s="3">
        <f t="shared" si="6"/>
        <v>0.24840069240611129</v>
      </c>
      <c r="K16" s="3">
        <f t="shared" si="6"/>
        <v>-1</v>
      </c>
      <c r="L16" s="3" t="e">
        <f t="shared" si="6"/>
        <v>#DIV/0!</v>
      </c>
      <c r="S16" s="3">
        <f>S3/R3-1</f>
        <v>2.8194692924354392E-2</v>
      </c>
    </row>
    <row r="17" spans="2:20" x14ac:dyDescent="0.25">
      <c r="B17" t="s">
        <v>31</v>
      </c>
      <c r="C17" s="3">
        <f t="shared" ref="C17:L17" si="7">C5/C3</f>
        <v>0.43786426815522106</v>
      </c>
      <c r="D17" s="3">
        <f t="shared" si="7"/>
        <v>0.48788675690355121</v>
      </c>
      <c r="E17" s="3">
        <f t="shared" si="7"/>
        <v>0.50442746980561759</v>
      </c>
      <c r="F17" s="3">
        <f t="shared" si="7"/>
        <v>0.4784923798696159</v>
      </c>
      <c r="G17" s="3">
        <f t="shared" si="7"/>
        <v>0.51223756564373024</v>
      </c>
      <c r="H17" s="3">
        <f t="shared" si="7"/>
        <v>0.52017403980824772</v>
      </c>
      <c r="I17" s="3">
        <f t="shared" si="7"/>
        <v>0.45992699631218487</v>
      </c>
      <c r="J17" s="3">
        <f t="shared" si="7"/>
        <v>0.49962321024868123</v>
      </c>
      <c r="K17" s="3" t="e">
        <f t="shared" si="7"/>
        <v>#DIV/0!</v>
      </c>
      <c r="L17" s="3" t="e">
        <f t="shared" si="7"/>
        <v>#DIV/0!</v>
      </c>
      <c r="R17" s="3">
        <f>R5/R3</f>
        <v>0.48037350134368828</v>
      </c>
      <c r="S17" s="3">
        <f>S5/S3</f>
        <v>0.5012459645433246</v>
      </c>
    </row>
    <row r="18" spans="2:20" x14ac:dyDescent="0.25">
      <c r="B18" t="s">
        <v>37</v>
      </c>
      <c r="C18" s="3">
        <f>C14/C3</f>
        <v>0.15860259522426418</v>
      </c>
      <c r="D18" s="3">
        <f>D14/D3</f>
        <v>0.15805979446611199</v>
      </c>
      <c r="E18" s="3">
        <f>E14/E3</f>
        <v>0.21818706352321071</v>
      </c>
      <c r="F18" s="3">
        <f>F14/F3</f>
        <v>0.14422553858995207</v>
      </c>
      <c r="G18" s="3">
        <f>G14/G3</f>
        <v>0.21874964858816787</v>
      </c>
      <c r="H18" s="3">
        <f>H14/H3</f>
        <v>0.19847652975170219</v>
      </c>
      <c r="I18" s="3">
        <f>I14/I3</f>
        <v>2.388801083766089E-2</v>
      </c>
      <c r="J18" s="3">
        <f>J14/J3</f>
        <v>8.0633006782215522E-2</v>
      </c>
      <c r="K18" s="3" t="e">
        <f>K14/K3</f>
        <v>#DIV/0!</v>
      </c>
      <c r="L18" s="3" t="e">
        <f>L14/L3</f>
        <v>#DIV/0!</v>
      </c>
    </row>
    <row r="19" spans="2:20" x14ac:dyDescent="0.25">
      <c r="S19" t="s">
        <v>34</v>
      </c>
      <c r="T19" s="3">
        <v>0.01</v>
      </c>
    </row>
    <row r="20" spans="2:20" x14ac:dyDescent="0.25">
      <c r="S20" t="s">
        <v>35</v>
      </c>
      <c r="T20" s="3">
        <v>0.1</v>
      </c>
    </row>
    <row r="21" spans="2:20" x14ac:dyDescent="0.25">
      <c r="Q21" s="3">
        <f>S14/R14-1</f>
        <v>-0.1591841053996137</v>
      </c>
      <c r="S21" t="s">
        <v>36</v>
      </c>
      <c r="T21" s="5">
        <f>NPV(T20,R14:BQ14)</f>
        <v>3236.2486373893803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2025-02-07T15:13:21Z</dcterms:modified>
</cp:coreProperties>
</file>