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ugene.limyj\Desktop\Finance Model\"/>
    </mc:Choice>
  </mc:AlternateContent>
  <xr:revisionPtr revIDLastSave="0" documentId="13_ncr:1_{014ABAB8-0E82-49C4-AB3B-FF7E4BCA38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2" l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Y6" i="2"/>
  <c r="X6" i="2"/>
  <c r="W17" i="2"/>
  <c r="V17" i="2"/>
  <c r="U17" i="2"/>
  <c r="T17" i="2"/>
  <c r="S17" i="2"/>
  <c r="R17" i="2"/>
  <c r="Q17" i="2"/>
  <c r="Y7" i="2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X7" i="2"/>
  <c r="Y4" i="2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X4" i="2"/>
  <c r="Y9" i="2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X9" i="2"/>
  <c r="V15" i="2"/>
  <c r="U15" i="2"/>
  <c r="T15" i="2"/>
  <c r="S15" i="2"/>
  <c r="R15" i="2"/>
  <c r="Q15" i="2"/>
  <c r="W13" i="2"/>
  <c r="V13" i="2"/>
  <c r="U13" i="2"/>
  <c r="T13" i="2"/>
  <c r="S13" i="2"/>
  <c r="R13" i="2"/>
  <c r="Q13" i="2"/>
  <c r="V11" i="2"/>
  <c r="U11" i="2"/>
  <c r="T11" i="2"/>
  <c r="S11" i="2"/>
  <c r="R11" i="2"/>
  <c r="Q11" i="2"/>
  <c r="V8" i="2"/>
  <c r="U8" i="2"/>
  <c r="T8" i="2"/>
  <c r="S8" i="2"/>
  <c r="R8" i="2"/>
  <c r="Q8" i="2"/>
  <c r="W10" i="2"/>
  <c r="W9" i="2"/>
  <c r="W7" i="2"/>
  <c r="W6" i="2"/>
  <c r="U4" i="2"/>
  <c r="T4" i="2"/>
  <c r="S4" i="2"/>
  <c r="R4" i="2"/>
  <c r="V4" i="2"/>
  <c r="Q4" i="2"/>
  <c r="V10" i="2"/>
  <c r="V9" i="2"/>
  <c r="V7" i="2"/>
  <c r="V6" i="2"/>
  <c r="W3" i="2"/>
  <c r="V3" i="2"/>
  <c r="W2" i="2"/>
  <c r="V2" i="2"/>
  <c r="E4" i="2"/>
  <c r="E13" i="2" s="1"/>
  <c r="K14" i="2"/>
  <c r="J14" i="2"/>
  <c r="I14" i="2"/>
  <c r="H14" i="2"/>
  <c r="G14" i="2"/>
  <c r="F14" i="2"/>
  <c r="D14" i="2"/>
  <c r="C15" i="2"/>
  <c r="C13" i="2"/>
  <c r="C11" i="2"/>
  <c r="C8" i="2"/>
  <c r="C4" i="2"/>
  <c r="K8" i="2"/>
  <c r="K11" i="2" s="1"/>
  <c r="K15" i="2" s="1"/>
  <c r="J8" i="2"/>
  <c r="J11" i="2" s="1"/>
  <c r="J15" i="2" s="1"/>
  <c r="I8" i="2"/>
  <c r="I11" i="2" s="1"/>
  <c r="I15" i="2" s="1"/>
  <c r="E8" i="2"/>
  <c r="E11" i="2" s="1"/>
  <c r="E15" i="2" s="1"/>
  <c r="F8" i="2"/>
  <c r="F11" i="2" s="1"/>
  <c r="F15" i="2" s="1"/>
  <c r="G8" i="2"/>
  <c r="G11" i="2" s="1"/>
  <c r="G15" i="2" s="1"/>
  <c r="E14" i="2"/>
  <c r="D11" i="2"/>
  <c r="K4" i="2"/>
  <c r="K13" i="2" s="1"/>
  <c r="J4" i="2"/>
  <c r="J13" i="2" s="1"/>
  <c r="I4" i="2"/>
  <c r="I13" i="2" s="1"/>
  <c r="H4" i="2"/>
  <c r="H13" i="2" s="1"/>
  <c r="G4" i="2"/>
  <c r="G13" i="2" s="1"/>
  <c r="F4" i="2"/>
  <c r="F13" i="2" s="1"/>
  <c r="H8" i="2"/>
  <c r="H11" i="2" s="1"/>
  <c r="H15" i="2" s="1"/>
  <c r="D15" i="2"/>
  <c r="D3" i="2"/>
  <c r="M7" i="1"/>
  <c r="M6" i="1"/>
  <c r="M4" i="1"/>
  <c r="Z8" i="2" l="1"/>
  <c r="Z11" i="2" s="1"/>
  <c r="X8" i="2"/>
  <c r="X11" i="2" s="1"/>
  <c r="Y8" i="2"/>
  <c r="Y11" i="2" s="1"/>
  <c r="W4" i="2"/>
  <c r="W8" i="2"/>
  <c r="W11" i="2" s="1"/>
  <c r="W15" i="2" s="1"/>
  <c r="D4" i="2"/>
  <c r="D13" i="2" s="1"/>
  <c r="AA8" i="2" l="1"/>
  <c r="AA11" i="2" s="1"/>
  <c r="AB8" i="2" l="1"/>
  <c r="AB11" i="2" s="1"/>
  <c r="AC8" i="2" l="1"/>
  <c r="AC11" i="2" s="1"/>
  <c r="AD8" i="2" l="1"/>
  <c r="AD11" i="2" s="1"/>
  <c r="AE8" i="2" l="1"/>
  <c r="AE11" i="2" s="1"/>
  <c r="AF8" i="2" l="1"/>
  <c r="AF11" i="2" s="1"/>
  <c r="AG8" i="2" l="1"/>
  <c r="AG11" i="2" s="1"/>
  <c r="AH8" i="2" l="1"/>
  <c r="AH11" i="2" s="1"/>
  <c r="AI8" i="2" l="1"/>
  <c r="AI11" i="2" s="1"/>
  <c r="AJ8" i="2" l="1"/>
  <c r="AJ11" i="2" s="1"/>
  <c r="AK8" i="2" l="1"/>
  <c r="AK11" i="2" s="1"/>
  <c r="AL8" i="2" l="1"/>
  <c r="AL11" i="2" s="1"/>
  <c r="AM8" i="2" l="1"/>
  <c r="AM11" i="2" s="1"/>
  <c r="AN8" i="2" l="1"/>
  <c r="AN11" i="2" s="1"/>
  <c r="AO8" i="2" l="1"/>
  <c r="AO11" i="2" s="1"/>
  <c r="AP8" i="2" l="1"/>
  <c r="AP11" i="2" s="1"/>
  <c r="AQ8" i="2" l="1"/>
  <c r="AQ11" i="2" s="1"/>
  <c r="AR8" i="2" l="1"/>
  <c r="AR11" i="2" s="1"/>
  <c r="AS8" i="2" l="1"/>
  <c r="AS11" i="2" s="1"/>
  <c r="AT8" i="2" l="1"/>
  <c r="AT11" i="2" s="1"/>
  <c r="AU8" i="2" l="1"/>
  <c r="AU11" i="2" s="1"/>
  <c r="AV8" i="2" l="1"/>
  <c r="AV11" i="2" s="1"/>
  <c r="AW8" i="2" l="1"/>
  <c r="AW11" i="2" s="1"/>
  <c r="AX8" i="2" l="1"/>
  <c r="AX11" i="2" s="1"/>
  <c r="AZ8" i="2" l="1"/>
  <c r="AZ11" i="2" s="1"/>
  <c r="AY8" i="2"/>
  <c r="AY11" i="2" s="1"/>
  <c r="S24" i="2" l="1"/>
</calcChain>
</file>

<file path=xl/sharedStrings.xml><?xml version="1.0" encoding="utf-8"?>
<sst xmlns="http://schemas.openxmlformats.org/spreadsheetml/2006/main" count="37" uniqueCount="37">
  <si>
    <t>Price</t>
  </si>
  <si>
    <t>As of 24/1/25</t>
  </si>
  <si>
    <t>Shares</t>
  </si>
  <si>
    <t>In Mil</t>
  </si>
  <si>
    <t>MC</t>
  </si>
  <si>
    <t>Cash</t>
  </si>
  <si>
    <t>Debt</t>
  </si>
  <si>
    <t>EV</t>
  </si>
  <si>
    <t>Revenue</t>
  </si>
  <si>
    <t>Cost of Revenue</t>
  </si>
  <si>
    <t>SG&amp;A</t>
  </si>
  <si>
    <t>Depreciation</t>
  </si>
  <si>
    <t>Net Income</t>
  </si>
  <si>
    <t>Operating Income</t>
  </si>
  <si>
    <t>Interest Expense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</si>
  <si>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</si>
  <si>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</si>
  <si>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</si>
  <si>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</si>
  <si>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</si>
  <si>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</si>
  <si>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</si>
  <si>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</si>
  <si>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Gross Margin</t>
  </si>
  <si>
    <t>Revenue Growth</t>
  </si>
  <si>
    <t>Profit Margin</t>
  </si>
  <si>
    <t>Gross Profit</t>
  </si>
  <si>
    <t>Tax</t>
  </si>
  <si>
    <t>Q4 22</t>
  </si>
  <si>
    <t>npv</t>
  </si>
  <si>
    <t>maturity</t>
  </si>
  <si>
    <t>discount</t>
  </si>
  <si>
    <t>Effective rate</t>
  </si>
  <si>
    <t>bonds</t>
  </si>
  <si>
    <t>Maturity</t>
  </si>
  <si>
    <t>inventory turnover rate: 3.0 af of 2024</t>
  </si>
  <si>
    <t>avg turnover: 120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</si>
</sst>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$-409]#,##0.00_ ;[Red]\-[$$-409]#,##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68580</xdr:rowOff>
    </xdr:from>
    <xdr:to>
      <xdr:col>10</xdr:col>
      <xdr:colOff>7620</xdr:colOff>
      <xdr:row>25</xdr:row>
      <xdr:rowOff>7620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7DD882B-E705-F9C7-D2D6-A4D2D1A10A98}"/>
            </a:ext>
          </a:extLst>
        </xdr:cNvPr>
        <xdr:cNvCxnSpPr/>
      </xdr:nvCxnSpPr>
      <xdr:spPr>
        <a:xfrm flipH="1">
          <a:off x="6210300" y="68580"/>
          <a:ext cx="7620" cy="4511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I8" sqref="I8"/>
    </sheetView>
  </sheetViews>
  <sheetFormatPr defaultRowHeight="14.4" x14ac:dyDescent="0.3"/>
  <cols>
    <col min="4" max="4" width="12" bestFit="1" customWidth="1"/>
    <col min="13" max="13" width="9.5546875" bestFit="1" customWidth="1"/>
  </cols>
  <sheetData>
    <row r="1" spans="1:14" x14ac:dyDescent="0.3">
      <c r="K1" t="s">
        <v>3</v>
      </c>
    </row>
    <row r="2" spans="1:14" x14ac:dyDescent="0.3">
      <c r="A2" t="s">
        <v>33</v>
      </c>
      <c r="B2" t="s">
        <v>34</v>
      </c>
      <c r="D2" t="s">
        <v>32</v>
      </c>
      <c r="L2" t="s">
        <v>0</v>
      </c>
      <c r="M2">
        <v>13.6</v>
      </c>
      <c r="N2" t="s">
        <v>1</v>
      </c>
    </row>
    <row r="3" spans="1:14" x14ac:dyDescent="0.3">
      <c r="B3">
        <v>2023</v>
      </c>
      <c r="D3" s="3">
        <v>4.7800000000000002E-2</v>
      </c>
      <c r="L3" t="s">
        <v>2</v>
      </c>
      <c r="M3" s="1">
        <v>111.31699999999999</v>
      </c>
    </row>
    <row r="4" spans="1:14" x14ac:dyDescent="0.3">
      <c r="B4">
        <v>2025</v>
      </c>
      <c r="D4" s="3">
        <v>9.5000000000000001E-2</v>
      </c>
      <c r="L4" t="s">
        <v>4</v>
      </c>
      <c r="M4" s="2">
        <f>M2*M3</f>
        <v>1513.9111999999998</v>
      </c>
    </row>
    <row r="5" spans="1:14" x14ac:dyDescent="0.3">
      <c r="B5">
        <v>2025</v>
      </c>
      <c r="D5" s="3">
        <v>4.2500000000000003E-2</v>
      </c>
      <c r="L5" t="s">
        <v>5</v>
      </c>
      <c r="M5" s="2">
        <v>174</v>
      </c>
    </row>
    <row r="6" spans="1:14" x14ac:dyDescent="0.3">
      <c r="B6">
        <v>2029</v>
      </c>
      <c r="D6" s="3">
        <v>7.3599999999999999E-2</v>
      </c>
      <c r="L6" t="s">
        <v>6</v>
      </c>
      <c r="M6" s="2">
        <f>1245+749</f>
        <v>1994</v>
      </c>
    </row>
    <row r="7" spans="1:14" x14ac:dyDescent="0.3">
      <c r="B7">
        <v>2031</v>
      </c>
      <c r="D7" s="3">
        <v>3.4000000000000002E-2</v>
      </c>
      <c r="L7" t="s">
        <v>7</v>
      </c>
      <c r="M7" s="2">
        <f>M4-M5+M6</f>
        <v>3333.9111999999996</v>
      </c>
    </row>
    <row r="8" spans="1:14" x14ac:dyDescent="0.3">
      <c r="B8">
        <v>2033</v>
      </c>
      <c r="D8" s="3">
        <v>6.0499999999999998E-2</v>
      </c>
    </row>
    <row r="9" spans="1:14" x14ac:dyDescent="0.3">
      <c r="B9">
        <v>2037</v>
      </c>
      <c r="D9" s="3">
        <v>6.8900000000000003E-2</v>
      </c>
    </row>
    <row r="10" spans="1:14" x14ac:dyDescent="0.3">
      <c r="B10">
        <v>2045</v>
      </c>
      <c r="D10" s="3">
        <v>5.57E-2</v>
      </c>
    </row>
    <row r="13" spans="1:14" x14ac:dyDescent="0.3">
      <c r="A13" t="s">
        <v>35</v>
      </c>
    </row>
    <row r="14" spans="1:14" x14ac:dyDescent="0.3">
      <c r="A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07EF-5B5E-4EF3-916B-0442A05E0AFD}">
  <dimension ref="B1:AZ24"/>
  <sheetViews>
    <sheetView workbookViewId="0">
      <pane xSplit="2" topLeftCell="L1" activePane="topRight" state="frozen"/>
      <selection pane="topRight" activeCell="X13" sqref="X13"/>
    </sheetView>
  </sheetViews>
  <sheetFormatPr defaultRowHeight="14.4" x14ac:dyDescent="0.3"/>
  <cols>
    <col min="2" max="2" width="15.6640625" bestFit="1" customWidth="1"/>
    <col min="3" max="3" width="11.33203125" customWidth="1"/>
    <col min="4" max="4" width="7.6640625" bestFit="1" customWidth="1"/>
    <col min="5" max="5" width="8.6640625" bestFit="1" customWidth="1"/>
    <col min="6" max="7" width="7.33203125" bestFit="1" customWidth="1"/>
    <col min="8" max="8" width="7.6640625" bestFit="1" customWidth="1"/>
    <col min="9" max="9" width="8.6640625" bestFit="1" customWidth="1"/>
    <col min="10" max="10" width="7.33203125" bestFit="1" customWidth="1"/>
    <col min="11" max="11" width="8.6640625" bestFit="1" customWidth="1"/>
    <col min="19" max="19" width="10" bestFit="1" customWidth="1"/>
  </cols>
  <sheetData>
    <row r="1" spans="2:52" x14ac:dyDescent="0.3">
      <c r="C1" t="s">
        <v>28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Q1">
        <v>2018</v>
      </c>
      <c r="R1">
        <v>2019</v>
      </c>
      <c r="S1">
        <v>2020</v>
      </c>
      <c r="T1">
        <v>2021</v>
      </c>
      <c r="U1">
        <v>2022</v>
      </c>
      <c r="V1">
        <v>2023</v>
      </c>
      <c r="W1">
        <v>2024</v>
      </c>
      <c r="X1">
        <v>2025</v>
      </c>
    </row>
    <row r="2" spans="2:52" x14ac:dyDescent="0.3">
      <c r="B2" t="s">
        <v>8</v>
      </c>
      <c r="C2" s="2">
        <v>6019</v>
      </c>
      <c r="D2" s="2">
        <v>3571</v>
      </c>
      <c r="E2" s="2">
        <v>3895</v>
      </c>
      <c r="F2" s="2">
        <v>4054</v>
      </c>
      <c r="G2" s="2">
        <v>5956</v>
      </c>
      <c r="H2" s="2">
        <v>3382</v>
      </c>
      <c r="I2" s="2">
        <v>3732</v>
      </c>
      <c r="J2" s="2">
        <v>3710</v>
      </c>
      <c r="K2" s="2">
        <v>5757</v>
      </c>
      <c r="Q2" s="2">
        <v>20080</v>
      </c>
      <c r="R2" s="2">
        <v>20230</v>
      </c>
      <c r="S2" s="2">
        <v>19970</v>
      </c>
      <c r="T2" s="2">
        <v>15960</v>
      </c>
      <c r="U2" s="2">
        <v>19430</v>
      </c>
      <c r="V2" s="2">
        <f>SUM(D2:G2)</f>
        <v>17476</v>
      </c>
      <c r="W2" s="2">
        <f>SUM(H2:K2)</f>
        <v>16581</v>
      </c>
    </row>
    <row r="3" spans="2:52" x14ac:dyDescent="0.3">
      <c r="B3" t="s">
        <v>9</v>
      </c>
      <c r="C3" s="2">
        <v>4444</v>
      </c>
      <c r="D3" s="2">
        <f>D2-D6-D7-D8</f>
        <v>2047</v>
      </c>
      <c r="E3" s="2">
        <v>2242</v>
      </c>
      <c r="F3" s="2">
        <v>2349</v>
      </c>
      <c r="G3" s="2">
        <v>3860</v>
      </c>
      <c r="H3" s="2">
        <v>1923</v>
      </c>
      <c r="I3" s="2">
        <v>2128</v>
      </c>
      <c r="J3" s="2">
        <v>2137</v>
      </c>
      <c r="K3" s="2">
        <v>3737</v>
      </c>
      <c r="Q3" s="2">
        <v>12200</v>
      </c>
      <c r="R3" s="2">
        <v>12140</v>
      </c>
      <c r="S3" s="2">
        <v>10170</v>
      </c>
      <c r="T3" s="2">
        <v>11440</v>
      </c>
      <c r="U3" s="2">
        <v>11460</v>
      </c>
      <c r="V3" s="2">
        <f>SUM(D3:G3)</f>
        <v>10498</v>
      </c>
      <c r="W3" s="2">
        <f>SUM(H3:K3)</f>
        <v>9925</v>
      </c>
    </row>
    <row r="4" spans="2:52" x14ac:dyDescent="0.3">
      <c r="B4" t="s">
        <v>26</v>
      </c>
      <c r="C4" s="2">
        <f>C2-C3</f>
        <v>1575</v>
      </c>
      <c r="D4" s="2">
        <f>D2-D3</f>
        <v>1524</v>
      </c>
      <c r="E4" s="2">
        <f>E2-E3</f>
        <v>1653</v>
      </c>
      <c r="F4" s="2">
        <f>F2-F3</f>
        <v>1705</v>
      </c>
      <c r="G4" s="2">
        <f>G2-G3</f>
        <v>2096</v>
      </c>
      <c r="H4" s="2">
        <f>H2-H3</f>
        <v>1459</v>
      </c>
      <c r="I4" s="2">
        <f>I2-I3</f>
        <v>1604</v>
      </c>
      <c r="J4" s="2">
        <f>J2-J3</f>
        <v>1573</v>
      </c>
      <c r="K4" s="2">
        <f>K2-K3</f>
        <v>2020</v>
      </c>
      <c r="Q4" s="2">
        <f>Q2-Q3</f>
        <v>7880</v>
      </c>
      <c r="R4" s="2">
        <f>R2-R3</f>
        <v>8090</v>
      </c>
      <c r="S4" s="2">
        <f>S2-S3</f>
        <v>9800</v>
      </c>
      <c r="T4" s="2">
        <f>T2-T3</f>
        <v>4520</v>
      </c>
      <c r="U4" s="2">
        <f>U2-U3</f>
        <v>7970</v>
      </c>
      <c r="V4" s="2">
        <f>SUM(D4:G4)</f>
        <v>6978</v>
      </c>
      <c r="W4" s="2">
        <f>SUM(H4:K4)</f>
        <v>6656</v>
      </c>
      <c r="X4">
        <f>W4*0.97</f>
        <v>6456.32</v>
      </c>
      <c r="Y4">
        <f t="shared" ref="Y4:AZ4" si="0">X4*0.97</f>
        <v>6262.6303999999991</v>
      </c>
      <c r="Z4">
        <f t="shared" si="0"/>
        <v>6074.751487999999</v>
      </c>
      <c r="AA4">
        <f t="shared" si="0"/>
        <v>5892.5089433599987</v>
      </c>
      <c r="AB4">
        <f t="shared" si="0"/>
        <v>5715.7336750591985</v>
      </c>
      <c r="AC4">
        <f t="shared" si="0"/>
        <v>5544.2616648074227</v>
      </c>
      <c r="AD4">
        <f t="shared" si="0"/>
        <v>5377.9338148631996</v>
      </c>
      <c r="AE4">
        <f t="shared" si="0"/>
        <v>5216.5958004173035</v>
      </c>
      <c r="AF4">
        <f t="shared" si="0"/>
        <v>5060.0979264047846</v>
      </c>
      <c r="AG4">
        <f t="shared" si="0"/>
        <v>4908.2949886126407</v>
      </c>
      <c r="AH4">
        <f t="shared" si="0"/>
        <v>4761.0461389542616</v>
      </c>
      <c r="AI4">
        <f t="shared" si="0"/>
        <v>4618.2147547856339</v>
      </c>
      <c r="AJ4">
        <f t="shared" si="0"/>
        <v>4479.6683121420647</v>
      </c>
      <c r="AK4">
        <f t="shared" si="0"/>
        <v>4345.2782627778024</v>
      </c>
      <c r="AL4">
        <f t="shared" si="0"/>
        <v>4214.9199148944681</v>
      </c>
      <c r="AM4">
        <f t="shared" si="0"/>
        <v>4088.4723174476339</v>
      </c>
      <c r="AN4">
        <f t="shared" si="0"/>
        <v>3965.8181479242048</v>
      </c>
      <c r="AO4">
        <f t="shared" si="0"/>
        <v>3846.8436034864785</v>
      </c>
      <c r="AP4">
        <f t="shared" si="0"/>
        <v>3731.438295381884</v>
      </c>
      <c r="AQ4">
        <f t="shared" si="0"/>
        <v>3619.4951465204276</v>
      </c>
      <c r="AR4">
        <f t="shared" si="0"/>
        <v>3510.9102921248145</v>
      </c>
      <c r="AS4">
        <f t="shared" si="0"/>
        <v>3405.5829833610701</v>
      </c>
      <c r="AT4">
        <f t="shared" si="0"/>
        <v>3303.4154938602378</v>
      </c>
      <c r="AU4">
        <f t="shared" si="0"/>
        <v>3204.3130290444306</v>
      </c>
      <c r="AV4">
        <f t="shared" si="0"/>
        <v>3108.1836381730977</v>
      </c>
      <c r="AW4">
        <f t="shared" si="0"/>
        <v>3014.9381290279048</v>
      </c>
      <c r="AX4">
        <f t="shared" si="0"/>
        <v>2924.4899851570676</v>
      </c>
      <c r="AY4">
        <f t="shared" si="0"/>
        <v>2836.7552856023553</v>
      </c>
      <c r="AZ4">
        <f t="shared" si="0"/>
        <v>2751.6526270342847</v>
      </c>
    </row>
    <row r="5" spans="2:52" x14ac:dyDescent="0.3">
      <c r="C5" s="2"/>
      <c r="D5" s="2"/>
      <c r="E5" s="2"/>
      <c r="F5" s="2"/>
      <c r="G5" s="2"/>
      <c r="H5" s="2"/>
      <c r="I5" s="2"/>
      <c r="J5" s="2"/>
      <c r="K5" s="2"/>
      <c r="Q5" s="2"/>
      <c r="R5" s="2"/>
      <c r="S5" s="2"/>
      <c r="T5" s="2"/>
      <c r="U5" s="2"/>
      <c r="V5" s="2"/>
      <c r="W5" s="2"/>
    </row>
    <row r="6" spans="2:52" x14ac:dyDescent="0.3">
      <c r="B6" t="s">
        <v>10</v>
      </c>
      <c r="C6" s="2">
        <v>1677</v>
      </c>
      <c r="D6" s="2">
        <v>1238</v>
      </c>
      <c r="E6" s="2">
        <v>1304</v>
      </c>
      <c r="F6" s="2">
        <v>1360</v>
      </c>
      <c r="G6" s="2">
        <v>1610</v>
      </c>
      <c r="H6" s="2">
        <v>1228</v>
      </c>
      <c r="I6" s="2">
        <v>1250</v>
      </c>
      <c r="J6" s="2">
        <v>1291</v>
      </c>
      <c r="K6" s="2">
        <v>1600</v>
      </c>
      <c r="M6" s="2"/>
      <c r="Q6" s="2">
        <v>5600</v>
      </c>
      <c r="R6" s="2">
        <v>5710</v>
      </c>
      <c r="S6" s="2">
        <v>4890</v>
      </c>
      <c r="T6" s="2">
        <v>5480</v>
      </c>
      <c r="U6" s="2">
        <v>5590</v>
      </c>
      <c r="V6" s="2">
        <f>SUM(D6:G6)</f>
        <v>5512</v>
      </c>
      <c r="W6" s="2">
        <f>SUM(H6:K6)</f>
        <v>5369</v>
      </c>
      <c r="X6">
        <f>W6*0.96</f>
        <v>5154.24</v>
      </c>
      <c r="Y6">
        <f>X6*0.96</f>
        <v>4948.0703999999996</v>
      </c>
      <c r="Z6">
        <f t="shared" ref="Z6:AZ6" si="1">Y6*0.96</f>
        <v>4750.1475839999994</v>
      </c>
      <c r="AA6">
        <f t="shared" si="1"/>
        <v>4560.1416806399993</v>
      </c>
      <c r="AB6">
        <f t="shared" si="1"/>
        <v>4377.7360134143992</v>
      </c>
      <c r="AC6">
        <f t="shared" si="1"/>
        <v>4202.6265728778235</v>
      </c>
      <c r="AD6">
        <f t="shared" si="1"/>
        <v>4034.5215099627103</v>
      </c>
      <c r="AE6">
        <f t="shared" si="1"/>
        <v>3873.1406495642018</v>
      </c>
      <c r="AF6">
        <f t="shared" si="1"/>
        <v>3718.2150235816334</v>
      </c>
      <c r="AG6">
        <f t="shared" si="1"/>
        <v>3569.4864226383679</v>
      </c>
      <c r="AH6">
        <f t="shared" si="1"/>
        <v>3426.7069657328329</v>
      </c>
      <c r="AI6">
        <f t="shared" si="1"/>
        <v>3289.6386871035197</v>
      </c>
      <c r="AJ6">
        <f t="shared" si="1"/>
        <v>3158.0531396193787</v>
      </c>
      <c r="AK6">
        <f t="shared" si="1"/>
        <v>3031.7310140346035</v>
      </c>
      <c r="AL6">
        <f t="shared" si="1"/>
        <v>2910.4617734732192</v>
      </c>
      <c r="AM6">
        <f t="shared" si="1"/>
        <v>2794.0433025342904</v>
      </c>
      <c r="AN6">
        <f t="shared" si="1"/>
        <v>2682.2815704329187</v>
      </c>
      <c r="AO6">
        <f t="shared" si="1"/>
        <v>2574.990307615602</v>
      </c>
      <c r="AP6">
        <f t="shared" si="1"/>
        <v>2471.990695310978</v>
      </c>
      <c r="AQ6">
        <f t="shared" si="1"/>
        <v>2373.1110674985389</v>
      </c>
      <c r="AR6">
        <f t="shared" si="1"/>
        <v>2278.1866247985972</v>
      </c>
      <c r="AS6">
        <f t="shared" si="1"/>
        <v>2187.059159806653</v>
      </c>
      <c r="AT6">
        <f t="shared" si="1"/>
        <v>2099.5767934143869</v>
      </c>
      <c r="AU6">
        <f t="shared" si="1"/>
        <v>2015.5937216778113</v>
      </c>
      <c r="AV6">
        <f t="shared" si="1"/>
        <v>1934.9699728106989</v>
      </c>
      <c r="AW6">
        <f t="shared" si="1"/>
        <v>1857.5711738982709</v>
      </c>
      <c r="AX6">
        <f t="shared" si="1"/>
        <v>1783.2683269423401</v>
      </c>
      <c r="AY6">
        <f t="shared" si="1"/>
        <v>1711.9375938646465</v>
      </c>
      <c r="AZ6">
        <f t="shared" si="1"/>
        <v>1643.4600901100605</v>
      </c>
    </row>
    <row r="7" spans="2:52" x14ac:dyDescent="0.3">
      <c r="B7" t="s">
        <v>11</v>
      </c>
      <c r="C7" s="2">
        <v>200</v>
      </c>
      <c r="D7" s="2">
        <v>188</v>
      </c>
      <c r="E7" s="2">
        <v>186</v>
      </c>
      <c r="F7" s="2">
        <v>188</v>
      </c>
      <c r="G7" s="2">
        <v>187</v>
      </c>
      <c r="H7" s="2">
        <v>188</v>
      </c>
      <c r="I7" s="2">
        <v>188</v>
      </c>
      <c r="J7" s="2">
        <v>184</v>
      </c>
      <c r="K7" s="2">
        <v>184</v>
      </c>
      <c r="M7" s="2"/>
      <c r="Q7" s="2">
        <v>964</v>
      </c>
      <c r="R7" s="2">
        <v>917</v>
      </c>
      <c r="S7" s="2">
        <v>874</v>
      </c>
      <c r="T7" s="2">
        <v>838</v>
      </c>
      <c r="U7" s="2">
        <v>808</v>
      </c>
      <c r="V7" s="2">
        <f>SUM(D7:G7)</f>
        <v>749</v>
      </c>
      <c r="W7" s="2">
        <f>SUM(H7:K7)</f>
        <v>744</v>
      </c>
      <c r="X7">
        <f>W7*0.96</f>
        <v>714.24</v>
      </c>
      <c r="Y7">
        <f t="shared" ref="Y7:AZ7" si="2">X7*0.96</f>
        <v>685.67039999999997</v>
      </c>
      <c r="Z7">
        <f t="shared" si="2"/>
        <v>658.24358399999994</v>
      </c>
      <c r="AA7">
        <f t="shared" si="2"/>
        <v>631.91384063999988</v>
      </c>
      <c r="AB7">
        <f t="shared" si="2"/>
        <v>606.63728701439982</v>
      </c>
      <c r="AC7">
        <f t="shared" si="2"/>
        <v>582.37179553382384</v>
      </c>
      <c r="AD7">
        <f t="shared" si="2"/>
        <v>559.07692371247083</v>
      </c>
      <c r="AE7">
        <f t="shared" si="2"/>
        <v>536.71384676397201</v>
      </c>
      <c r="AF7">
        <f t="shared" si="2"/>
        <v>515.24529289341308</v>
      </c>
      <c r="AG7">
        <f t="shared" si="2"/>
        <v>494.63548117767652</v>
      </c>
      <c r="AH7">
        <f t="shared" si="2"/>
        <v>474.85006193056944</v>
      </c>
      <c r="AI7">
        <f t="shared" si="2"/>
        <v>455.85605945334663</v>
      </c>
      <c r="AJ7">
        <f t="shared" si="2"/>
        <v>437.62181707521273</v>
      </c>
      <c r="AK7">
        <f t="shared" si="2"/>
        <v>420.11694439220423</v>
      </c>
      <c r="AL7">
        <f t="shared" si="2"/>
        <v>403.31226661651607</v>
      </c>
      <c r="AM7">
        <f t="shared" si="2"/>
        <v>387.17977595185539</v>
      </c>
      <c r="AN7">
        <f t="shared" si="2"/>
        <v>371.69258491378116</v>
      </c>
      <c r="AO7">
        <f t="shared" si="2"/>
        <v>356.82488151722993</v>
      </c>
      <c r="AP7">
        <f t="shared" si="2"/>
        <v>342.55188625654074</v>
      </c>
      <c r="AQ7">
        <f t="shared" si="2"/>
        <v>328.84981080627909</v>
      </c>
      <c r="AR7">
        <f t="shared" si="2"/>
        <v>315.69581837402791</v>
      </c>
      <c r="AS7">
        <f t="shared" si="2"/>
        <v>303.06798563906676</v>
      </c>
      <c r="AT7">
        <f t="shared" si="2"/>
        <v>290.94526621350406</v>
      </c>
      <c r="AU7">
        <f t="shared" si="2"/>
        <v>279.3074555649639</v>
      </c>
      <c r="AV7">
        <f t="shared" si="2"/>
        <v>268.13515734236535</v>
      </c>
      <c r="AW7">
        <f t="shared" si="2"/>
        <v>257.40975104867073</v>
      </c>
      <c r="AX7">
        <f t="shared" si="2"/>
        <v>247.11336100672389</v>
      </c>
      <c r="AY7">
        <f t="shared" si="2"/>
        <v>237.22882656645493</v>
      </c>
      <c r="AZ7">
        <f t="shared" si="2"/>
        <v>227.73967350379672</v>
      </c>
    </row>
    <row r="8" spans="2:52" x14ac:dyDescent="0.3">
      <c r="B8" t="s">
        <v>13</v>
      </c>
      <c r="C8" s="2">
        <f>C2-C3-C6-C7</f>
        <v>-302</v>
      </c>
      <c r="D8" s="2">
        <v>98</v>
      </c>
      <c r="E8" s="2">
        <f>E2-E3-E6-E7</f>
        <v>163</v>
      </c>
      <c r="F8" s="2">
        <f>F2-F3-F6-F7</f>
        <v>157</v>
      </c>
      <c r="G8" s="2">
        <f>G2-G3-G6-G7</f>
        <v>299</v>
      </c>
      <c r="H8" s="2">
        <f>H2-H3-H6-H7</f>
        <v>43</v>
      </c>
      <c r="I8" s="2">
        <f>I2-I3-I6-I7</f>
        <v>166</v>
      </c>
      <c r="J8" s="2">
        <f>J2-J3-J6-J7</f>
        <v>98</v>
      </c>
      <c r="K8" s="2">
        <f>K2-K3-K6-K7</f>
        <v>236</v>
      </c>
      <c r="Q8" s="2">
        <f>Q2-Q3-Q6-Q7</f>
        <v>1316</v>
      </c>
      <c r="R8" s="2">
        <f>R2-R3-R6-R7</f>
        <v>1463</v>
      </c>
      <c r="S8" s="2">
        <f>S2-S3-S6-S7</f>
        <v>4036</v>
      </c>
      <c r="T8" s="2">
        <f>T2-T3-T6-T7</f>
        <v>-1798</v>
      </c>
      <c r="U8" s="2">
        <f>U2-U3-U6-U7</f>
        <v>1572</v>
      </c>
      <c r="V8" s="2">
        <f>V2-V3-V6-V7</f>
        <v>717</v>
      </c>
      <c r="W8" s="2">
        <f>W2-W3-W6-W7</f>
        <v>543</v>
      </c>
      <c r="X8" s="2">
        <f>X4-X6-X7</f>
        <v>587.83999999999992</v>
      </c>
      <c r="Y8" s="2">
        <f t="shared" ref="Y8:AZ8" si="3">Y4-Y6-Y7</f>
        <v>628.88959999999952</v>
      </c>
      <c r="Z8" s="2">
        <f t="shared" si="3"/>
        <v>666.36031999999966</v>
      </c>
      <c r="AA8" s="2">
        <f t="shared" si="3"/>
        <v>700.45342207999954</v>
      </c>
      <c r="AB8" s="2">
        <f t="shared" si="3"/>
        <v>731.36037463039952</v>
      </c>
      <c r="AC8" s="2">
        <f t="shared" si="3"/>
        <v>759.26329639577534</v>
      </c>
      <c r="AD8" s="2">
        <f t="shared" si="3"/>
        <v>784.33538118801846</v>
      </c>
      <c r="AE8" s="2">
        <f t="shared" si="3"/>
        <v>806.7413040891297</v>
      </c>
      <c r="AF8" s="2">
        <f t="shared" si="3"/>
        <v>826.63760992973812</v>
      </c>
      <c r="AG8" s="2">
        <f t="shared" si="3"/>
        <v>844.1730847965963</v>
      </c>
      <c r="AH8" s="2">
        <f t="shared" si="3"/>
        <v>859.48911129085923</v>
      </c>
      <c r="AI8" s="2">
        <f t="shared" si="3"/>
        <v>872.72000822876748</v>
      </c>
      <c r="AJ8" s="2">
        <f t="shared" si="3"/>
        <v>883.99335544747328</v>
      </c>
      <c r="AK8" s="2">
        <f t="shared" si="3"/>
        <v>893.43030435099467</v>
      </c>
      <c r="AL8" s="2">
        <f t="shared" si="3"/>
        <v>901.14587480473278</v>
      </c>
      <c r="AM8" s="2">
        <f t="shared" si="3"/>
        <v>907.24923896148812</v>
      </c>
      <c r="AN8" s="2">
        <f t="shared" si="3"/>
        <v>911.84399257750499</v>
      </c>
      <c r="AO8" s="2">
        <f t="shared" si="3"/>
        <v>915.02841435364667</v>
      </c>
      <c r="AP8" s="2">
        <f t="shared" si="3"/>
        <v>916.89571381436531</v>
      </c>
      <c r="AQ8" s="2">
        <f t="shared" si="3"/>
        <v>917.5342682156097</v>
      </c>
      <c r="AR8" s="2">
        <f t="shared" si="3"/>
        <v>917.0278489521894</v>
      </c>
      <c r="AS8" s="2">
        <f t="shared" si="3"/>
        <v>915.45583791535023</v>
      </c>
      <c r="AT8" s="2">
        <f t="shared" si="3"/>
        <v>912.89343423234686</v>
      </c>
      <c r="AU8" s="2">
        <f t="shared" si="3"/>
        <v>909.4118518016553</v>
      </c>
      <c r="AV8" s="2">
        <f t="shared" si="3"/>
        <v>905.0785080200335</v>
      </c>
      <c r="AW8" s="2">
        <f t="shared" si="3"/>
        <v>899.95720408096315</v>
      </c>
      <c r="AX8" s="2">
        <f t="shared" si="3"/>
        <v>894.10829720800371</v>
      </c>
      <c r="AY8" s="2">
        <f t="shared" si="3"/>
        <v>887.58886517125393</v>
      </c>
      <c r="AZ8" s="2">
        <f t="shared" si="3"/>
        <v>880.45286342042755</v>
      </c>
    </row>
    <row r="9" spans="2:52" x14ac:dyDescent="0.3">
      <c r="B9" t="s">
        <v>14</v>
      </c>
      <c r="C9" s="2">
        <v>78</v>
      </c>
      <c r="D9" s="2">
        <v>84</v>
      </c>
      <c r="E9" s="2">
        <v>89</v>
      </c>
      <c r="F9" s="2">
        <v>89</v>
      </c>
      <c r="G9" s="2">
        <v>82</v>
      </c>
      <c r="H9" s="2">
        <v>83</v>
      </c>
      <c r="I9" s="2">
        <v>86</v>
      </c>
      <c r="J9" s="2">
        <v>76</v>
      </c>
      <c r="K9" s="2">
        <v>85</v>
      </c>
      <c r="Q9" s="2">
        <v>256</v>
      </c>
      <c r="R9" s="2">
        <v>207</v>
      </c>
      <c r="S9" s="2">
        <v>284</v>
      </c>
      <c r="T9" s="2">
        <v>260</v>
      </c>
      <c r="U9" s="2">
        <v>304</v>
      </c>
      <c r="V9" s="2">
        <f>SUM(D9:G9)</f>
        <v>344</v>
      </c>
      <c r="W9" s="2">
        <f>SUM(H9:K9)</f>
        <v>330</v>
      </c>
      <c r="X9">
        <f>W9*1.01</f>
        <v>333.3</v>
      </c>
      <c r="Y9">
        <f t="shared" ref="Y9:AZ9" si="4">X9*1.01</f>
        <v>336.63300000000004</v>
      </c>
      <c r="Z9">
        <f t="shared" si="4"/>
        <v>339.99933000000004</v>
      </c>
      <c r="AA9">
        <f t="shared" si="4"/>
        <v>343.39932330000005</v>
      </c>
      <c r="AB9">
        <f t="shared" si="4"/>
        <v>346.83331653300007</v>
      </c>
      <c r="AC9">
        <f t="shared" si="4"/>
        <v>350.3016496983301</v>
      </c>
      <c r="AD9">
        <f t="shared" si="4"/>
        <v>353.80466619531342</v>
      </c>
      <c r="AE9">
        <f t="shared" si="4"/>
        <v>357.34271285726658</v>
      </c>
      <c r="AF9">
        <f t="shared" si="4"/>
        <v>360.91613998583927</v>
      </c>
      <c r="AG9">
        <f t="shared" si="4"/>
        <v>364.52530138569767</v>
      </c>
      <c r="AH9">
        <f t="shared" si="4"/>
        <v>368.17055439955465</v>
      </c>
      <c r="AI9">
        <f t="shared" si="4"/>
        <v>371.85225994355022</v>
      </c>
      <c r="AJ9">
        <f t="shared" si="4"/>
        <v>375.57078254298574</v>
      </c>
      <c r="AK9">
        <f t="shared" si="4"/>
        <v>379.32649036841559</v>
      </c>
      <c r="AL9">
        <f t="shared" si="4"/>
        <v>383.11975527209972</v>
      </c>
      <c r="AM9">
        <f t="shared" si="4"/>
        <v>386.95095282482072</v>
      </c>
      <c r="AN9">
        <f t="shared" si="4"/>
        <v>390.82046235306893</v>
      </c>
      <c r="AO9">
        <f t="shared" si="4"/>
        <v>394.72866697659964</v>
      </c>
      <c r="AP9">
        <f t="shared" si="4"/>
        <v>398.67595364636566</v>
      </c>
      <c r="AQ9">
        <f t="shared" si="4"/>
        <v>402.66271318282929</v>
      </c>
      <c r="AR9">
        <f t="shared" si="4"/>
        <v>406.68934031465761</v>
      </c>
      <c r="AS9">
        <f t="shared" si="4"/>
        <v>410.75623371780421</v>
      </c>
      <c r="AT9">
        <f t="shared" si="4"/>
        <v>414.86379605498223</v>
      </c>
      <c r="AU9">
        <f t="shared" si="4"/>
        <v>419.01243401553205</v>
      </c>
      <c r="AV9">
        <f t="shared" si="4"/>
        <v>423.20255835568736</v>
      </c>
      <c r="AW9">
        <f t="shared" si="4"/>
        <v>427.43458393924425</v>
      </c>
      <c r="AX9">
        <f t="shared" si="4"/>
        <v>431.70892977863667</v>
      </c>
      <c r="AY9">
        <f t="shared" si="4"/>
        <v>436.02601907642304</v>
      </c>
      <c r="AZ9">
        <f t="shared" si="4"/>
        <v>440.38627926718726</v>
      </c>
    </row>
    <row r="10" spans="2:52" x14ac:dyDescent="0.3">
      <c r="B10" t="s">
        <v>27</v>
      </c>
      <c r="C10" s="2">
        <v>-107</v>
      </c>
      <c r="D10" s="2">
        <v>0</v>
      </c>
      <c r="E10" s="2">
        <v>16</v>
      </c>
      <c r="F10" s="2">
        <v>9</v>
      </c>
      <c r="G10" s="2">
        <v>31</v>
      </c>
      <c r="H10" s="2">
        <v>-27</v>
      </c>
      <c r="I10" s="2">
        <v>14</v>
      </c>
      <c r="J10" s="2">
        <v>0</v>
      </c>
      <c r="K10" s="2">
        <v>27</v>
      </c>
      <c r="Q10" s="2">
        <v>241</v>
      </c>
      <c r="R10" s="2">
        <v>210</v>
      </c>
      <c r="S10" s="2">
        <v>-383</v>
      </c>
      <c r="T10" s="2">
        <v>281</v>
      </c>
      <c r="U10" s="2">
        <v>-39</v>
      </c>
      <c r="V10" s="2">
        <f>SUM(D10:G10)</f>
        <v>56</v>
      </c>
      <c r="W10" s="2">
        <f>SUM(H10:K10)</f>
        <v>14</v>
      </c>
      <c r="X10" s="2"/>
      <c r="AZ10">
        <v>1</v>
      </c>
    </row>
    <row r="11" spans="2:52" x14ac:dyDescent="0.3">
      <c r="B11" t="s">
        <v>12</v>
      </c>
      <c r="C11" s="2">
        <f>C8-C9-C10</f>
        <v>-273</v>
      </c>
      <c r="D11" s="2">
        <f>D8-D9-D10</f>
        <v>14</v>
      </c>
      <c r="E11" s="2">
        <f>E8-E9-E10</f>
        <v>58</v>
      </c>
      <c r="F11" s="2">
        <f>F8-F9-F10</f>
        <v>59</v>
      </c>
      <c r="G11" s="2">
        <f>G8-G9-G10</f>
        <v>186</v>
      </c>
      <c r="H11" s="2">
        <f>H8-H9-H10</f>
        <v>-13</v>
      </c>
      <c r="I11" s="2">
        <f>I8-I9-I10</f>
        <v>66</v>
      </c>
      <c r="J11" s="2">
        <f>J8-J9-J10</f>
        <v>22</v>
      </c>
      <c r="K11" s="2">
        <f>K8-K9-K10</f>
        <v>124</v>
      </c>
      <c r="Q11" s="2">
        <f>Q8-Q9-Q10</f>
        <v>819</v>
      </c>
      <c r="R11" s="2">
        <f>R8-R9-R10</f>
        <v>1046</v>
      </c>
      <c r="S11" s="2">
        <f>S8-S9-S10</f>
        <v>4135</v>
      </c>
      <c r="T11" s="2">
        <f>T8-T9-T10</f>
        <v>-2339</v>
      </c>
      <c r="U11" s="2">
        <f>U8-U9-U10</f>
        <v>1307</v>
      </c>
      <c r="V11" s="2">
        <f>V8-V9-V10</f>
        <v>317</v>
      </c>
      <c r="W11" s="2">
        <f>W8-W9-W10</f>
        <v>199</v>
      </c>
      <c r="X11" s="2">
        <f>X8-X9-X10</f>
        <v>254.53999999999991</v>
      </c>
      <c r="Y11" s="2">
        <f>Y8-Y9-Y10</f>
        <v>292.25659999999948</v>
      </c>
      <c r="Z11" s="2">
        <f>Z8-Z9-Z10</f>
        <v>326.36098999999962</v>
      </c>
      <c r="AA11" s="2">
        <f t="shared" ref="AA11:AZ11" si="5">AA8-AA9-AA10</f>
        <v>357.05409877999949</v>
      </c>
      <c r="AB11" s="2">
        <f t="shared" si="5"/>
        <v>384.52705809739945</v>
      </c>
      <c r="AC11" s="2">
        <f t="shared" si="5"/>
        <v>408.96164669744525</v>
      </c>
      <c r="AD11" s="2">
        <f t="shared" si="5"/>
        <v>430.53071499270504</v>
      </c>
      <c r="AE11" s="2">
        <f t="shared" si="5"/>
        <v>449.39859123186312</v>
      </c>
      <c r="AF11" s="2">
        <f t="shared" si="5"/>
        <v>465.72146994389885</v>
      </c>
      <c r="AG11" s="2">
        <f t="shared" si="5"/>
        <v>479.64778341089863</v>
      </c>
      <c r="AH11" s="2">
        <f t="shared" si="5"/>
        <v>491.31855689130458</v>
      </c>
      <c r="AI11" s="2">
        <f t="shared" si="5"/>
        <v>500.86774828521726</v>
      </c>
      <c r="AJ11" s="2">
        <f t="shared" si="5"/>
        <v>508.42257290448754</v>
      </c>
      <c r="AK11" s="2">
        <f t="shared" si="5"/>
        <v>514.10381398257914</v>
      </c>
      <c r="AL11" s="2">
        <f t="shared" si="5"/>
        <v>518.02611953263306</v>
      </c>
      <c r="AM11" s="2">
        <f t="shared" si="5"/>
        <v>520.29828613666746</v>
      </c>
      <c r="AN11" s="2">
        <f t="shared" si="5"/>
        <v>521.02353022443606</v>
      </c>
      <c r="AO11" s="2">
        <f t="shared" si="5"/>
        <v>520.29974737704697</v>
      </c>
      <c r="AP11" s="2">
        <f t="shared" si="5"/>
        <v>518.21976016799965</v>
      </c>
      <c r="AQ11" s="2">
        <f t="shared" si="5"/>
        <v>514.87155503278041</v>
      </c>
      <c r="AR11" s="2">
        <f t="shared" si="5"/>
        <v>510.33850863753179</v>
      </c>
      <c r="AS11" s="2">
        <f t="shared" si="5"/>
        <v>504.69960419754602</v>
      </c>
      <c r="AT11" s="2">
        <f t="shared" si="5"/>
        <v>498.02963817736463</v>
      </c>
      <c r="AU11" s="2">
        <f t="shared" si="5"/>
        <v>490.39941778612325</v>
      </c>
      <c r="AV11" s="2">
        <f t="shared" si="5"/>
        <v>481.87594966434614</v>
      </c>
      <c r="AW11" s="2">
        <f t="shared" si="5"/>
        <v>472.5226201417189</v>
      </c>
      <c r="AX11" s="2">
        <f t="shared" si="5"/>
        <v>462.39936742936703</v>
      </c>
      <c r="AY11" s="2">
        <f t="shared" si="5"/>
        <v>451.56284609483089</v>
      </c>
      <c r="AZ11" s="2">
        <f t="shared" si="5"/>
        <v>439.06658415324029</v>
      </c>
    </row>
    <row r="12" spans="2:52" x14ac:dyDescent="0.3">
      <c r="AZ12">
        <v>1</v>
      </c>
    </row>
    <row r="13" spans="2:52" x14ac:dyDescent="0.3">
      <c r="B13" t="s">
        <v>23</v>
      </c>
      <c r="C13" s="3">
        <f>C4/C2</f>
        <v>0.2616713739823891</v>
      </c>
      <c r="D13" s="3">
        <f>D4/D2</f>
        <v>0.42677121254550549</v>
      </c>
      <c r="E13" s="3">
        <f t="shared" ref="E13:K13" si="6">E4/E2</f>
        <v>0.42439024390243901</v>
      </c>
      <c r="F13" s="3">
        <f t="shared" si="6"/>
        <v>0.42057227429699062</v>
      </c>
      <c r="G13" s="3">
        <f t="shared" si="6"/>
        <v>0.3519140362659503</v>
      </c>
      <c r="H13" s="3">
        <f t="shared" si="6"/>
        <v>0.43140153755174454</v>
      </c>
      <c r="I13" s="3">
        <f t="shared" si="6"/>
        <v>0.42979635584137194</v>
      </c>
      <c r="J13" s="3">
        <f t="shared" si="6"/>
        <v>0.42398921832884096</v>
      </c>
      <c r="K13" s="3">
        <f t="shared" si="6"/>
        <v>0.35087719298245612</v>
      </c>
      <c r="Q13" s="3">
        <f>Q4/Q2</f>
        <v>0.39243027888446214</v>
      </c>
      <c r="R13" s="3">
        <f>R4/R2</f>
        <v>0.39990113692535839</v>
      </c>
      <c r="S13" s="3">
        <f>S4/S2</f>
        <v>0.49073610415623437</v>
      </c>
      <c r="T13" s="3">
        <f>T4/T2</f>
        <v>0.2832080200501253</v>
      </c>
      <c r="U13" s="3">
        <f>U4/U2</f>
        <v>0.41019042717447246</v>
      </c>
      <c r="V13" s="3">
        <f>V4/V2</f>
        <v>0.39929045548180364</v>
      </c>
      <c r="W13" s="3">
        <f>W4/W2</f>
        <v>0.40142331584343527</v>
      </c>
      <c r="X13" s="3"/>
      <c r="AZ13">
        <v>1</v>
      </c>
    </row>
    <row r="14" spans="2:52" x14ac:dyDescent="0.3">
      <c r="B14" t="s">
        <v>24</v>
      </c>
      <c r="D14" s="3">
        <f>D2/C2-1</f>
        <v>-0.40671207841834189</v>
      </c>
      <c r="E14" s="3">
        <f>E2/D2-1</f>
        <v>9.073088770652471E-2</v>
      </c>
      <c r="F14" s="3">
        <f>F2/E2-1</f>
        <v>4.0821566110397889E-2</v>
      </c>
      <c r="G14" s="3">
        <f>G2/F2-1</f>
        <v>0.46916625555007396</v>
      </c>
      <c r="H14" s="3">
        <f>H2/G2-1</f>
        <v>-0.43216924110141031</v>
      </c>
      <c r="I14" s="3">
        <f>I2/H2-1</f>
        <v>0.10348905972797162</v>
      </c>
      <c r="J14" s="3">
        <f>J2/I2-1</f>
        <v>-5.8949624866023731E-3</v>
      </c>
      <c r="K14" s="3">
        <f>K2/J2-1</f>
        <v>0.55175202156334224</v>
      </c>
      <c r="AZ14">
        <v>1</v>
      </c>
    </row>
    <row r="15" spans="2:52" x14ac:dyDescent="0.3">
      <c r="B15" t="s">
        <v>25</v>
      </c>
      <c r="C15" s="3">
        <f>C11/C2</f>
        <v>-4.5356371490280781E-2</v>
      </c>
      <c r="D15" s="3">
        <f>D11/D2</f>
        <v>3.9204704564547747E-3</v>
      </c>
      <c r="E15" s="3">
        <f>E11/E2</f>
        <v>1.4890885750962772E-2</v>
      </c>
      <c r="F15" s="3">
        <f>F11/F2</f>
        <v>1.4553527380365071E-2</v>
      </c>
      <c r="G15" s="3">
        <f>G11/G2</f>
        <v>3.1229012760241773E-2</v>
      </c>
      <c r="H15" s="3">
        <f>H11/H2</f>
        <v>-3.84387936132466E-3</v>
      </c>
      <c r="I15" s="3">
        <f>I11/I2</f>
        <v>1.7684887459807074E-2</v>
      </c>
      <c r="J15" s="3">
        <f>J11/J2</f>
        <v>5.9299191374663071E-3</v>
      </c>
      <c r="K15" s="3">
        <f>K11/K2</f>
        <v>2.1538996004863645E-2</v>
      </c>
      <c r="Q15" s="3">
        <f>Q11/Q2</f>
        <v>4.0786852589641431E-2</v>
      </c>
      <c r="R15" s="3">
        <f>R11/R2</f>
        <v>5.1705388037567968E-2</v>
      </c>
      <c r="S15" s="3">
        <f>S11/S2</f>
        <v>0.2070605908863295</v>
      </c>
      <c r="T15" s="3">
        <f>T11/T2</f>
        <v>-0.14655388471177944</v>
      </c>
      <c r="U15" s="3">
        <f>U11/U2</f>
        <v>6.726711271230057E-2</v>
      </c>
      <c r="V15" s="3">
        <f>V11/V2</f>
        <v>1.8139162279697873E-2</v>
      </c>
      <c r="W15" s="3">
        <f>W11/W2</f>
        <v>1.2001688679814245E-2</v>
      </c>
      <c r="AZ15">
        <v>1</v>
      </c>
    </row>
    <row r="17" spans="17:23" x14ac:dyDescent="0.3">
      <c r="Q17">
        <f>Q6/Q2</f>
        <v>0.2788844621513944</v>
      </c>
      <c r="R17">
        <f>R6/R2</f>
        <v>0.28225407810182895</v>
      </c>
      <c r="S17">
        <f>S6/S2</f>
        <v>0.24486730095142714</v>
      </c>
      <c r="T17">
        <f>T6/T2</f>
        <v>0.34335839598997492</v>
      </c>
      <c r="U17">
        <f>U6/U2</f>
        <v>0.28769943386515695</v>
      </c>
      <c r="V17">
        <f>V6/V2</f>
        <v>0.31540398260471503</v>
      </c>
      <c r="W17">
        <f>W6/W2</f>
        <v>0.323804354381521</v>
      </c>
    </row>
    <row r="18" spans="17:23" x14ac:dyDescent="0.3">
      <c r="Q18" s="2"/>
    </row>
    <row r="22" spans="17:23" x14ac:dyDescent="0.3">
      <c r="R22" t="s">
        <v>30</v>
      </c>
      <c r="S22" s="4">
        <v>0.01</v>
      </c>
    </row>
    <row r="23" spans="17:23" x14ac:dyDescent="0.3">
      <c r="R23" t="s">
        <v>31</v>
      </c>
      <c r="S23" s="4">
        <v>0.1</v>
      </c>
    </row>
    <row r="24" spans="17:23" x14ac:dyDescent="0.3">
      <c r="R24" t="s">
        <v>29</v>
      </c>
      <c r="S24" s="5">
        <f>NPV(S23,W11:AZ11)</f>
        <v>3698.1851228907271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LimYJ</dc:creator>
  <cp:lastModifiedBy>Eugene LimYJ</cp:lastModifiedBy>
  <dcterms:created xsi:type="dcterms:W3CDTF">2015-06-05T18:17:20Z</dcterms:created>
  <dcterms:modified xsi:type="dcterms:W3CDTF">2025-01-27T13:59:33Z</dcterms:modified>
</cp:coreProperties>
</file>