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d04691dbd909eac/Desktop/Finance Model/"/>
    </mc:Choice>
  </mc:AlternateContent>
  <xr:revisionPtr revIDLastSave="496" documentId="11_F25DC773A252ABDACC10480DD19F58425BDE58E8" xr6:coauthVersionLast="47" xr6:coauthVersionMax="47" xr10:uidLastSave="{9B3EDBF4-FA26-4646-BDAB-A704C28C69FA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" l="1"/>
  <c r="T3" i="3"/>
  <c r="T6" i="3" s="1"/>
  <c r="T15" i="3" s="1"/>
  <c r="T16" i="3" s="1"/>
  <c r="S16" i="3"/>
  <c r="R16" i="3"/>
  <c r="S15" i="3"/>
  <c r="R15" i="3"/>
  <c r="Z11" i="3"/>
  <c r="Y11" i="3"/>
  <c r="X11" i="3"/>
  <c r="W11" i="3"/>
  <c r="V11" i="3"/>
  <c r="U11" i="3"/>
  <c r="T11" i="3"/>
  <c r="S11" i="3"/>
  <c r="R11" i="3"/>
  <c r="Q11" i="3"/>
  <c r="Z9" i="3"/>
  <c r="Y9" i="3"/>
  <c r="X9" i="3"/>
  <c r="W9" i="3"/>
  <c r="V9" i="3"/>
  <c r="U9" i="3"/>
  <c r="T9" i="3"/>
  <c r="S9" i="3"/>
  <c r="R9" i="3"/>
  <c r="Z8" i="3"/>
  <c r="Y8" i="3"/>
  <c r="X8" i="3"/>
  <c r="W8" i="3"/>
  <c r="V8" i="3"/>
  <c r="U8" i="3"/>
  <c r="T8" i="3"/>
  <c r="S8" i="3"/>
  <c r="R8" i="3"/>
  <c r="S6" i="3"/>
  <c r="R6" i="3"/>
  <c r="Z5" i="3"/>
  <c r="Y5" i="3"/>
  <c r="X5" i="3"/>
  <c r="W5" i="3"/>
  <c r="V5" i="3"/>
  <c r="U5" i="3"/>
  <c r="T5" i="3"/>
  <c r="S5" i="3"/>
  <c r="R5" i="3"/>
  <c r="Z4" i="3"/>
  <c r="Y4" i="3"/>
  <c r="X4" i="3"/>
  <c r="W4" i="3"/>
  <c r="V4" i="3"/>
  <c r="U4" i="3"/>
  <c r="T4" i="3"/>
  <c r="S4" i="3"/>
  <c r="R4" i="3"/>
  <c r="S3" i="3"/>
  <c r="R3" i="3"/>
  <c r="Q15" i="3"/>
  <c r="P15" i="3"/>
  <c r="Q8" i="3"/>
  <c r="Q9" i="3"/>
  <c r="Q10" i="3"/>
  <c r="Q12" i="3"/>
  <c r="Q13" i="3"/>
  <c r="P13" i="3"/>
  <c r="P12" i="3"/>
  <c r="P11" i="3"/>
  <c r="P10" i="3"/>
  <c r="P9" i="3"/>
  <c r="P8" i="3"/>
  <c r="Q6" i="3"/>
  <c r="P6" i="3"/>
  <c r="Q5" i="3"/>
  <c r="P5" i="3"/>
  <c r="Q4" i="3"/>
  <c r="P4" i="3"/>
  <c r="Q3" i="3"/>
  <c r="P3" i="3"/>
  <c r="Z2" i="3"/>
  <c r="Y2" i="3"/>
  <c r="X2" i="3"/>
  <c r="W2" i="3"/>
  <c r="V2" i="3"/>
  <c r="U2" i="3"/>
  <c r="L25" i="3"/>
  <c r="K25" i="3"/>
  <c r="J25" i="3"/>
  <c r="I25" i="3"/>
  <c r="H25" i="3"/>
  <c r="G25" i="3"/>
  <c r="F25" i="3"/>
  <c r="E25" i="3"/>
  <c r="D25" i="3"/>
  <c r="L13" i="2"/>
  <c r="J13" i="2"/>
  <c r="I13" i="2"/>
  <c r="F13" i="2"/>
  <c r="E13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4" i="2"/>
  <c r="K24" i="2"/>
  <c r="J24" i="2"/>
  <c r="I24" i="2"/>
  <c r="H24" i="2"/>
  <c r="G24" i="2"/>
  <c r="F24" i="2"/>
  <c r="D24" i="2"/>
  <c r="C24" i="2"/>
  <c r="E24" i="2"/>
  <c r="L23" i="2"/>
  <c r="K23" i="2"/>
  <c r="J23" i="2"/>
  <c r="I23" i="2"/>
  <c r="H23" i="2"/>
  <c r="G23" i="2"/>
  <c r="F23" i="2"/>
  <c r="D23" i="2"/>
  <c r="C23" i="2"/>
  <c r="L22" i="2"/>
  <c r="K22" i="2"/>
  <c r="J22" i="2"/>
  <c r="I22" i="2"/>
  <c r="H22" i="2"/>
  <c r="G22" i="2"/>
  <c r="F22" i="2"/>
  <c r="D22" i="2"/>
  <c r="C22" i="2"/>
  <c r="L21" i="2"/>
  <c r="K21" i="2"/>
  <c r="J21" i="2"/>
  <c r="I21" i="2"/>
  <c r="H21" i="2"/>
  <c r="G21" i="2"/>
  <c r="F21" i="2"/>
  <c r="D21" i="2"/>
  <c r="C21" i="2"/>
  <c r="E23" i="2"/>
  <c r="E22" i="2"/>
  <c r="E21" i="2"/>
  <c r="L22" i="3"/>
  <c r="F22" i="3"/>
  <c r="L15" i="3"/>
  <c r="L23" i="3" s="1"/>
  <c r="J15" i="3"/>
  <c r="J23" i="3" s="1"/>
  <c r="L6" i="3"/>
  <c r="K6" i="3"/>
  <c r="K22" i="3" s="1"/>
  <c r="J6" i="3"/>
  <c r="J22" i="3" s="1"/>
  <c r="I6" i="3"/>
  <c r="I22" i="3" s="1"/>
  <c r="H6" i="3"/>
  <c r="H15" i="3" s="1"/>
  <c r="H23" i="3" s="1"/>
  <c r="G6" i="3"/>
  <c r="G15" i="3" s="1"/>
  <c r="G23" i="3" s="1"/>
  <c r="E6" i="3"/>
  <c r="E22" i="3" s="1"/>
  <c r="D6" i="3"/>
  <c r="D15" i="3" s="1"/>
  <c r="D23" i="3" s="1"/>
  <c r="C6" i="3"/>
  <c r="C15" i="3" s="1"/>
  <c r="C23" i="3" s="1"/>
  <c r="F6" i="3"/>
  <c r="F15" i="3" s="1"/>
  <c r="F23" i="3" s="1"/>
  <c r="L11" i="2"/>
  <c r="K11" i="2"/>
  <c r="J11" i="2"/>
  <c r="I11" i="2"/>
  <c r="H11" i="2"/>
  <c r="G11" i="2"/>
  <c r="E11" i="2"/>
  <c r="D11" i="2"/>
  <c r="C11" i="2"/>
  <c r="F11" i="2"/>
  <c r="L10" i="2"/>
  <c r="K10" i="2"/>
  <c r="J10" i="2"/>
  <c r="I10" i="2"/>
  <c r="H10" i="2"/>
  <c r="G10" i="2"/>
  <c r="E10" i="2"/>
  <c r="D10" i="2"/>
  <c r="C10" i="2"/>
  <c r="F10" i="2"/>
  <c r="L9" i="2"/>
  <c r="K9" i="2"/>
  <c r="J9" i="2"/>
  <c r="I9" i="2"/>
  <c r="H9" i="2"/>
  <c r="G9" i="2"/>
  <c r="E9" i="2"/>
  <c r="D9" i="2"/>
  <c r="C9" i="2"/>
  <c r="F9" i="2"/>
  <c r="L7" i="2"/>
  <c r="K7" i="2"/>
  <c r="J7" i="2"/>
  <c r="I7" i="2"/>
  <c r="H7" i="2"/>
  <c r="G7" i="2"/>
  <c r="E7" i="2"/>
  <c r="D7" i="2"/>
  <c r="C7" i="2"/>
  <c r="F7" i="2"/>
  <c r="K7" i="1"/>
  <c r="K5" i="1"/>
  <c r="K4" i="1"/>
  <c r="U3" i="3" l="1"/>
  <c r="K15" i="3"/>
  <c r="K23" i="3" s="1"/>
  <c r="K13" i="2"/>
  <c r="G13" i="2"/>
  <c r="C13" i="2"/>
  <c r="H13" i="2"/>
  <c r="D13" i="2"/>
  <c r="I15" i="3"/>
  <c r="I23" i="3" s="1"/>
  <c r="C22" i="3"/>
  <c r="G22" i="3"/>
  <c r="H22" i="3"/>
  <c r="D22" i="3"/>
  <c r="E15" i="3"/>
  <c r="E23" i="3" s="1"/>
  <c r="U6" i="3" l="1"/>
  <c r="U15" i="3" s="1"/>
  <c r="U16" i="3" s="1"/>
  <c r="V3" i="3"/>
  <c r="X3" i="3" s="1"/>
  <c r="Y3" i="3" s="1"/>
  <c r="Z3" i="3" s="1"/>
  <c r="V6" i="3" l="1"/>
  <c r="V15" i="3" s="1"/>
  <c r="V16" i="3" s="1"/>
  <c r="W6" i="3"/>
  <c r="W15" i="3" s="1"/>
  <c r="W16" i="3" s="1"/>
  <c r="X6" i="3" l="1"/>
  <c r="X15" i="3" s="1"/>
  <c r="X16" i="3" s="1"/>
  <c r="Y6" i="3" l="1"/>
  <c r="Y15" i="3" s="1"/>
  <c r="Y16" i="3" s="1"/>
  <c r="Z6" i="3"/>
  <c r="Z15" i="3" s="1"/>
  <c r="Z16" i="3" s="1"/>
  <c r="R24" i="3" l="1"/>
</calcChain>
</file>

<file path=xl/sharedStrings.xml><?xml version="1.0" encoding="utf-8"?>
<sst xmlns="http://schemas.openxmlformats.org/spreadsheetml/2006/main" count="74" uniqueCount="47">
  <si>
    <t>Price</t>
  </si>
  <si>
    <t>Shares</t>
  </si>
  <si>
    <t>MC</t>
  </si>
  <si>
    <t>Cash</t>
  </si>
  <si>
    <t>Debt</t>
  </si>
  <si>
    <t>EV</t>
  </si>
  <si>
    <t>In Mil</t>
  </si>
  <si>
    <t>As of Feb 2025</t>
  </si>
  <si>
    <t>As of Q3 2024</t>
  </si>
  <si>
    <t>Revenue</t>
  </si>
  <si>
    <t>Q4 23</t>
  </si>
  <si>
    <t>Q1 24</t>
  </si>
  <si>
    <t>Q2 24</t>
  </si>
  <si>
    <t>Q3 24</t>
  </si>
  <si>
    <t>Q4 24</t>
  </si>
  <si>
    <t>Q1 25</t>
  </si>
  <si>
    <t>Q3 23</t>
  </si>
  <si>
    <t>Q4 22</t>
  </si>
  <si>
    <t>Q1 23</t>
  </si>
  <si>
    <t>Q2 23</t>
  </si>
  <si>
    <t>Mobility</t>
  </si>
  <si>
    <t>Deliveries</t>
  </si>
  <si>
    <t>Financial services</t>
  </si>
  <si>
    <t>Others</t>
  </si>
  <si>
    <t>Total Revenue</t>
  </si>
  <si>
    <t>EBITDA</t>
  </si>
  <si>
    <t>Cost of Revenue</t>
  </si>
  <si>
    <t>Gross Profit</t>
  </si>
  <si>
    <t>Other Income</t>
  </si>
  <si>
    <t>G&amp;A</t>
  </si>
  <si>
    <t>Sales &amp; Marketing</t>
  </si>
  <si>
    <t>R&amp;D</t>
  </si>
  <si>
    <t>Impairment</t>
  </si>
  <si>
    <t>Other Expenses</t>
  </si>
  <si>
    <t>Restructuring</t>
  </si>
  <si>
    <t>Operating income</t>
  </si>
  <si>
    <t>Gross Margin</t>
  </si>
  <si>
    <t>Net Margin</t>
  </si>
  <si>
    <t>Operating cost</t>
  </si>
  <si>
    <t>Margin</t>
  </si>
  <si>
    <t>Growth</t>
  </si>
  <si>
    <t>Total</t>
  </si>
  <si>
    <t>Revenue Growth</t>
  </si>
  <si>
    <t>NPV</t>
  </si>
  <si>
    <t>Discount</t>
  </si>
  <si>
    <t>net income*</t>
  </si>
  <si>
    <t>Fair value with assumption 20% yoy growth till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</si>
</sst>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19050</xdr:colOff>
      <xdr:row>33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F4FB1E-039D-E9B1-07EB-6A7A94A93545}"/>
            </a:ext>
          </a:extLst>
        </xdr:cNvPr>
        <xdr:cNvCxnSpPr/>
      </xdr:nvCxnSpPr>
      <xdr:spPr>
        <a:xfrm>
          <a:off x="6524625" y="0"/>
          <a:ext cx="19050" cy="643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9525</xdr:colOff>
      <xdr:row>38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541357C-FE86-481A-83D9-CEC57D06E19B}"/>
            </a:ext>
          </a:extLst>
        </xdr:cNvPr>
        <xdr:cNvCxnSpPr/>
      </xdr:nvCxnSpPr>
      <xdr:spPr>
        <a:xfrm>
          <a:off x="6619875" y="0"/>
          <a:ext cx="9525" cy="7362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L7"/>
  <sheetViews>
    <sheetView tabSelected="1" workbookViewId="0">
      <selection activeCell="J17" sqref="J17"/>
    </sheetView>
  </sheetViews>
  <sheetFormatPr defaultRowHeight="15" x14ac:dyDescent="0.25"/>
  <cols>
    <col min="11" max="11" width="12.7109375" bestFit="1" customWidth="1"/>
  </cols>
  <sheetData>
    <row r="1" spans="9:12" x14ac:dyDescent="0.25">
      <c r="I1" t="s">
        <v>6</v>
      </c>
    </row>
    <row r="2" spans="9:12" x14ac:dyDescent="0.25">
      <c r="J2" t="s">
        <v>0</v>
      </c>
      <c r="K2">
        <v>4.79</v>
      </c>
    </row>
    <row r="3" spans="9:12" x14ac:dyDescent="0.25">
      <c r="J3" t="s">
        <v>1</v>
      </c>
      <c r="K3" s="1">
        <v>3813</v>
      </c>
      <c r="L3" t="s">
        <v>7</v>
      </c>
    </row>
    <row r="4" spans="9:12" x14ac:dyDescent="0.25">
      <c r="J4" t="s">
        <v>2</v>
      </c>
      <c r="K4" s="1">
        <f>K2*K3</f>
        <v>18264.27</v>
      </c>
    </row>
    <row r="5" spans="9:12" x14ac:dyDescent="0.25">
      <c r="J5" t="s">
        <v>3</v>
      </c>
      <c r="K5" s="1">
        <f>2769+2885</f>
        <v>5654</v>
      </c>
      <c r="L5" t="s">
        <v>8</v>
      </c>
    </row>
    <row r="6" spans="9:12" x14ac:dyDescent="0.25">
      <c r="J6" t="s">
        <v>4</v>
      </c>
      <c r="K6" s="1">
        <v>100</v>
      </c>
      <c r="L6" t="s">
        <v>8</v>
      </c>
    </row>
    <row r="7" spans="9:12" x14ac:dyDescent="0.25">
      <c r="J7" t="s">
        <v>5</v>
      </c>
      <c r="K7" s="1">
        <f>K4-K5+K6</f>
        <v>12710.27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2217-E332-49C9-A213-B5210B8C6629}">
  <dimension ref="A2:L30"/>
  <sheetViews>
    <sheetView workbookViewId="0">
      <selection activeCell="O9" sqref="O9"/>
    </sheetView>
  </sheetViews>
  <sheetFormatPr defaultRowHeight="15" x14ac:dyDescent="0.25"/>
  <cols>
    <col min="1" max="1" width="15.5703125" bestFit="1" customWidth="1"/>
  </cols>
  <sheetData>
    <row r="2" spans="1:12" x14ac:dyDescent="0.25">
      <c r="C2" t="s">
        <v>17</v>
      </c>
      <c r="D2" t="s">
        <v>18</v>
      </c>
      <c r="E2" t="s">
        <v>19</v>
      </c>
      <c r="F2" t="s">
        <v>16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</row>
    <row r="3" spans="1:12" x14ac:dyDescent="0.25">
      <c r="B3" t="s">
        <v>21</v>
      </c>
      <c r="C3">
        <v>268</v>
      </c>
      <c r="D3">
        <v>294</v>
      </c>
      <c r="E3">
        <v>320</v>
      </c>
      <c r="F3">
        <v>335</v>
      </c>
      <c r="G3">
        <v>321</v>
      </c>
      <c r="H3">
        <v>350</v>
      </c>
      <c r="I3">
        <v>356</v>
      </c>
      <c r="J3">
        <v>380</v>
      </c>
      <c r="K3">
        <v>404</v>
      </c>
    </row>
    <row r="4" spans="1:12" x14ac:dyDescent="0.25">
      <c r="B4" t="s">
        <v>20</v>
      </c>
      <c r="C4">
        <v>189</v>
      </c>
      <c r="D4">
        <v>194</v>
      </c>
      <c r="E4">
        <v>208</v>
      </c>
      <c r="F4">
        <v>231</v>
      </c>
      <c r="G4">
        <v>237</v>
      </c>
      <c r="H4">
        <v>247</v>
      </c>
      <c r="I4">
        <v>247</v>
      </c>
      <c r="J4">
        <v>271</v>
      </c>
      <c r="K4">
        <v>296</v>
      </c>
    </row>
    <row r="5" spans="1:12" x14ac:dyDescent="0.25">
      <c r="B5" t="s">
        <v>22</v>
      </c>
      <c r="C5">
        <v>28</v>
      </c>
      <c r="D5">
        <v>36</v>
      </c>
      <c r="E5">
        <v>39</v>
      </c>
      <c r="F5">
        <v>48</v>
      </c>
      <c r="G5">
        <v>56</v>
      </c>
      <c r="H5">
        <v>55</v>
      </c>
      <c r="I5">
        <v>60</v>
      </c>
      <c r="J5">
        <v>64</v>
      </c>
      <c r="K5">
        <v>69</v>
      </c>
    </row>
    <row r="6" spans="1:12" x14ac:dyDescent="0.25">
      <c r="B6" t="s">
        <v>23</v>
      </c>
      <c r="C6">
        <v>17</v>
      </c>
      <c r="D6">
        <v>1</v>
      </c>
      <c r="E6">
        <v>0</v>
      </c>
      <c r="F6">
        <v>0</v>
      </c>
      <c r="G6">
        <v>39</v>
      </c>
      <c r="H6">
        <v>1</v>
      </c>
      <c r="I6">
        <v>1</v>
      </c>
      <c r="J6">
        <v>1</v>
      </c>
      <c r="K6">
        <v>1</v>
      </c>
    </row>
    <row r="7" spans="1:12" x14ac:dyDescent="0.25">
      <c r="B7" t="s">
        <v>24</v>
      </c>
      <c r="C7">
        <f>SUM(C3:C6)</f>
        <v>502</v>
      </c>
      <c r="D7">
        <f>SUM(D3:D6)</f>
        <v>525</v>
      </c>
      <c r="E7">
        <f>SUM(E3:E6)</f>
        <v>567</v>
      </c>
      <c r="F7">
        <f>SUM(F3:F6)</f>
        <v>614</v>
      </c>
      <c r="G7">
        <f t="shared" ref="G7:J7" si="0">SUM(G3:G6)</f>
        <v>653</v>
      </c>
      <c r="H7">
        <f t="shared" si="0"/>
        <v>653</v>
      </c>
      <c r="I7">
        <f t="shared" si="0"/>
        <v>664</v>
      </c>
      <c r="J7">
        <f t="shared" si="0"/>
        <v>716</v>
      </c>
      <c r="K7">
        <f>SUM(K3:K6)</f>
        <v>770</v>
      </c>
      <c r="L7">
        <f>SUM(L3:L6)</f>
        <v>0</v>
      </c>
    </row>
    <row r="9" spans="1:12" x14ac:dyDescent="0.25">
      <c r="A9" s="2" t="s">
        <v>38</v>
      </c>
      <c r="B9" t="s">
        <v>21</v>
      </c>
      <c r="C9">
        <f t="shared" ref="C9:J9" si="1">C3-C15</f>
        <v>221</v>
      </c>
      <c r="D9">
        <f t="shared" si="1"/>
        <v>313</v>
      </c>
      <c r="E9">
        <f t="shared" si="1"/>
        <v>310</v>
      </c>
      <c r="F9">
        <f>F3-F15</f>
        <v>301</v>
      </c>
      <c r="G9">
        <f t="shared" ref="G9:J9" si="2">G3-G15</f>
        <v>225</v>
      </c>
      <c r="H9">
        <f t="shared" si="2"/>
        <v>308</v>
      </c>
      <c r="I9">
        <f t="shared" si="2"/>
        <v>314</v>
      </c>
      <c r="J9">
        <f t="shared" si="2"/>
        <v>325</v>
      </c>
      <c r="K9">
        <f>K3-K15</f>
        <v>343</v>
      </c>
      <c r="L9">
        <f>L3-L15</f>
        <v>0</v>
      </c>
    </row>
    <row r="10" spans="1:12" x14ac:dyDescent="0.25">
      <c r="B10" t="s">
        <v>20</v>
      </c>
      <c r="C10">
        <f t="shared" ref="C10:L10" si="3">C4-C16</f>
        <v>37</v>
      </c>
      <c r="D10">
        <f t="shared" si="3"/>
        <v>97</v>
      </c>
      <c r="E10">
        <f t="shared" si="3"/>
        <v>94</v>
      </c>
      <c r="F10">
        <f>F4-F16</f>
        <v>104</v>
      </c>
      <c r="G10">
        <f t="shared" ref="G10:L10" si="4">G4-G16</f>
        <v>55</v>
      </c>
      <c r="H10">
        <f t="shared" si="4"/>
        <v>109</v>
      </c>
      <c r="I10">
        <f t="shared" si="4"/>
        <v>118</v>
      </c>
      <c r="J10">
        <f t="shared" si="4"/>
        <v>122</v>
      </c>
      <c r="K10">
        <f t="shared" si="4"/>
        <v>135</v>
      </c>
      <c r="L10">
        <f t="shared" si="4"/>
        <v>0</v>
      </c>
    </row>
    <row r="11" spans="1:12" x14ac:dyDescent="0.25">
      <c r="B11" t="s">
        <v>22</v>
      </c>
      <c r="C11">
        <f t="shared" ref="C11:L11" si="5">C5-C17</f>
        <v>121</v>
      </c>
      <c r="D11">
        <f t="shared" si="5"/>
        <v>79</v>
      </c>
      <c r="E11">
        <f t="shared" si="5"/>
        <v>81</v>
      </c>
      <c r="F11">
        <f>F5-F17</f>
        <v>84</v>
      </c>
      <c r="G11">
        <f t="shared" ref="G11:L11" si="6">G5-G17</f>
        <v>137</v>
      </c>
      <c r="H11">
        <f t="shared" si="6"/>
        <v>83</v>
      </c>
      <c r="I11">
        <f t="shared" si="6"/>
        <v>84</v>
      </c>
      <c r="J11">
        <f t="shared" si="6"/>
        <v>90</v>
      </c>
      <c r="K11">
        <f t="shared" si="6"/>
        <v>88</v>
      </c>
      <c r="L11">
        <f t="shared" si="6"/>
        <v>0</v>
      </c>
    </row>
    <row r="12" spans="1:12" x14ac:dyDescent="0.25">
      <c r="B12" t="s">
        <v>23</v>
      </c>
    </row>
    <row r="13" spans="1:12" x14ac:dyDescent="0.25">
      <c r="B13" t="s">
        <v>41</v>
      </c>
      <c r="C13">
        <f t="shared" ref="C13:D13" si="7">SUM(C9:C12)</f>
        <v>379</v>
      </c>
      <c r="D13">
        <f t="shared" si="7"/>
        <v>489</v>
      </c>
      <c r="E13">
        <f>SUM(E9:E12)</f>
        <v>485</v>
      </c>
      <c r="F13">
        <f t="shared" ref="F13:L13" si="8">SUM(F9:F12)</f>
        <v>489</v>
      </c>
      <c r="G13">
        <f t="shared" si="8"/>
        <v>417</v>
      </c>
      <c r="H13">
        <f t="shared" si="8"/>
        <v>500</v>
      </c>
      <c r="I13">
        <f t="shared" si="8"/>
        <v>516</v>
      </c>
      <c r="J13">
        <f t="shared" si="8"/>
        <v>537</v>
      </c>
      <c r="K13">
        <f t="shared" si="8"/>
        <v>566</v>
      </c>
      <c r="L13">
        <f t="shared" si="8"/>
        <v>0</v>
      </c>
    </row>
    <row r="15" spans="1:12" x14ac:dyDescent="0.25">
      <c r="A15" s="2" t="s">
        <v>25</v>
      </c>
      <c r="B15" t="s">
        <v>21</v>
      </c>
      <c r="C15">
        <v>47</v>
      </c>
      <c r="D15">
        <v>-19</v>
      </c>
      <c r="E15">
        <v>10</v>
      </c>
      <c r="F15">
        <v>34</v>
      </c>
      <c r="G15">
        <v>96</v>
      </c>
      <c r="H15">
        <v>42</v>
      </c>
      <c r="I15">
        <v>42</v>
      </c>
      <c r="J15">
        <v>55</v>
      </c>
      <c r="K15">
        <v>61</v>
      </c>
    </row>
    <row r="16" spans="1:12" x14ac:dyDescent="0.25">
      <c r="B16" t="s">
        <v>20</v>
      </c>
      <c r="C16">
        <v>152</v>
      </c>
      <c r="D16">
        <v>97</v>
      </c>
      <c r="E16">
        <v>114</v>
      </c>
      <c r="F16">
        <v>127</v>
      </c>
      <c r="G16">
        <v>182</v>
      </c>
      <c r="H16">
        <v>138</v>
      </c>
      <c r="I16">
        <v>129</v>
      </c>
      <c r="J16">
        <v>149</v>
      </c>
      <c r="K16">
        <v>161</v>
      </c>
    </row>
    <row r="17" spans="1:12" x14ac:dyDescent="0.25">
      <c r="B17" t="s">
        <v>22</v>
      </c>
      <c r="C17">
        <v>-93</v>
      </c>
      <c r="D17">
        <v>-43</v>
      </c>
      <c r="E17">
        <v>-42</v>
      </c>
      <c r="F17">
        <v>-36</v>
      </c>
      <c r="G17">
        <v>-81</v>
      </c>
      <c r="H17">
        <v>-28</v>
      </c>
      <c r="I17">
        <v>-24</v>
      </c>
      <c r="J17">
        <v>-26</v>
      </c>
      <c r="K17">
        <v>-19</v>
      </c>
    </row>
    <row r="18" spans="1:12" x14ac:dyDescent="0.25">
      <c r="B18" t="s">
        <v>23</v>
      </c>
      <c r="C18">
        <v>0</v>
      </c>
      <c r="D18">
        <v>0</v>
      </c>
      <c r="E18">
        <v>-1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</row>
    <row r="21" spans="1:12" x14ac:dyDescent="0.25">
      <c r="A21" s="2" t="s">
        <v>39</v>
      </c>
      <c r="B21" t="s">
        <v>21</v>
      </c>
      <c r="C21" s="3">
        <f t="shared" ref="C21:L21" si="9">C15/C3</f>
        <v>0.17537313432835822</v>
      </c>
      <c r="D21" s="3">
        <f t="shared" si="9"/>
        <v>-6.4625850340136057E-2</v>
      </c>
      <c r="E21" s="3">
        <f>E15/E3</f>
        <v>3.125E-2</v>
      </c>
      <c r="F21" s="3">
        <f t="shared" ref="F21:L21" si="10">F15/F3</f>
        <v>0.10149253731343283</v>
      </c>
      <c r="G21" s="3">
        <f t="shared" si="10"/>
        <v>0.29906542056074764</v>
      </c>
      <c r="H21" s="3">
        <f t="shared" si="10"/>
        <v>0.12</v>
      </c>
      <c r="I21" s="3">
        <f t="shared" si="10"/>
        <v>0.11797752808988764</v>
      </c>
      <c r="J21" s="3">
        <f t="shared" si="10"/>
        <v>0.14473684210526316</v>
      </c>
      <c r="K21" s="3">
        <f t="shared" si="10"/>
        <v>0.15099009900990099</v>
      </c>
      <c r="L21" s="3" t="e">
        <f t="shared" si="10"/>
        <v>#DIV/0!</v>
      </c>
    </row>
    <row r="22" spans="1:12" x14ac:dyDescent="0.25">
      <c r="B22" t="s">
        <v>20</v>
      </c>
      <c r="C22" s="3">
        <f t="shared" ref="C22:L22" si="11">C16/C4</f>
        <v>0.80423280423280419</v>
      </c>
      <c r="D22" s="3">
        <f t="shared" si="11"/>
        <v>0.5</v>
      </c>
      <c r="E22" s="3">
        <f>E16/E4</f>
        <v>0.54807692307692313</v>
      </c>
      <c r="F22" s="3">
        <f t="shared" ref="F22:L22" si="12">F16/F4</f>
        <v>0.54978354978354982</v>
      </c>
      <c r="G22" s="3">
        <f t="shared" si="12"/>
        <v>0.76793248945147674</v>
      </c>
      <c r="H22" s="3">
        <f t="shared" si="12"/>
        <v>0.5587044534412956</v>
      </c>
      <c r="I22" s="3">
        <f t="shared" si="12"/>
        <v>0.52226720647773284</v>
      </c>
      <c r="J22" s="3">
        <f t="shared" si="12"/>
        <v>0.54981549815498154</v>
      </c>
      <c r="K22" s="3">
        <f t="shared" si="12"/>
        <v>0.54391891891891897</v>
      </c>
      <c r="L22" s="3" t="e">
        <f t="shared" si="12"/>
        <v>#DIV/0!</v>
      </c>
    </row>
    <row r="23" spans="1:12" x14ac:dyDescent="0.25">
      <c r="B23" t="s">
        <v>22</v>
      </c>
      <c r="C23" s="3">
        <f t="shared" ref="C23:L23" si="13">C17/C5</f>
        <v>-3.3214285714285716</v>
      </c>
      <c r="D23" s="3">
        <f t="shared" si="13"/>
        <v>-1.1944444444444444</v>
      </c>
      <c r="E23" s="3">
        <f>E17/E5</f>
        <v>-1.0769230769230769</v>
      </c>
      <c r="F23" s="3">
        <f t="shared" ref="F23:L23" si="14">F17/F5</f>
        <v>-0.75</v>
      </c>
      <c r="G23" s="3">
        <f t="shared" si="14"/>
        <v>-1.4464285714285714</v>
      </c>
      <c r="H23" s="3">
        <f t="shared" si="14"/>
        <v>-0.50909090909090904</v>
      </c>
      <c r="I23" s="3">
        <f t="shared" si="14"/>
        <v>-0.4</v>
      </c>
      <c r="J23" s="3">
        <f t="shared" si="14"/>
        <v>-0.40625</v>
      </c>
      <c r="K23" s="3">
        <f t="shared" si="14"/>
        <v>-0.27536231884057971</v>
      </c>
      <c r="L23" s="3" t="e">
        <f t="shared" si="14"/>
        <v>#DIV/0!</v>
      </c>
    </row>
    <row r="24" spans="1:12" x14ac:dyDescent="0.25">
      <c r="B24" t="s">
        <v>23</v>
      </c>
      <c r="C24" s="3">
        <f t="shared" ref="C24:L24" si="15">C18/C6</f>
        <v>0</v>
      </c>
      <c r="D24" s="3">
        <f t="shared" si="15"/>
        <v>0</v>
      </c>
      <c r="E24" s="3" t="e">
        <f>E18/E6</f>
        <v>#DIV/0!</v>
      </c>
      <c r="F24" s="3" t="e">
        <f t="shared" ref="F24:L24" si="16">F18/F6</f>
        <v>#DIV/0!</v>
      </c>
      <c r="G24" s="3">
        <f t="shared" si="16"/>
        <v>0</v>
      </c>
      <c r="H24" s="3">
        <f t="shared" si="16"/>
        <v>1</v>
      </c>
      <c r="I24" s="3">
        <f t="shared" si="16"/>
        <v>1</v>
      </c>
      <c r="J24" s="3">
        <f t="shared" si="16"/>
        <v>0</v>
      </c>
      <c r="K24" s="3">
        <f t="shared" si="16"/>
        <v>1</v>
      </c>
      <c r="L24" s="3" t="e">
        <f t="shared" si="16"/>
        <v>#DIV/0!</v>
      </c>
    </row>
    <row r="25" spans="1:12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2" x14ac:dyDescent="0.25">
      <c r="A27" s="2" t="s">
        <v>40</v>
      </c>
      <c r="B27" t="s">
        <v>21</v>
      </c>
      <c r="D27" s="3">
        <f>D3/C3-1</f>
        <v>9.7014925373134275E-2</v>
      </c>
      <c r="E27" s="3">
        <f t="shared" ref="E27:L27" si="17">E3/D3-1</f>
        <v>8.8435374149659962E-2</v>
      </c>
      <c r="F27" s="3">
        <f t="shared" si="17"/>
        <v>4.6875E-2</v>
      </c>
      <c r="G27" s="3">
        <f t="shared" si="17"/>
        <v>-4.179104477611939E-2</v>
      </c>
      <c r="H27" s="3">
        <f t="shared" si="17"/>
        <v>9.0342679127725756E-2</v>
      </c>
      <c r="I27" s="3">
        <f t="shared" si="17"/>
        <v>1.7142857142857126E-2</v>
      </c>
      <c r="J27" s="3">
        <f t="shared" si="17"/>
        <v>6.7415730337078594E-2</v>
      </c>
      <c r="K27" s="3">
        <f t="shared" si="17"/>
        <v>6.315789473684208E-2</v>
      </c>
      <c r="L27" s="3">
        <f t="shared" si="17"/>
        <v>-1</v>
      </c>
    </row>
    <row r="28" spans="1:12" x14ac:dyDescent="0.25">
      <c r="B28" t="s">
        <v>20</v>
      </c>
      <c r="D28" s="3">
        <f t="shared" ref="D28:L28" si="18">D4/C4-1</f>
        <v>2.6455026455026509E-2</v>
      </c>
      <c r="E28" s="3">
        <f t="shared" si="18"/>
        <v>7.2164948453608213E-2</v>
      </c>
      <c r="F28" s="3">
        <f t="shared" si="18"/>
        <v>0.11057692307692313</v>
      </c>
      <c r="G28" s="3">
        <f t="shared" si="18"/>
        <v>2.5974025974025983E-2</v>
      </c>
      <c r="H28" s="3">
        <f t="shared" si="18"/>
        <v>4.2194092827004148E-2</v>
      </c>
      <c r="I28" s="3">
        <f t="shared" si="18"/>
        <v>0</v>
      </c>
      <c r="J28" s="3">
        <f t="shared" si="18"/>
        <v>9.7165991902834037E-2</v>
      </c>
      <c r="K28" s="3">
        <f t="shared" si="18"/>
        <v>9.2250922509225175E-2</v>
      </c>
      <c r="L28" s="3">
        <f t="shared" si="18"/>
        <v>-1</v>
      </c>
    </row>
    <row r="29" spans="1:12" x14ac:dyDescent="0.25">
      <c r="B29" t="s">
        <v>22</v>
      </c>
      <c r="D29" s="3">
        <f t="shared" ref="D29:L29" si="19">D5/C5-1</f>
        <v>0.28571428571428581</v>
      </c>
      <c r="E29" s="3">
        <f t="shared" si="19"/>
        <v>8.3333333333333259E-2</v>
      </c>
      <c r="F29" s="3">
        <f t="shared" si="19"/>
        <v>0.23076923076923084</v>
      </c>
      <c r="G29" s="3">
        <f t="shared" si="19"/>
        <v>0.16666666666666674</v>
      </c>
      <c r="H29" s="3">
        <f t="shared" si="19"/>
        <v>-1.7857142857142905E-2</v>
      </c>
      <c r="I29" s="3">
        <f t="shared" si="19"/>
        <v>9.0909090909090828E-2</v>
      </c>
      <c r="J29" s="3">
        <f t="shared" si="19"/>
        <v>6.6666666666666652E-2</v>
      </c>
      <c r="K29" s="3">
        <f t="shared" si="19"/>
        <v>7.8125E-2</v>
      </c>
      <c r="L29" s="3">
        <f t="shared" si="19"/>
        <v>-1</v>
      </c>
    </row>
    <row r="30" spans="1:12" x14ac:dyDescent="0.25">
      <c r="B30" t="s">
        <v>23</v>
      </c>
      <c r="D30" s="3">
        <f t="shared" ref="D30:L30" si="20">D6/C6-1</f>
        <v>-0.94117647058823528</v>
      </c>
      <c r="E30" s="3">
        <f t="shared" si="20"/>
        <v>-1</v>
      </c>
      <c r="F30" s="3" t="e">
        <f t="shared" si="20"/>
        <v>#DIV/0!</v>
      </c>
      <c r="G30" s="3" t="e">
        <f t="shared" si="20"/>
        <v>#DIV/0!</v>
      </c>
      <c r="H30" s="3">
        <f t="shared" si="20"/>
        <v>-0.97435897435897434</v>
      </c>
      <c r="I30" s="3">
        <f t="shared" si="20"/>
        <v>0</v>
      </c>
      <c r="J30" s="3">
        <f t="shared" si="20"/>
        <v>0</v>
      </c>
      <c r="K30" s="3">
        <f t="shared" si="20"/>
        <v>0</v>
      </c>
      <c r="L30" s="3">
        <f t="shared" si="20"/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8030-1C22-446D-A56B-4E91F554EA64}">
  <dimension ref="B2:Z27"/>
  <sheetViews>
    <sheetView workbookViewId="0">
      <selection activeCell="R24" sqref="R24"/>
    </sheetView>
  </sheetViews>
  <sheetFormatPr defaultRowHeight="15" x14ac:dyDescent="0.25"/>
  <cols>
    <col min="2" max="2" width="17" bestFit="1" customWidth="1"/>
    <col min="18" max="18" width="10.85546875" bestFit="1" customWidth="1"/>
  </cols>
  <sheetData>
    <row r="2" spans="2:26" x14ac:dyDescent="0.25">
      <c r="C2" t="s">
        <v>17</v>
      </c>
      <c r="D2" t="s">
        <v>18</v>
      </c>
      <c r="E2" t="s">
        <v>19</v>
      </c>
      <c r="F2" t="s">
        <v>16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f>T2+1</f>
        <v>2028</v>
      </c>
      <c r="V2">
        <f>U2+1</f>
        <v>2029</v>
      </c>
      <c r="W2">
        <f>V2+1</f>
        <v>2030</v>
      </c>
      <c r="X2">
        <f>W2+1</f>
        <v>2031</v>
      </c>
      <c r="Y2">
        <f>X2+1</f>
        <v>2032</v>
      </c>
      <c r="Z2">
        <f>Y2+1</f>
        <v>2033</v>
      </c>
    </row>
    <row r="3" spans="2:26" x14ac:dyDescent="0.25">
      <c r="B3" t="s">
        <v>9</v>
      </c>
      <c r="C3">
        <v>502</v>
      </c>
      <c r="D3">
        <v>525</v>
      </c>
      <c r="E3">
        <v>567</v>
      </c>
      <c r="F3">
        <v>615</v>
      </c>
      <c r="G3">
        <v>653</v>
      </c>
      <c r="H3">
        <v>653</v>
      </c>
      <c r="I3">
        <v>664</v>
      </c>
      <c r="J3">
        <v>716</v>
      </c>
      <c r="K3">
        <v>770</v>
      </c>
      <c r="P3">
        <f>SUM(D3:G3)</f>
        <v>2360</v>
      </c>
      <c r="Q3">
        <f>SUM(H3:K3)</f>
        <v>2803</v>
      </c>
      <c r="R3">
        <f>Q3*1.2</f>
        <v>3363.6</v>
      </c>
      <c r="S3">
        <f>R3*1.2</f>
        <v>4036.3199999999997</v>
      </c>
      <c r="T3">
        <f>S3*1.2</f>
        <v>4843.5839999999998</v>
      </c>
      <c r="U3">
        <f>T3*1.2</f>
        <v>5812.3008</v>
      </c>
      <c r="V3">
        <f>U3*1.2</f>
        <v>6974.7609599999996</v>
      </c>
      <c r="W3">
        <f>V3*1.15</f>
        <v>8020.9751039999992</v>
      </c>
      <c r="X3">
        <f>W3*1.1</f>
        <v>8823.0726144</v>
      </c>
      <c r="Y3">
        <f>X3*1.1</f>
        <v>9705.3798758400008</v>
      </c>
      <c r="Z3">
        <f>Y3*1.1</f>
        <v>10675.917863424002</v>
      </c>
    </row>
    <row r="4" spans="2:26" x14ac:dyDescent="0.25">
      <c r="B4" t="s">
        <v>28</v>
      </c>
      <c r="C4">
        <v>9</v>
      </c>
      <c r="D4">
        <v>3</v>
      </c>
      <c r="E4">
        <v>3</v>
      </c>
      <c r="F4">
        <v>6</v>
      </c>
      <c r="G4">
        <v>5</v>
      </c>
      <c r="H4">
        <v>2</v>
      </c>
      <c r="I4">
        <v>4</v>
      </c>
      <c r="J4">
        <v>6</v>
      </c>
      <c r="K4">
        <v>6</v>
      </c>
      <c r="P4">
        <f>SUM(D4:G4)</f>
        <v>17</v>
      </c>
      <c r="Q4">
        <f>SUM(H4:K4)</f>
        <v>18</v>
      </c>
      <c r="R4">
        <f>Q4+1</f>
        <v>19</v>
      </c>
      <c r="S4">
        <f>R4+1</f>
        <v>20</v>
      </c>
      <c r="T4">
        <f>S4+1</f>
        <v>21</v>
      </c>
      <c r="U4">
        <f>T4+1</f>
        <v>22</v>
      </c>
      <c r="V4">
        <f>U4+1</f>
        <v>23</v>
      </c>
      <c r="W4">
        <f>V4+1</f>
        <v>24</v>
      </c>
      <c r="X4">
        <f>W4+1</f>
        <v>25</v>
      </c>
      <c r="Y4">
        <f>X4+1</f>
        <v>26</v>
      </c>
      <c r="Z4">
        <f>Y4+1</f>
        <v>27</v>
      </c>
    </row>
    <row r="5" spans="2:26" x14ac:dyDescent="0.25">
      <c r="B5" t="s">
        <v>26</v>
      </c>
      <c r="C5">
        <v>388</v>
      </c>
      <c r="D5">
        <v>372</v>
      </c>
      <c r="E5">
        <v>376</v>
      </c>
      <c r="F5">
        <v>375</v>
      </c>
      <c r="G5">
        <v>377</v>
      </c>
      <c r="H5">
        <v>392</v>
      </c>
      <c r="I5">
        <v>388</v>
      </c>
      <c r="J5">
        <v>409</v>
      </c>
      <c r="K5">
        <v>420</v>
      </c>
      <c r="P5">
        <f>SUM(D5:G5)</f>
        <v>1500</v>
      </c>
      <c r="Q5">
        <f>SUM(E5:H5)</f>
        <v>1520</v>
      </c>
      <c r="R5">
        <f>Q5*1.03</f>
        <v>1565.6000000000001</v>
      </c>
      <c r="S5">
        <f>R5*1.03</f>
        <v>1612.5680000000002</v>
      </c>
      <c r="T5">
        <f>S5*1.03</f>
        <v>1660.9450400000003</v>
      </c>
      <c r="U5">
        <f>T5*1.03</f>
        <v>1710.7733912000003</v>
      </c>
      <c r="V5">
        <f>U5*1.03</f>
        <v>1762.0965929360004</v>
      </c>
      <c r="W5">
        <f>V5*1.03</f>
        <v>1814.9594907240805</v>
      </c>
      <c r="X5">
        <f>W5*1.03</f>
        <v>1869.4082754458029</v>
      </c>
      <c r="Y5">
        <f>X5*1.03</f>
        <v>1925.4905237091771</v>
      </c>
      <c r="Z5">
        <f>Y5*1.03</f>
        <v>1983.2552394204524</v>
      </c>
    </row>
    <row r="6" spans="2:26" x14ac:dyDescent="0.25">
      <c r="B6" t="s">
        <v>27</v>
      </c>
      <c r="C6">
        <f t="shared" ref="C6:D6" si="0">C3+C4-C5</f>
        <v>123</v>
      </c>
      <c r="D6">
        <f t="shared" si="0"/>
        <v>156</v>
      </c>
      <c r="E6">
        <f>E3+E4-E5</f>
        <v>194</v>
      </c>
      <c r="F6">
        <f>F3+F4-F5</f>
        <v>246</v>
      </c>
      <c r="G6">
        <f t="shared" ref="G6:L6" si="1">G3+G4-G5</f>
        <v>281</v>
      </c>
      <c r="H6">
        <f t="shared" si="1"/>
        <v>263</v>
      </c>
      <c r="I6">
        <f t="shared" si="1"/>
        <v>280</v>
      </c>
      <c r="J6">
        <f t="shared" si="1"/>
        <v>313</v>
      </c>
      <c r="K6">
        <f t="shared" si="1"/>
        <v>356</v>
      </c>
      <c r="L6">
        <f t="shared" si="1"/>
        <v>0</v>
      </c>
      <c r="P6">
        <f>SUM(D6:G6)</f>
        <v>877</v>
      </c>
      <c r="Q6">
        <f>SUM(E6:H6)</f>
        <v>984</v>
      </c>
      <c r="R6">
        <f t="shared" ref="R6:Z6" si="2">R3+R4-R5</f>
        <v>1816.9999999999998</v>
      </c>
      <c r="S6">
        <f t="shared" si="2"/>
        <v>2443.7519999999995</v>
      </c>
      <c r="T6">
        <f t="shared" si="2"/>
        <v>3203.6389599999993</v>
      </c>
      <c r="U6">
        <f t="shared" si="2"/>
        <v>4123.5274087999996</v>
      </c>
      <c r="V6">
        <f t="shared" si="2"/>
        <v>5235.6643670639987</v>
      </c>
      <c r="W6">
        <f t="shared" si="2"/>
        <v>6230.0156132759184</v>
      </c>
      <c r="X6">
        <f t="shared" si="2"/>
        <v>6978.6643389541969</v>
      </c>
      <c r="Y6">
        <f t="shared" si="2"/>
        <v>7805.8893521308237</v>
      </c>
      <c r="Z6">
        <f t="shared" si="2"/>
        <v>8719.6626240035494</v>
      </c>
    </row>
    <row r="8" spans="2:26" x14ac:dyDescent="0.25">
      <c r="B8" t="s">
        <v>30</v>
      </c>
      <c r="C8">
        <v>70</v>
      </c>
      <c r="D8">
        <v>70</v>
      </c>
      <c r="E8">
        <v>63</v>
      </c>
      <c r="F8">
        <v>76</v>
      </c>
      <c r="G8">
        <v>84</v>
      </c>
      <c r="H8">
        <v>71</v>
      </c>
      <c r="I8">
        <v>79</v>
      </c>
      <c r="J8">
        <v>82</v>
      </c>
      <c r="K8">
        <v>85</v>
      </c>
      <c r="P8">
        <f t="shared" ref="P8:P13" si="3">SUM(D8:G8)</f>
        <v>293</v>
      </c>
      <c r="Q8">
        <f>SUM(H8:K8)</f>
        <v>317</v>
      </c>
      <c r="R8">
        <f>Q8*1.04</f>
        <v>329.68</v>
      </c>
      <c r="S8">
        <f>R8*1.04</f>
        <v>342.86720000000003</v>
      </c>
      <c r="T8">
        <f>S8*1.04</f>
        <v>356.58188800000005</v>
      </c>
      <c r="U8">
        <f>T8*1.04</f>
        <v>370.84516352000009</v>
      </c>
      <c r="V8">
        <f>U8*1.04</f>
        <v>385.67897006080011</v>
      </c>
      <c r="W8">
        <f>V8*1.04</f>
        <v>401.10612886323213</v>
      </c>
      <c r="X8">
        <f>W8*1.04</f>
        <v>417.15037401776141</v>
      </c>
      <c r="Y8">
        <f>X8*1.04</f>
        <v>433.83638897847186</v>
      </c>
      <c r="Z8">
        <f>Y8*1.04</f>
        <v>451.18984453761072</v>
      </c>
    </row>
    <row r="9" spans="2:26" x14ac:dyDescent="0.25">
      <c r="B9" t="s">
        <v>29</v>
      </c>
      <c r="C9">
        <v>166</v>
      </c>
      <c r="D9">
        <v>147</v>
      </c>
      <c r="E9">
        <v>137</v>
      </c>
      <c r="F9">
        <v>131</v>
      </c>
      <c r="G9">
        <v>136</v>
      </c>
      <c r="H9">
        <v>127</v>
      </c>
      <c r="I9">
        <v>130</v>
      </c>
      <c r="J9">
        <v>112</v>
      </c>
      <c r="K9">
        <v>121</v>
      </c>
      <c r="P9">
        <f t="shared" si="3"/>
        <v>551</v>
      </c>
      <c r="Q9">
        <f>SUM(H9:K9)</f>
        <v>490</v>
      </c>
      <c r="R9">
        <f>Q9*1.01</f>
        <v>494.9</v>
      </c>
      <c r="S9">
        <f>R9*1.01</f>
        <v>499.84899999999999</v>
      </c>
      <c r="T9">
        <f>S9*1.01</f>
        <v>504.84748999999999</v>
      </c>
      <c r="U9">
        <f>T9*1.01</f>
        <v>509.89596490000002</v>
      </c>
      <c r="V9">
        <f>U9*1.01</f>
        <v>514.99492454900007</v>
      </c>
      <c r="W9">
        <f>V9*1.01</f>
        <v>520.14487379449008</v>
      </c>
      <c r="X9">
        <f>W9*1.01</f>
        <v>525.34632253243501</v>
      </c>
      <c r="Y9">
        <f>X9*1.01</f>
        <v>530.59978575775938</v>
      </c>
      <c r="Z9">
        <f>Y9*1.01</f>
        <v>535.90578361533699</v>
      </c>
    </row>
    <row r="10" spans="2:26" x14ac:dyDescent="0.25">
      <c r="B10" t="s">
        <v>31</v>
      </c>
      <c r="C10">
        <v>110</v>
      </c>
      <c r="D10">
        <v>128</v>
      </c>
      <c r="E10">
        <v>91</v>
      </c>
      <c r="F10">
        <v>99</v>
      </c>
      <c r="G10">
        <v>103</v>
      </c>
      <c r="H10">
        <v>116</v>
      </c>
      <c r="I10">
        <v>104</v>
      </c>
      <c r="J10">
        <v>97</v>
      </c>
      <c r="K10">
        <v>104</v>
      </c>
      <c r="P10">
        <f t="shared" si="3"/>
        <v>421</v>
      </c>
      <c r="Q10">
        <f>SUM(H10:K10)</f>
        <v>421</v>
      </c>
      <c r="R10">
        <v>420</v>
      </c>
      <c r="S10">
        <v>420</v>
      </c>
      <c r="T10">
        <v>420</v>
      </c>
      <c r="U10">
        <v>420</v>
      </c>
      <c r="V10">
        <v>420</v>
      </c>
      <c r="W10">
        <v>420</v>
      </c>
      <c r="X10">
        <v>420</v>
      </c>
      <c r="Y10">
        <v>420</v>
      </c>
      <c r="Z10">
        <v>420</v>
      </c>
    </row>
    <row r="11" spans="2:26" x14ac:dyDescent="0.25">
      <c r="B11" t="s">
        <v>32</v>
      </c>
      <c r="C11">
        <v>19</v>
      </c>
      <c r="D11">
        <v>13</v>
      </c>
      <c r="E11">
        <v>20</v>
      </c>
      <c r="F11">
        <v>18</v>
      </c>
      <c r="G11">
        <v>21</v>
      </c>
      <c r="H11">
        <v>20</v>
      </c>
      <c r="I11">
        <v>20</v>
      </c>
      <c r="J11">
        <v>19</v>
      </c>
      <c r="K11">
        <v>20</v>
      </c>
      <c r="P11">
        <f t="shared" si="3"/>
        <v>72</v>
      </c>
      <c r="Q11">
        <f>SUM(H11:K11)</f>
        <v>79</v>
      </c>
      <c r="R11">
        <f>Q11*1.05</f>
        <v>82.95</v>
      </c>
      <c r="S11">
        <f>R11*1.05</f>
        <v>87.097500000000011</v>
      </c>
      <c r="T11">
        <f>S11*1.05</f>
        <v>91.452375000000018</v>
      </c>
      <c r="U11">
        <f>T11*1.05</f>
        <v>96.024993750000021</v>
      </c>
      <c r="V11">
        <f>U11*1.05</f>
        <v>100.82624343750003</v>
      </c>
      <c r="W11">
        <f>V11*1.05</f>
        <v>105.86755560937503</v>
      </c>
      <c r="X11">
        <f>W11*1.05</f>
        <v>111.16093338984379</v>
      </c>
      <c r="Y11">
        <f>X11*1.05</f>
        <v>116.71898005933599</v>
      </c>
      <c r="Z11">
        <f>Y11*1.05</f>
        <v>122.55492906230279</v>
      </c>
    </row>
    <row r="12" spans="2:26" x14ac:dyDescent="0.25">
      <c r="B12" t="s">
        <v>33</v>
      </c>
      <c r="C12">
        <v>9</v>
      </c>
      <c r="D12">
        <v>1</v>
      </c>
      <c r="E12">
        <v>9</v>
      </c>
      <c r="F12">
        <v>14</v>
      </c>
      <c r="G12">
        <v>-20</v>
      </c>
      <c r="H12">
        <v>1</v>
      </c>
      <c r="I12">
        <v>1</v>
      </c>
      <c r="J12">
        <v>38</v>
      </c>
      <c r="K12">
        <v>1</v>
      </c>
      <c r="P12">
        <f t="shared" si="3"/>
        <v>4</v>
      </c>
      <c r="Q12">
        <f>SUM(H12:K12)</f>
        <v>41</v>
      </c>
      <c r="R12">
        <v>25</v>
      </c>
      <c r="S12">
        <v>25</v>
      </c>
      <c r="T12">
        <v>25</v>
      </c>
      <c r="U12">
        <v>25</v>
      </c>
      <c r="V12">
        <v>25</v>
      </c>
      <c r="W12">
        <v>25</v>
      </c>
      <c r="X12">
        <v>25</v>
      </c>
      <c r="Y12">
        <v>25</v>
      </c>
      <c r="Z12">
        <v>25</v>
      </c>
    </row>
    <row r="13" spans="2:26" x14ac:dyDescent="0.25">
      <c r="B13" t="s">
        <v>34</v>
      </c>
      <c r="C13">
        <v>4</v>
      </c>
      <c r="D13">
        <v>1</v>
      </c>
      <c r="E13">
        <v>50</v>
      </c>
      <c r="F13">
        <v>1</v>
      </c>
      <c r="G13">
        <v>3</v>
      </c>
      <c r="H13">
        <v>1</v>
      </c>
      <c r="I13">
        <v>2</v>
      </c>
      <c r="J13">
        <v>3</v>
      </c>
      <c r="K13">
        <v>3</v>
      </c>
      <c r="P13">
        <f t="shared" si="3"/>
        <v>55</v>
      </c>
      <c r="Q13">
        <f>SUM(H13:K13)</f>
        <v>9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</row>
    <row r="15" spans="2:26" x14ac:dyDescent="0.25">
      <c r="B15" t="s">
        <v>35</v>
      </c>
      <c r="C15">
        <f t="shared" ref="C15:L15" si="4">C6-C8-C9-C10-C11-C12-C13</f>
        <v>-255</v>
      </c>
      <c r="D15">
        <f t="shared" si="4"/>
        <v>-204</v>
      </c>
      <c r="E15">
        <f t="shared" si="4"/>
        <v>-176</v>
      </c>
      <c r="F15">
        <f>F6-F8-F9-F10-F11-F12-F13</f>
        <v>-93</v>
      </c>
      <c r="G15">
        <f t="shared" ref="G15:L15" si="5">G6-G8-G9-G10-G11-G12-G13</f>
        <v>-46</v>
      </c>
      <c r="H15">
        <f t="shared" si="5"/>
        <v>-73</v>
      </c>
      <c r="I15">
        <f t="shared" si="5"/>
        <v>-56</v>
      </c>
      <c r="J15">
        <f t="shared" si="5"/>
        <v>-38</v>
      </c>
      <c r="K15">
        <f t="shared" si="5"/>
        <v>22</v>
      </c>
      <c r="L15">
        <f t="shared" si="5"/>
        <v>0</v>
      </c>
      <c r="P15">
        <f t="shared" ref="P15:Z15" si="6">P6-P8-P9-P10-P11-P12-P13</f>
        <v>-519</v>
      </c>
      <c r="Q15">
        <f t="shared" si="6"/>
        <v>-373</v>
      </c>
      <c r="R15">
        <f t="shared" si="6"/>
        <v>454.46999999999974</v>
      </c>
      <c r="S15">
        <f t="shared" si="6"/>
        <v>1058.9382999999993</v>
      </c>
      <c r="T15">
        <f t="shared" si="6"/>
        <v>1795.757206999999</v>
      </c>
      <c r="U15">
        <f t="shared" si="6"/>
        <v>2691.7612866299996</v>
      </c>
      <c r="V15">
        <f t="shared" si="6"/>
        <v>3779.1642290166983</v>
      </c>
      <c r="W15">
        <f t="shared" si="6"/>
        <v>4747.8970550088216</v>
      </c>
      <c r="X15">
        <f t="shared" si="6"/>
        <v>5470.0067090141565</v>
      </c>
      <c r="Y15">
        <f t="shared" si="6"/>
        <v>6269.7341973352559</v>
      </c>
      <c r="Z15">
        <f t="shared" si="6"/>
        <v>7155.0120667882993</v>
      </c>
    </row>
    <row r="16" spans="2:26" x14ac:dyDescent="0.25">
      <c r="B16" t="s">
        <v>45</v>
      </c>
      <c r="R16">
        <f>R15*0.8</f>
        <v>363.57599999999979</v>
      </c>
      <c r="S16">
        <f>S15*0.8</f>
        <v>847.1506399999995</v>
      </c>
      <c r="T16">
        <f>T15*0.7</f>
        <v>1257.0300448999992</v>
      </c>
      <c r="U16">
        <f>U15*0.7</f>
        <v>1884.2329006409996</v>
      </c>
      <c r="V16">
        <f>V15*0.7</f>
        <v>2645.4149603116884</v>
      </c>
      <c r="W16">
        <f>W15*0.6</f>
        <v>2848.7382330052928</v>
      </c>
      <c r="X16">
        <f>X15*0.6</f>
        <v>3282.0040254084938</v>
      </c>
      <c r="Y16">
        <f>Y15*0.6</f>
        <v>3761.8405184011535</v>
      </c>
      <c r="Z16">
        <f>Z15*0.6</f>
        <v>4293.0072400729796</v>
      </c>
    </row>
    <row r="22" spans="2:18" x14ac:dyDescent="0.25">
      <c r="B22" t="s">
        <v>36</v>
      </c>
      <c r="C22" s="3">
        <f t="shared" ref="C22:E22" si="7">C6/C3</f>
        <v>0.2450199203187251</v>
      </c>
      <c r="D22" s="3">
        <f t="shared" si="7"/>
        <v>0.29714285714285715</v>
      </c>
      <c r="E22" s="3">
        <f t="shared" si="7"/>
        <v>0.3421516754850088</v>
      </c>
      <c r="F22" s="3">
        <f>F6/F3</f>
        <v>0.4</v>
      </c>
      <c r="G22" s="3">
        <f t="shared" ref="G22:L22" si="8">G6/G3</f>
        <v>0.43032159264931086</v>
      </c>
      <c r="H22" s="3">
        <f t="shared" si="8"/>
        <v>0.40275650842266464</v>
      </c>
      <c r="I22" s="3">
        <f t="shared" si="8"/>
        <v>0.42168674698795183</v>
      </c>
      <c r="J22" s="3">
        <f t="shared" si="8"/>
        <v>0.43715083798882681</v>
      </c>
      <c r="K22" s="3">
        <f t="shared" si="8"/>
        <v>0.46233766233766233</v>
      </c>
      <c r="L22" s="3" t="e">
        <f t="shared" si="8"/>
        <v>#DIV/0!</v>
      </c>
      <c r="R22" s="3">
        <v>0.01</v>
      </c>
    </row>
    <row r="23" spans="2:18" x14ac:dyDescent="0.25">
      <c r="B23" t="s">
        <v>37</v>
      </c>
      <c r="C23" s="3">
        <f t="shared" ref="C23:E23" si="9">C15/C3</f>
        <v>-0.50796812749003983</v>
      </c>
      <c r="D23" s="3">
        <f t="shared" si="9"/>
        <v>-0.38857142857142857</v>
      </c>
      <c r="E23" s="3">
        <f t="shared" si="9"/>
        <v>-0.31040564373897706</v>
      </c>
      <c r="F23" s="3">
        <f>F15/F3</f>
        <v>-0.15121951219512195</v>
      </c>
      <c r="G23" s="3">
        <f t="shared" ref="G23:L23" si="10">G15/G3</f>
        <v>-7.0444104134762639E-2</v>
      </c>
      <c r="H23" s="3">
        <f t="shared" si="10"/>
        <v>-0.11179173047473201</v>
      </c>
      <c r="I23" s="3">
        <f t="shared" si="10"/>
        <v>-8.4337349397590355E-2</v>
      </c>
      <c r="J23" s="3">
        <f t="shared" si="10"/>
        <v>-5.3072625698324022E-2</v>
      </c>
      <c r="K23" s="3">
        <f t="shared" si="10"/>
        <v>2.8571428571428571E-2</v>
      </c>
      <c r="L23" s="3" t="e">
        <f t="shared" si="10"/>
        <v>#DIV/0!</v>
      </c>
      <c r="Q23" t="s">
        <v>44</v>
      </c>
      <c r="R23" s="3">
        <v>0.1</v>
      </c>
    </row>
    <row r="24" spans="2:18" x14ac:dyDescent="0.25">
      <c r="Q24" t="s">
        <v>43</v>
      </c>
      <c r="R24" s="4">
        <f>NPV(R23,R16:Z16)</f>
        <v>11772.430378479428</v>
      </c>
    </row>
    <row r="25" spans="2:18" x14ac:dyDescent="0.25">
      <c r="B25" t="s">
        <v>42</v>
      </c>
      <c r="C25" s="3"/>
      <c r="D25" s="3">
        <f>D3/C3-1</f>
        <v>4.5816733067729043E-2</v>
      </c>
      <c r="E25" s="3">
        <f t="shared" ref="E25:L25" si="11">E3/D3-1</f>
        <v>8.0000000000000071E-2</v>
      </c>
      <c r="F25" s="3">
        <f t="shared" si="11"/>
        <v>8.4656084656084651E-2</v>
      </c>
      <c r="G25" s="3">
        <f t="shared" si="11"/>
        <v>6.1788617886178843E-2</v>
      </c>
      <c r="H25" s="3">
        <f t="shared" si="11"/>
        <v>0</v>
      </c>
      <c r="I25" s="3">
        <f t="shared" si="11"/>
        <v>1.6845329249617125E-2</v>
      </c>
      <c r="J25" s="3">
        <f t="shared" si="11"/>
        <v>7.8313253012048278E-2</v>
      </c>
      <c r="K25" s="3">
        <f t="shared" si="11"/>
        <v>7.5418994413407825E-2</v>
      </c>
      <c r="L25" s="3">
        <f t="shared" si="11"/>
        <v>-1</v>
      </c>
    </row>
    <row r="27" spans="2:18" x14ac:dyDescent="0.25">
      <c r="P27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Yu Jiun</dc:creator>
  <cp:lastModifiedBy>Lim Yu Jiun</cp:lastModifiedBy>
  <dcterms:created xsi:type="dcterms:W3CDTF">2015-06-05T18:17:20Z</dcterms:created>
  <dcterms:modified xsi:type="dcterms:W3CDTF">2025-02-09T08:42:25Z</dcterms:modified>
</cp:coreProperties>
</file>