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vgeniykhmelnitskiy/Desktop/Bootcamp/1 Excel Homework/Homework/"/>
    </mc:Choice>
  </mc:AlternateContent>
  <xr:revisionPtr revIDLastSave="0" documentId="13_ncr:1_{8F1ADAFA-0EB8-F548-BF76-9E48F737BC6B}" xr6:coauthVersionLast="41" xr6:coauthVersionMax="41" xr10:uidLastSave="{00000000-0000-0000-0000-000000000000}"/>
  <bookViews>
    <workbookView xWindow="0" yWindow="460" windowWidth="28800" windowHeight="16240" xr2:uid="{00000000-000D-0000-FFFF-FFFF00000000}"/>
  </bookViews>
  <sheets>
    <sheet name="initial data" sheetId="1" r:id="rId1"/>
    <sheet name="category chart" sheetId="3" r:id="rId2"/>
    <sheet name="sub-category chart" sheetId="4" r:id="rId3"/>
    <sheet name="date created conversion chart" sheetId="6" r:id="rId4"/>
    <sheet name="Bonus" sheetId="7" r:id="rId5"/>
  </sheets>
  <definedNames>
    <definedName name="_xlnm._FilterDatabase" localSheetId="0" hidden="1">'initial data'!$A$1:$S$4115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D7" i="7" l="1"/>
  <c r="C7" i="7"/>
  <c r="D8" i="7"/>
  <c r="C8" i="7"/>
  <c r="D9" i="7"/>
  <c r="C9" i="7"/>
  <c r="D10" i="7"/>
  <c r="C10" i="7"/>
  <c r="D11" i="7"/>
  <c r="C11" i="7"/>
  <c r="D12" i="7"/>
  <c r="C12" i="7"/>
  <c r="B12" i="7"/>
  <c r="B11" i="7"/>
  <c r="B10" i="7"/>
  <c r="B9" i="7"/>
  <c r="E9" i="7" s="1"/>
  <c r="B8" i="7"/>
  <c r="B7" i="7"/>
  <c r="D13" i="7"/>
  <c r="C13" i="7"/>
  <c r="B13" i="7"/>
  <c r="E13" i="7" s="1"/>
  <c r="D6" i="7"/>
  <c r="C6" i="7"/>
  <c r="B6" i="7"/>
  <c r="D5" i="7"/>
  <c r="C5" i="7"/>
  <c r="B5" i="7"/>
  <c r="D4" i="7"/>
  <c r="C4" i="7"/>
  <c r="B4" i="7"/>
  <c r="D3" i="7"/>
  <c r="C3" i="7"/>
  <c r="B3" i="7"/>
  <c r="B2" i="7"/>
  <c r="D2" i="7"/>
  <c r="C2" i="7"/>
  <c r="E5" i="7" l="1"/>
  <c r="G13" i="7"/>
  <c r="H13" i="7"/>
  <c r="E4" i="7"/>
  <c r="H4" i="7" s="1"/>
  <c r="G5" i="7"/>
  <c r="G9" i="7"/>
  <c r="H5" i="7"/>
  <c r="H9" i="7"/>
  <c r="E12" i="7"/>
  <c r="G12" i="7" s="1"/>
  <c r="E8" i="7"/>
  <c r="G8" i="7" s="1"/>
  <c r="F13" i="7"/>
  <c r="F9" i="7"/>
  <c r="F5" i="7"/>
  <c r="E11" i="7"/>
  <c r="H11" i="7" s="1"/>
  <c r="E7" i="7"/>
  <c r="F7" i="7" s="1"/>
  <c r="E10" i="7"/>
  <c r="F10" i="7" s="1"/>
  <c r="E6" i="7"/>
  <c r="F6" i="7" s="1"/>
  <c r="E3" i="7"/>
  <c r="F3" i="7" s="1"/>
  <c r="E2" i="7"/>
  <c r="G2" i="7" s="1"/>
  <c r="F4" i="7" l="1"/>
  <c r="G4" i="7"/>
  <c r="F8" i="7"/>
  <c r="H8" i="7"/>
  <c r="G11" i="7"/>
  <c r="H7" i="7"/>
  <c r="G6" i="7"/>
  <c r="F11" i="7"/>
  <c r="G10" i="7"/>
  <c r="G3" i="7"/>
  <c r="F2" i="7"/>
  <c r="H3" i="7"/>
  <c r="G7" i="7"/>
  <c r="H2" i="7"/>
  <c r="H6" i="7"/>
  <c r="H10" i="7"/>
  <c r="F12" i="7"/>
  <c r="H1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<sst xmlns="http://schemas.openxmlformats.org/spreadsheetml/2006/main" count="33048" uniqueCount="8400">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</sst>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1" applyNumberFormat="1" applyFont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7030A0"/>
      </font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chart!PivotTable4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6-F24E-A0E7-52DF03DE10E3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C6-F24E-A0E7-52DF03DE10E3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C6-F24E-A0E7-52DF03DE10E3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C6-F24E-A0E7-52DF03DE1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6240496"/>
        <c:axId val="311676160"/>
      </c:barChart>
      <c:catAx>
        <c:axId val="346240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676160"/>
        <c:crosses val="autoZero"/>
        <c:auto val="1"/>
        <c:lblAlgn val="ctr"/>
        <c:lblOffset val="100"/>
        <c:noMultiLvlLbl val="0"/>
      </c:catAx>
      <c:valAx>
        <c:axId val="3116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4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chart!PivotTable5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56-F14B-91B8-4E97C404150A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56-F14B-91B8-4E97C404150A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56-F14B-91B8-4E97C404150A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56-F14B-91B8-4E97C4041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5683872"/>
        <c:axId val="2013272863"/>
      </c:barChart>
      <c:catAx>
        <c:axId val="345683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272863"/>
        <c:crosses val="autoZero"/>
        <c:auto val="1"/>
        <c:lblAlgn val="ctr"/>
        <c:lblOffset val="100"/>
        <c:noMultiLvlLbl val="0"/>
      </c:catAx>
      <c:valAx>
        <c:axId val="201327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8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created conversion chart!PivotTable6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Conversion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53-0746-A751-0FF5F76159C9}"/>
            </c:ext>
          </c:extLst>
        </c:ser>
        <c:ser>
          <c:idx val="1"/>
          <c:order val="1"/>
          <c:tx>
            <c:strRef>
              <c:f>'date created conversion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3-0746-A751-0FF5F76159C9}"/>
            </c:ext>
          </c:extLst>
        </c:ser>
        <c:ser>
          <c:idx val="2"/>
          <c:order val="2"/>
          <c:tx>
            <c:strRef>
              <c:f>'date created conversion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conversion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chart'!$D$6:$D$18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53-0746-A751-0FF5F7615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096368"/>
        <c:axId val="332098048"/>
      </c:lineChart>
      <c:catAx>
        <c:axId val="3320963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98048"/>
        <c:crosses val="autoZero"/>
        <c:auto val="1"/>
        <c:lblAlgn val="ctr"/>
        <c:lblOffset val="100"/>
        <c:noMultiLvlLbl val="0"/>
      </c:catAx>
      <c:valAx>
        <c:axId val="33209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kern="1200" baseline="0">
                    <a:solidFill>
                      <a:srgbClr val="595959"/>
                    </a:solidFill>
                    <a:effectLst/>
                  </a:rPr>
                  <a:t>Count of state</a:t>
                </a:r>
                <a:endParaRPr lang="en-US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96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8-0343-8617-C7D42891162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8-0343-8617-C7D42891162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98-0343-8617-C7D42891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7901391"/>
        <c:axId val="2107903071"/>
      </c:lineChart>
      <c:catAx>
        <c:axId val="210790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903071"/>
        <c:crosses val="autoZero"/>
        <c:auto val="1"/>
        <c:lblAlgn val="ctr"/>
        <c:lblOffset val="100"/>
        <c:noMultiLvlLbl val="0"/>
      </c:catAx>
      <c:valAx>
        <c:axId val="21079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90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88900</xdr:rowOff>
    </xdr:from>
    <xdr:to>
      <xdr:col>16</xdr:col>
      <xdr:colOff>584200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031973-66CB-DB43-96E3-FF7CC072E1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1</xdr:row>
      <xdr:rowOff>152400</xdr:rowOff>
    </xdr:from>
    <xdr:to>
      <xdr:col>17</xdr:col>
      <xdr:colOff>393700</xdr:colOff>
      <xdr:row>33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AB0EAF-320F-7847-BA04-06EE6B1BB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3</xdr:row>
      <xdr:rowOff>107950</xdr:rowOff>
    </xdr:from>
    <xdr:to>
      <xdr:col>11</xdr:col>
      <xdr:colOff>355600</xdr:colOff>
      <xdr:row>17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E5645-47ED-D141-A30A-4AE499C8F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234950</xdr:colOff>
      <xdr:row>14</xdr:row>
      <xdr:rowOff>133350</xdr:rowOff>
    </xdr:from>
    <xdr:to>
      <xdr:col>10</xdr:col>
      <xdr:colOff>381000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30291-2676-1547-86D8-AB6A14504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869707638885" createdVersion="6" refreshedVersion="6" minRefreshableVersion="3" recordCount="4114" xr:uid="{D64538DD-5BBF-9944-855F-E68E82249B55}">
  <cacheSource type="worksheet">
    <worksheetSource ref="A1:R4115" sheet="initi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5.907511226855" createdVersion="6" refreshedVersion="6" minRefreshableVersion="3" recordCount="4114" xr:uid="{36ADA414-C978-1F4B-9842-1ECF126BCC7A}">
  <cacheSource type="worksheet">
    <worksheetSource ref="A1:T4115" sheet="initi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7FF687-372F-CF42-97A3-6E89797306C5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200D9B-7B29-D640-8246-C1F6BEE603A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55436F-5368-614B-9E56-BF713D41059F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90" zoomScaleNormal="90" workbookViewId="0">
      <selection activeCell="T3" sqref="T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" style="9" bestFit="1" customWidth="1"/>
    <col min="16" max="16" width="15.1640625" style="6" bestFit="1" customWidth="1"/>
    <col min="17" max="17" width="11" bestFit="1" customWidth="1"/>
    <col min="18" max="18" width="15" bestFit="1" customWidth="1"/>
    <col min="19" max="19" width="22.83203125" bestFit="1" customWidth="1"/>
    <col min="20" max="20" width="20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 t="shared" ref="O2:O65" si="0">(E2/D2)*100</f>
        <v>136.85882352941178</v>
      </c>
      <c r="P2" s="6">
        <f t="shared" ref="P2:P65" si="1">E2/L2</f>
        <v>63.917582417582416</v>
      </c>
      <c r="Q2" t="s">
        <v>8310</v>
      </c>
      <c r="R2" t="s">
        <v>8311</v>
      </c>
      <c r="S2" s="13">
        <f>(J2/86400)+25569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si="0"/>
        <v>142.60827250608273</v>
      </c>
      <c r="P3" s="6">
        <f t="shared" si="1"/>
        <v>185.48101265822785</v>
      </c>
      <c r="Q3" t="s">
        <v>8310</v>
      </c>
      <c r="R3" t="s">
        <v>8311</v>
      </c>
      <c r="S3" s="13">
        <f t="shared" ref="S3:S66" si="2">(J3/86400)+25569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3">
        <f t="shared" si="2"/>
        <v>42516.047071759254</v>
      </c>
      <c r="T9" s="13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3">
        <f t="shared" si="2"/>
        <v>41869.542314814811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3">
        <f t="shared" si="2"/>
        <v>42200.758240740739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3">
        <f t="shared" si="2"/>
        <v>41375.057222222225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3">
        <f t="shared" si="2"/>
        <v>41874.098807870367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3">
        <f t="shared" si="2"/>
        <v>42323.96497685185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3">
        <f t="shared" si="2"/>
        <v>42196.928668981476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3">
        <f t="shared" si="2"/>
        <v>42149.548888888894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3">
        <f t="shared" si="2"/>
        <v>42230.235833333332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3">
        <f t="shared" si="2"/>
        <v>41701.901817129634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3">
        <f t="shared" si="2"/>
        <v>41409.814317129625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ref="O66:O129" si="4">(E66/D66)*100</f>
        <v>173.33333333333334</v>
      </c>
      <c r="P66" s="6">
        <f t="shared" ref="P66:P129" si="5">E66/L66</f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4"/>
        <v>107.52857142857141</v>
      </c>
      <c r="P67" s="6">
        <f t="shared" si="5"/>
        <v>132.05263157894737</v>
      </c>
      <c r="Q67" t="s">
        <v>8310</v>
      </c>
      <c r="R67" t="s">
        <v>8312</v>
      </c>
      <c r="S67" s="13">
        <f t="shared" ref="S67:S130" si="6">(J67/86400)+25569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3">
        <f t="shared" si="6"/>
        <v>41208.010196759264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6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3">
        <f t="shared" si="6"/>
        <v>40997.144872685181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3">
        <f t="shared" si="6"/>
        <v>41100.158877314811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3">
        <f t="shared" si="6"/>
        <v>40322.539386574077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3">
        <f t="shared" si="6"/>
        <v>41402.752222222218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3">
        <f t="shared" si="6"/>
        <v>41214.794837962967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3">
        <f t="shared" si="6"/>
        <v>40987.776631944442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3">
        <f t="shared" si="6"/>
        <v>41718.043032407411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3">
        <f t="shared" si="6"/>
        <v>40918.738935185189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ref="O130:O193" si="8">(E130/D130)*100</f>
        <v>1.867</v>
      </c>
      <c r="P130" s="6">
        <f t="shared" ref="P130:P193" si="9">E130/L130</f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8"/>
        <v>0</v>
      </c>
      <c r="P131" s="6" t="e">
        <f t="shared" si="9"/>
        <v>#DIV/0!</v>
      </c>
      <c r="Q131" t="s">
        <v>8310</v>
      </c>
      <c r="R131" t="s">
        <v>8313</v>
      </c>
      <c r="S131" s="13">
        <f t="shared" ref="S131:S194" si="10">(J131/86400)+25569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3">
        <f t="shared" si="10"/>
        <v>41778.91541666667</v>
      </c>
      <c r="T132" s="13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3">
        <f t="shared" si="10"/>
        <v>42559.064143518517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3">
        <f t="shared" si="10"/>
        <v>41875.077546296292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3">
        <f t="shared" si="10"/>
        <v>42171.913090277776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ref="O194:O257" si="12">(E194/D194)*100</f>
        <v>1.6999999999999999E-3</v>
      </c>
      <c r="P194" s="6">
        <f t="shared" ref="P194:P257" si="13">E194/L194</f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2"/>
        <v>0</v>
      </c>
      <c r="P195" s="6" t="e">
        <f t="shared" si="13"/>
        <v>#DIV/0!</v>
      </c>
      <c r="Q195" t="s">
        <v>8310</v>
      </c>
      <c r="R195" t="s">
        <v>8314</v>
      </c>
      <c r="S195" s="13">
        <f t="shared" ref="S195:S258" si="14">(J195/86400)+25569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3">
        <f t="shared" si="14"/>
        <v>41867.083368055552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3">
        <f t="shared" si="14"/>
        <v>42236.159918981481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3">
        <f t="shared" si="14"/>
        <v>42129.77721064815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3">
        <f t="shared" si="14"/>
        <v>42341.958923611106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3">
        <f t="shared" si="14"/>
        <v>42321.084479166668</v>
      </c>
      <c r="T238" s="13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3">
        <f t="shared" si="14"/>
        <v>42713.962500000001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3">
        <f t="shared" si="14"/>
        <v>40266.66270833333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3">
        <f t="shared" si="14"/>
        <v>42263.952662037038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ref="O258:O321" si="16">(E258/D258)*100</f>
        <v>139.1</v>
      </c>
      <c r="P258" s="6">
        <f t="shared" ref="P258:P321" si="17">E258/L258</f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6"/>
        <v>106.72648571428572</v>
      </c>
      <c r="P259" s="6">
        <f t="shared" si="17"/>
        <v>66.70405357142856</v>
      </c>
      <c r="Q259" t="s">
        <v>8310</v>
      </c>
      <c r="R259" t="s">
        <v>8315</v>
      </c>
      <c r="S259" s="13">
        <f t="shared" ref="S259:S322" si="18">(J259/86400)+25569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3">
        <f t="shared" si="18"/>
        <v>40267.245717592596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3">
        <f t="shared" si="18"/>
        <v>40637.86655092593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3">
        <f t="shared" si="18"/>
        <v>41612.100243055553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3">
        <f t="shared" si="18"/>
        <v>40967.081875000003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3">
        <f t="shared" si="18"/>
        <v>41744.590682870374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3">
        <f t="shared" si="18"/>
        <v>41313.816250000003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3">
        <f t="shared" si="18"/>
        <v>42089.728020833332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3">
        <f t="shared" si="18"/>
        <v>41032.071134259255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3">
        <f t="shared" si="18"/>
        <v>41282.944456018522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ref="O322:O385" si="20">(E322/D322)*100</f>
        <v>106.58000000000001</v>
      </c>
      <c r="P322" s="6">
        <f t="shared" ref="P322:P385" si="21">E322/L322</f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20"/>
        <v>102.66285714285715</v>
      </c>
      <c r="P323" s="6">
        <f t="shared" si="21"/>
        <v>106.62314540059347</v>
      </c>
      <c r="Q323" t="s">
        <v>8310</v>
      </c>
      <c r="R323" t="s">
        <v>8315</v>
      </c>
      <c r="S323" s="13">
        <f t="shared" ref="S323:S386" si="22">(J323/86400)+25569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3">
        <f t="shared" si="22"/>
        <v>42261.500243055554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3">
        <f t="shared" si="22"/>
        <v>41935.070486111115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3">
        <f t="shared" si="22"/>
        <v>41019.793032407411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ref="O386:O449" si="24">(E386/D386)*100</f>
        <v>112.105</v>
      </c>
      <c r="P386" s="6">
        <f t="shared" ref="P386:P449" si="25">E386/L386</f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4"/>
        <v>105.982</v>
      </c>
      <c r="P387" s="6">
        <f t="shared" si="25"/>
        <v>111.79535864978902</v>
      </c>
      <c r="Q387" t="s">
        <v>8310</v>
      </c>
      <c r="R387" t="s">
        <v>8315</v>
      </c>
      <c r="S387" s="13">
        <f t="shared" ref="S387:S450" si="26">(J387/86400)+25569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3">
        <f t="shared" si="26"/>
        <v>42549.076157407406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3">
        <f t="shared" si="26"/>
        <v>41674.063078703708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3">
        <f t="shared" si="26"/>
        <v>40865.042256944442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3">
        <f t="shared" si="26"/>
        <v>41082.564884259264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3">
        <f t="shared" si="26"/>
        <v>41646.628032407403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3">
        <f t="shared" si="26"/>
        <v>42113.981446759259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3">
        <f t="shared" si="26"/>
        <v>41360.970601851848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3">
        <f t="shared" si="26"/>
        <v>41863.260381944448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3">
        <f t="shared" si="26"/>
        <v>42285.90902777778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3">
        <f t="shared" si="26"/>
        <v>42526.871331018519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3">
        <f t="shared" si="26"/>
        <v>42228.629884259259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3">
        <f t="shared" si="26"/>
        <v>41919.761782407411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ref="O450:O513" si="28">(E450/D450)*100</f>
        <v>3.2804000000000002</v>
      </c>
      <c r="P450" s="6">
        <f t="shared" ref="P450:P513" si="29">E450/L450</f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8"/>
        <v>2.25</v>
      </c>
      <c r="P451" s="6">
        <f t="shared" si="29"/>
        <v>9</v>
      </c>
      <c r="Q451" t="s">
        <v>8310</v>
      </c>
      <c r="R451" t="s">
        <v>8316</v>
      </c>
      <c r="S451" s="13">
        <f t="shared" ref="S451:S514" si="30">(J451/86400)+25569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3">
        <f t="shared" si="30"/>
        <v>42107.703877314816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3">
        <f t="shared" si="30"/>
        <v>40971.002569444448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3">
        <f t="shared" si="30"/>
        <v>41547.694456018522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3">
        <f t="shared" si="30"/>
        <v>40705.12663194444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3">
        <f t="shared" si="30"/>
        <v>42488.84878472222</v>
      </c>
      <c r="T466" s="13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3">
        <f t="shared" si="30"/>
        <v>41041.167627314819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3">
        <f t="shared" si="30"/>
        <v>41465.500173611115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3">
        <f t="shared" si="30"/>
        <v>42447.896874999999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3">
        <f t="shared" si="30"/>
        <v>41381.505775462967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3">
        <f t="shared" si="30"/>
        <v>41113.968576388885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3">
        <f t="shared" si="30"/>
        <v>42366.982627314814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3">
        <f t="shared" si="30"/>
        <v>42114.726134259261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3">
        <f t="shared" si="30"/>
        <v>40247.886006944442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ref="O514:O577" si="32">(E514/D514)*100</f>
        <v>0.13749999999999998</v>
      </c>
      <c r="P514" s="6">
        <f t="shared" ref="P514:P577" si="33">E514/L514</f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2"/>
        <v>13.923999999999999</v>
      </c>
      <c r="P515" s="6">
        <f t="shared" si="33"/>
        <v>102.38235294117646</v>
      </c>
      <c r="Q515" t="s">
        <v>8310</v>
      </c>
      <c r="R515" t="s">
        <v>8316</v>
      </c>
      <c r="S515" s="13">
        <f t="shared" ref="S515:S578" si="34">(J515/86400)+25569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3">
        <f t="shared" si="34"/>
        <v>41218.391446759255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3">
        <f t="shared" si="34"/>
        <v>42711.54519675926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3">
        <f t="shared" si="34"/>
        <v>42179.344988425924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3">
        <f t="shared" si="34"/>
        <v>42692.389062499999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3">
        <f t="shared" si="34"/>
        <v>42165.78528935185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3">
        <f t="shared" si="34"/>
        <v>42388.798252314809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3">
        <f t="shared" si="34"/>
        <v>42282.716296296298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ref="O578:O641" si="36">(E578/D578)*100</f>
        <v>1.25E-3</v>
      </c>
      <c r="P578" s="6">
        <f t="shared" ref="P578:P641" si="37">E578/L578</f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6"/>
        <v>0.2</v>
      </c>
      <c r="P579" s="6">
        <f t="shared" si="37"/>
        <v>10</v>
      </c>
      <c r="Q579" t="s">
        <v>8319</v>
      </c>
      <c r="R579" t="s">
        <v>8320</v>
      </c>
      <c r="S579" s="13">
        <f t="shared" ref="S579:S642" si="38">(J579/86400)+25569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3">
        <f t="shared" si="38"/>
        <v>42631.769513888888</v>
      </c>
      <c r="T590" s="13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3">
        <f t="shared" si="38"/>
        <v>42083.069884259261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3">
        <f t="shared" si="38"/>
        <v>42194.357731481483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3">
        <f t="shared" si="38"/>
        <v>42585.031782407408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3">
        <f t="shared" si="38"/>
        <v>42761.376238425924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3">
        <f t="shared" si="38"/>
        <v>42507.299328703702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ref="O642:O705" si="40">(E642/D642)*100</f>
        <v>144.28571428571428</v>
      </c>
      <c r="P642" s="6">
        <f t="shared" ref="P642:P705" si="41">E642/L642</f>
        <v>50.5</v>
      </c>
      <c r="Q642" t="s">
        <v>8319</v>
      </c>
      <c r="R642" t="s">
        <v>8321</v>
      </c>
      <c r="S642" s="13">
        <f t="shared" si="38"/>
        <v>42683.420312499999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40"/>
        <v>119.16249999999999</v>
      </c>
      <c r="P643" s="6">
        <f t="shared" si="41"/>
        <v>151.31746031746033</v>
      </c>
      <c r="Q643" t="s">
        <v>8319</v>
      </c>
      <c r="R643" t="s">
        <v>8321</v>
      </c>
      <c r="S643" s="13">
        <f t="shared" ref="S643:S706" si="42">(J643/86400)+25569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3">
        <f t="shared" si="42"/>
        <v>41838.832152777773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3">
        <f t="shared" si="42"/>
        <v>42012.76829861111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3">
        <f t="shared" si="42"/>
        <v>41866.931076388893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ref="O706:O769" si="44">(E706/D706)*100</f>
        <v>0.87454545454545463</v>
      </c>
      <c r="P706" s="6">
        <f t="shared" ref="P706:P769" si="45">E706/L706</f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4"/>
        <v>0.97699999999999987</v>
      </c>
      <c r="P707" s="6">
        <f t="shared" si="45"/>
        <v>195.4</v>
      </c>
      <c r="Q707" t="s">
        <v>8319</v>
      </c>
      <c r="R707" t="s">
        <v>8321</v>
      </c>
      <c r="S707" s="13">
        <f t="shared" ref="S707:S770" si="46">(J707/86400)+25569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3">
        <f t="shared" si="46"/>
        <v>42384.680925925924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3">
        <f t="shared" si="46"/>
        <v>41857.854189814811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3">
        <f t="shared" si="46"/>
        <v>42184.81653935185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3">
        <f t="shared" si="46"/>
        <v>41247.020243055558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3">
        <f t="shared" si="46"/>
        <v>41943.604097222225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3">
        <f t="shared" si="46"/>
        <v>41471.446851851855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ref="O770:O833" si="48">(E770/D770)*100</f>
        <v>0</v>
      </c>
      <c r="P770" s="6" t="e">
        <f t="shared" ref="P770:P833" si="49">E770/L770</f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8"/>
        <v>41.4</v>
      </c>
      <c r="P771" s="6">
        <f t="shared" si="49"/>
        <v>31.846153846153847</v>
      </c>
      <c r="Q771" t="s">
        <v>8322</v>
      </c>
      <c r="R771" t="s">
        <v>8324</v>
      </c>
      <c r="S771" s="13">
        <f t="shared" ref="S771:S834" si="50">(J771/86400)+25569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3">
        <f t="shared" si="50"/>
        <v>41289.9996412037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3">
        <f t="shared" si="50"/>
        <v>42100.735937500001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3">
        <f t="shared" si="50"/>
        <v>41403.000856481478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3">
        <f t="shared" si="50"/>
        <v>41303.593923611115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3">
        <f t="shared" si="50"/>
        <v>41277.186111111107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3">
        <f t="shared" si="50"/>
        <v>41555.87364583333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3">
        <f t="shared" si="50"/>
        <v>41123.022268518514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3">
        <f t="shared" si="50"/>
        <v>40730.105624999997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3">
        <f t="shared" si="50"/>
        <v>41073.050717592589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ref="O834:O897" si="52">(E834/D834)*100</f>
        <v>100.60706666666665</v>
      </c>
      <c r="P834" s="6">
        <f t="shared" ref="P834:P897" si="53">E834/L834</f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2"/>
        <v>101.66666666666666</v>
      </c>
      <c r="P835" s="6">
        <f t="shared" si="53"/>
        <v>148.78048780487805</v>
      </c>
      <c r="Q835" t="s">
        <v>8325</v>
      </c>
      <c r="R835" t="s">
        <v>8326</v>
      </c>
      <c r="S835" s="13">
        <f t="shared" ref="S835:S898" si="54">(J835/86400)+25569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3">
        <f t="shared" si="54"/>
        <v>41923.838692129633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3">
        <f t="shared" si="54"/>
        <v>41526.59239583333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3">
        <f t="shared" si="54"/>
        <v>42165.798333333332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3">
        <f t="shared" si="54"/>
        <v>42545.125196759254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3">
        <f t="shared" si="54"/>
        <v>41230.773113425923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3">
        <f t="shared" si="54"/>
        <v>41342.845567129625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3">
        <f t="shared" si="54"/>
        <v>41184.167129629626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3">
        <f t="shared" si="54"/>
        <v>41597.788888888885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3">
        <f t="shared" si="54"/>
        <v>40981.802615740744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3">
        <f t="shared" si="54"/>
        <v>42496.98159722222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ref="O898:O961" si="56">(E898/D898)*100</f>
        <v>40</v>
      </c>
      <c r="P898" s="6">
        <f t="shared" ref="P898:P961" si="57">E898/L898</f>
        <v>44.444444444444443</v>
      </c>
      <c r="Q898" t="s">
        <v>8325</v>
      </c>
      <c r="R898" t="s">
        <v>8329</v>
      </c>
      <c r="S898" s="13">
        <f t="shared" si="54"/>
        <v>42218.872986111106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6"/>
        <v>0</v>
      </c>
      <c r="P899" s="6" t="e">
        <f t="shared" si="57"/>
        <v>#DIV/0!</v>
      </c>
      <c r="Q899" t="s">
        <v>8325</v>
      </c>
      <c r="R899" t="s">
        <v>8329</v>
      </c>
      <c r="S899" s="13">
        <f t="shared" ref="S899:S962" si="58">(J899/86400)+25569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3">
        <f t="shared" si="58"/>
        <v>41116.763275462959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3">
        <f t="shared" si="58"/>
        <v>41562.671550925923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3">
        <f t="shared" si="58"/>
        <v>40847.171018518522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3">
        <f t="shared" si="58"/>
        <v>41288.942928240736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3">
        <f t="shared" si="58"/>
        <v>41711.169085648144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3">
        <f t="shared" si="58"/>
        <v>42382.843287037038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3">
        <f t="shared" si="58"/>
        <v>42732.872986111106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3">
        <f t="shared" si="58"/>
        <v>42480.653611111113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ref="O962:O1025" si="60">(E962/D962)*100</f>
        <v>46.100628930817614</v>
      </c>
      <c r="P962" s="6">
        <f t="shared" ref="P962:P1025" si="61">E962/L962</f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60"/>
        <v>42.188421052631583</v>
      </c>
      <c r="P963" s="6">
        <f t="shared" si="61"/>
        <v>364.35454545454547</v>
      </c>
      <c r="Q963" t="s">
        <v>8319</v>
      </c>
      <c r="R963" t="s">
        <v>8321</v>
      </c>
      <c r="S963" s="13">
        <f t="shared" ref="S963:S1026" si="62">(J963/86400)+25569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3">
        <f t="shared" si="62"/>
        <v>42506.416990740741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3">
        <f t="shared" si="62"/>
        <v>42574.667650462958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3">
        <f t="shared" si="62"/>
        <v>42749.05972222222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42276.624803240746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42111.646724537037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ref="O1026:O1089" si="64">(E1026/D1026)*100</f>
        <v>118.63774999999998</v>
      </c>
      <c r="P1026" s="6">
        <f t="shared" ref="P1026:P1089" si="65">E1026/L1026</f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4"/>
        <v>109.92831428571431</v>
      </c>
      <c r="P1027" s="6">
        <f t="shared" si="65"/>
        <v>71.848571428571432</v>
      </c>
      <c r="Q1027" t="s">
        <v>8325</v>
      </c>
      <c r="R1027" t="s">
        <v>8330</v>
      </c>
      <c r="S1027" s="13">
        <f t="shared" ref="S1027:S1090" si="66">(J1027/86400)+25569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42688.732407407406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3">
        <f t="shared" si="66"/>
        <v>41831.06009259259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3">
        <f t="shared" si="66"/>
        <v>41844.874421296292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3">
        <f t="shared" si="66"/>
        <v>41918.818460648152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3">
        <f t="shared" si="66"/>
        <v>42678.871331018519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41445.962754629625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3">
        <f t="shared" si="66"/>
        <v>42440.371111111112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42479.566388888888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41101.906111111108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3">
        <f t="shared" si="66"/>
        <v>41775.713969907403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ref="O1090:O1153" si="68">(E1090/D1090)*100</f>
        <v>14.182977777777777</v>
      </c>
      <c r="P1090" s="6">
        <f t="shared" ref="P1090:P1153" si="69">E1090/L1090</f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8"/>
        <v>7.8266666666666662</v>
      </c>
      <c r="P1091" s="6">
        <f t="shared" si="69"/>
        <v>23.959183673469386</v>
      </c>
      <c r="Q1091" t="s">
        <v>8333</v>
      </c>
      <c r="R1091" t="s">
        <v>8334</v>
      </c>
      <c r="S1091" s="13">
        <f t="shared" ref="S1091:S1154" si="70">(J1091/86400)+25569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40795.71334490741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3">
        <f t="shared" si="70"/>
        <v>42347.203587962962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3">
        <f t="shared" si="70"/>
        <v>41009.847314814819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3">
        <f t="shared" si="70"/>
        <v>42535.327476851853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3">
        <f t="shared" si="70"/>
        <v>42558.98951388889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3">
        <f t="shared" si="70"/>
        <v>42327.671631944446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3">
        <f t="shared" si="70"/>
        <v>41975.34752314815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3">
        <f t="shared" si="70"/>
        <v>42022.006099537037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3">
        <f t="shared" si="70"/>
        <v>41854.74759259259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3">
        <f t="shared" si="70"/>
        <v>42224.102581018524</v>
      </c>
      <c r="T1153" s="13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ref="O1154:O1217" si="72">(E1154/D1154)*100</f>
        <v>5.6937500000000005</v>
      </c>
      <c r="P1154" s="6">
        <f t="shared" ref="P1154:P1217" si="73">E1154/L1154</f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2"/>
        <v>0.625</v>
      </c>
      <c r="P1155" s="6">
        <f t="shared" si="73"/>
        <v>50</v>
      </c>
      <c r="Q1155" t="s">
        <v>8336</v>
      </c>
      <c r="R1155" t="s">
        <v>8337</v>
      </c>
      <c r="S1155" s="13">
        <f t="shared" ref="S1155:S1218" si="74">(J1155/86400)+25569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3">
        <f t="shared" si="74"/>
        <v>41792.214467592596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3">
        <f t="shared" si="74"/>
        <v>41841.682314814811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42409.776076388887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42152.288819444446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3">
        <f t="shared" si="74"/>
        <v>42772.776076388887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ref="O1218:O1281" si="76">(E1218/D1218)*100</f>
        <v>145.70000000000002</v>
      </c>
      <c r="P1218" s="6">
        <f t="shared" ref="P1218:P1281" si="77">E1218/L1218</f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6"/>
        <v>102.60000000000001</v>
      </c>
      <c r="P1219" s="6">
        <f t="shared" si="77"/>
        <v>148.57377049180329</v>
      </c>
      <c r="Q1219" t="s">
        <v>8338</v>
      </c>
      <c r="R1219" t="s">
        <v>8339</v>
      </c>
      <c r="S1219" s="13">
        <f t="shared" ref="S1219:S1282" si="78">(J1219/86400)+25569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42633.461956018524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3">
        <f t="shared" si="78"/>
        <v>41506.848032407404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41355.825497685189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41774.59993055556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3">
        <f t="shared" si="78"/>
        <v>41067.740868055553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40921.919340277775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3">
        <f t="shared" si="78"/>
        <v>42445.823055555556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ref="O1282:O1345" si="80">(E1282/D1282)*100</f>
        <v>110.91186666666665</v>
      </c>
      <c r="P1282" s="6">
        <f t="shared" ref="P1282:P1345" si="81">E1282/L1282</f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80"/>
        <v>110.71428571428572</v>
      </c>
      <c r="P1283" s="6">
        <f t="shared" si="81"/>
        <v>104.72972972972973</v>
      </c>
      <c r="Q1283" t="s">
        <v>8325</v>
      </c>
      <c r="R1283" t="s">
        <v>8326</v>
      </c>
      <c r="S1283" s="13">
        <f t="shared" ref="S1283:S1346" si="82">(J1283/86400)+25569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41586.475173611107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3">
        <f t="shared" si="82"/>
        <v>42709.134780092594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42458.680925925924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42387.503229166672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3">
        <f t="shared" si="82"/>
        <v>42393.961909722224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41974.791990740741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3">
        <f t="shared" si="82"/>
        <v>42172.816423611112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ref="O1346:O1409" si="84">(E1346/D1346)*100</f>
        <v>377.73333333333335</v>
      </c>
      <c r="P1346" s="6">
        <f t="shared" ref="P1346:P1409" si="85">E1346/L1346</f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4"/>
        <v>125</v>
      </c>
      <c r="P1347" s="6">
        <f t="shared" si="85"/>
        <v>53.571428571428569</v>
      </c>
      <c r="Q1347" t="s">
        <v>8322</v>
      </c>
      <c r="R1347" t="s">
        <v>8323</v>
      </c>
      <c r="S1347" s="13">
        <f t="shared" ref="S1347:S1410" si="86">(J1347/86400)+25569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41963.506168981483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41430.038888888885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3">
        <f t="shared" si="86"/>
        <v>41951.6956712963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3">
        <f t="shared" si="86"/>
        <v>42568.759375000001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42130.491620370369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42087.803310185191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ref="O1410:O1473" si="88">(E1410/D1410)*100</f>
        <v>7.1999999999999993</v>
      </c>
      <c r="P1410" s="6">
        <f t="shared" ref="P1410:P1473" si="89">E1410/L1410</f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8"/>
        <v>0</v>
      </c>
      <c r="P1411" s="6" t="e">
        <f t="shared" si="89"/>
        <v>#DIV/0!</v>
      </c>
      <c r="Q1411" t="s">
        <v>8322</v>
      </c>
      <c r="R1411" t="s">
        <v>8341</v>
      </c>
      <c r="S1411" s="13">
        <f t="shared" ref="S1411:S1474" si="90">(J1411/86400)+25569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3">
        <f t="shared" si="90"/>
        <v>42074.060671296298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41961.813518518524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3">
        <f t="shared" si="90"/>
        <v>42040.829872685186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40646.014456018514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ref="O1474:O1537" si="92">(E1474/D1474)*100</f>
        <v>138.70400000000001</v>
      </c>
      <c r="P1474" s="6">
        <f t="shared" ref="P1474:P1537" si="93">E1474/L1474</f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2"/>
        <v>120.51600000000001</v>
      </c>
      <c r="P1475" s="6">
        <f t="shared" si="93"/>
        <v>38.462553191489363</v>
      </c>
      <c r="Q1475" t="s">
        <v>8322</v>
      </c>
      <c r="R1475" t="s">
        <v>8342</v>
      </c>
      <c r="S1475" s="13">
        <f t="shared" ref="S1475:S1538" si="94">(J1475/86400)+25569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41500.72791666667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3">
        <f t="shared" si="94"/>
        <v>41136.858055555553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3">
        <f t="shared" si="94"/>
        <v>41411.866608796292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40254.450335648144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3">
        <f t="shared" si="94"/>
        <v>41809.385162037041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42221.674328703702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ref="O1538:O1601" si="96">(E1538/D1538)*100</f>
        <v>250.30841666666666</v>
      </c>
      <c r="P1538" s="6">
        <f t="shared" ref="P1538:P1601" si="97">E1538/L1538</f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6"/>
        <v>179.9</v>
      </c>
      <c r="P1539" s="6">
        <f t="shared" si="97"/>
        <v>96.375</v>
      </c>
      <c r="Q1539" t="s">
        <v>8338</v>
      </c>
      <c r="R1539" t="s">
        <v>8339</v>
      </c>
      <c r="S1539" s="13">
        <f t="shared" ref="S1539:S1602" si="98">(J1539/86400)+25569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42705.91920138889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3">
        <f t="shared" si="98"/>
        <v>42108.053229166668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3">
        <f t="shared" si="98"/>
        <v>42144.769479166665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41799.524259259255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3">
        <f t="shared" si="98"/>
        <v>41054.847777777773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3">
        <f t="shared" si="98"/>
        <v>40990.050069444442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3">
        <f t="shared" si="98"/>
        <v>42069.104421296295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ref="O1602:O1665" si="100">(E1602/D1602)*100</f>
        <v>7.3400000000000007</v>
      </c>
      <c r="P1602" s="6">
        <f t="shared" ref="P1602:P1665" si="101">E1602/L1602</f>
        <v>40.777777777777779</v>
      </c>
      <c r="Q1602" t="s">
        <v>8338</v>
      </c>
      <c r="R1602" t="s">
        <v>8345</v>
      </c>
      <c r="S1602" s="13">
        <f t="shared" si="98"/>
        <v>41791.057314814811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100"/>
        <v>108.2492</v>
      </c>
      <c r="P1603" s="6">
        <f t="shared" si="101"/>
        <v>48.325535714285714</v>
      </c>
      <c r="Q1603" t="s">
        <v>8325</v>
      </c>
      <c r="R1603" t="s">
        <v>8326</v>
      </c>
      <c r="S1603" s="13">
        <f t="shared" ref="S1603:S1666" si="102">(J1603/86400)+25569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41794.981122685189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41876.186180555553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41950.294837962967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41579.847997685181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40750.340902777782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3">
        <f t="shared" si="102"/>
        <v>41521.617361111115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ref="O1666:O1729" si="104">(E1666/D1666)*100</f>
        <v>122.40879999999999</v>
      </c>
      <c r="P1666" s="6">
        <f t="shared" ref="P1666:P1729" si="105">E1666/L1666</f>
        <v>34.384494382022467</v>
      </c>
      <c r="Q1666" t="s">
        <v>8325</v>
      </c>
      <c r="R1666" t="s">
        <v>8346</v>
      </c>
      <c r="S1666" s="13">
        <f t="shared" si="102"/>
        <v>40939.761782407411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4"/>
        <v>119.45714285714286</v>
      </c>
      <c r="P1667" s="6">
        <f t="shared" si="105"/>
        <v>44.956989247311824</v>
      </c>
      <c r="Q1667" t="s">
        <v>8325</v>
      </c>
      <c r="R1667" t="s">
        <v>8346</v>
      </c>
      <c r="S1667" s="13">
        <f t="shared" ref="S1667:S1730" si="106">(J1667/86400)+25569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40845.149756944447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40313.930543981478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40973.726238425923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42795.701481481483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42805.032962962963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3">
        <f t="shared" si="106"/>
        <v>42187.281678240739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3">
        <f t="shared" si="106"/>
        <v>41841.563819444447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3">
        <f t="shared" si="106"/>
        <v>42341.591296296298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42460.981921296298</v>
      </c>
      <c r="T1719" s="13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3">
        <f t="shared" si="106"/>
        <v>42044.927974537037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ref="O1730:O1793" si="108">(E1730/D1730)*100</f>
        <v>68.400000000000006</v>
      </c>
      <c r="P1730" s="6">
        <f t="shared" ref="P1730:P1793" si="109">E1730/L1730</f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8"/>
        <v>0</v>
      </c>
      <c r="P1731" s="6" t="e">
        <f t="shared" si="109"/>
        <v>#DIV/0!</v>
      </c>
      <c r="Q1731" t="s">
        <v>8325</v>
      </c>
      <c r="R1731" t="s">
        <v>8347</v>
      </c>
      <c r="S1731" s="13">
        <f t="shared" ref="S1731:S1794" si="110">(J1731/86400)+25569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3">
        <f t="shared" si="110"/>
        <v>42272.087766203702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3">
        <f t="shared" si="110"/>
        <v>42559.81417824074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42175.948981481481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3">
        <f t="shared" si="110"/>
        <v>42171.817384259259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42710.876967592594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42292.435532407406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41905.979629629626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41891.976388888885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42493.600810185184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42010.674513888887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ref="O1794:O1857" si="112">(E1794/D1794)*100</f>
        <v>61.124000000000002</v>
      </c>
      <c r="P1794" s="6">
        <f t="shared" ref="P1794:P1857" si="113">E1794/L1794</f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2"/>
        <v>1.3333333333333335</v>
      </c>
      <c r="P1795" s="6">
        <f t="shared" si="113"/>
        <v>20</v>
      </c>
      <c r="Q1795" t="s">
        <v>8338</v>
      </c>
      <c r="R1795" t="s">
        <v>8339</v>
      </c>
      <c r="S1795" s="13">
        <f t="shared" ref="S1795:S1858" si="114">(J1795/86400)+25569</f>
        <v>41940.891666666663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42018.071550925924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3">
        <f t="shared" si="114"/>
        <v>42172.906678240739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3">
        <f t="shared" si="114"/>
        <v>42065.084374999999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41634.797013888892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3">
        <f t="shared" si="114"/>
        <v>41626.916284722218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ref="O1858:O1921" si="116">(E1858/D1858)*100</f>
        <v>101.25</v>
      </c>
      <c r="P1858" s="6">
        <f t="shared" ref="P1858:P1921" si="117">E1858/L1858</f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6"/>
        <v>100</v>
      </c>
      <c r="P1859" s="6">
        <f t="shared" si="117"/>
        <v>136.36363636363637</v>
      </c>
      <c r="Q1859" t="s">
        <v>8325</v>
      </c>
      <c r="R1859" t="s">
        <v>8326</v>
      </c>
      <c r="S1859" s="13">
        <f t="shared" ref="S1859:S1922" si="118">(J1859/86400)+25569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41655.70930555556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3">
        <f t="shared" si="118"/>
        <v>42755.492754629631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3">
        <f t="shared" si="118"/>
        <v>41776.284780092596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3">
        <f t="shared" si="118"/>
        <v>40920.90489583333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41680.583402777775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3">
        <f t="shared" si="118"/>
        <v>42113.875567129631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ref="O1922:O1985" si="120">(E1922/D1922)*100</f>
        <v>43.03</v>
      </c>
      <c r="P1922" s="6">
        <f t="shared" ref="P1922:P1985" si="121">E1922/L1922</f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20"/>
        <v>136.80000000000001</v>
      </c>
      <c r="P1923" s="6">
        <f t="shared" si="121"/>
        <v>54</v>
      </c>
      <c r="Q1923" t="s">
        <v>8325</v>
      </c>
      <c r="R1923" t="s">
        <v>8329</v>
      </c>
      <c r="S1923" s="13">
        <f t="shared" ref="S1923:S1986" si="122">(J1923/86400)+25569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40911.809872685189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3">
        <f t="shared" si="122"/>
        <v>41773.932534722218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42157.251828703702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41689.150011574078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41800.423043981486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41179.098530092597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41871.845601851848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ref="O1986:O2049" si="124">(E1986/D1986)*100</f>
        <v>21.146666666666665</v>
      </c>
      <c r="P1986" s="6">
        <f t="shared" ref="P1986:P2049" si="125">E1986/L1986</f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4"/>
        <v>3.1875</v>
      </c>
      <c r="P1987" s="6">
        <f t="shared" si="125"/>
        <v>12.75</v>
      </c>
      <c r="Q1987" t="s">
        <v>8338</v>
      </c>
      <c r="R1987" t="s">
        <v>8350</v>
      </c>
      <c r="S1987" s="13">
        <f t="shared" ref="S1987:S2050" si="126">(J1987/86400)+25569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3">
        <f t="shared" si="126"/>
        <v>42413.433831018519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3">
        <f t="shared" si="126"/>
        <v>42329.588391203702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41312.880775462967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3">
        <f t="shared" si="126"/>
        <v>41737.097500000003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42048.813877314809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41738.864803240736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41578.927118055552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41069.088506944448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ref="O2050:O2113" si="128">(E2050/D2050)*100</f>
        <v>148.33229411764705</v>
      </c>
      <c r="P2050" s="6">
        <f t="shared" ref="P2050:P2113" si="129">E2050/L2050</f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8"/>
        <v>120.19070000000001</v>
      </c>
      <c r="P2051" s="6">
        <f t="shared" si="129"/>
        <v>80.991037735849048</v>
      </c>
      <c r="Q2051" t="s">
        <v>8319</v>
      </c>
      <c r="R2051" t="s">
        <v>8349</v>
      </c>
      <c r="S2051" s="13">
        <f t="shared" ref="S2051:S2114" si="130">(J2051/86400)+25569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40395.714722222227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41299.381423611107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40555.322662037041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40758.733483796299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40818.584895833337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ref="O2114:O2177" si="132">(E2114/D2114)*100</f>
        <v>100</v>
      </c>
      <c r="P2114" s="6">
        <f t="shared" ref="P2114:P2177" si="133">E2114/L2114</f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2"/>
        <v>104.85714285714285</v>
      </c>
      <c r="P2115" s="6">
        <f t="shared" si="133"/>
        <v>68.598130841121488</v>
      </c>
      <c r="Q2115" t="s">
        <v>8325</v>
      </c>
      <c r="R2115" t="s">
        <v>8329</v>
      </c>
      <c r="S2115" s="13">
        <f t="shared" ref="S2115:S2178" si="134">(J2115/86400)+25569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3">
        <f t="shared" si="134"/>
        <v>40464.028182870374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42045.505358796298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41156.96334490741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42520.847384259258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3">
        <f t="shared" si="134"/>
        <v>40710.731180555558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42240.852534722224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42082.580092592594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ref="O2178:O2241" si="136">(E2178/D2178)*100</f>
        <v>126.02</v>
      </c>
      <c r="P2178" s="6">
        <f t="shared" ref="P2178:P2241" si="137">E2178/L2178</f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6"/>
        <v>100.12</v>
      </c>
      <c r="P2179" s="6">
        <f t="shared" si="137"/>
        <v>65.868421052631575</v>
      </c>
      <c r="Q2179" t="s">
        <v>8325</v>
      </c>
      <c r="R2179" t="s">
        <v>8326</v>
      </c>
      <c r="S2179" s="13">
        <f t="shared" ref="S2179:S2242" si="138">(J2179/86400)+25569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42745.365474537037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41319.349988425922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41276.846817129626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41031.821631944447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42331.378923611112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ref="O2242:O2305" si="140">(E2242/D2242)*100</f>
        <v>270.68</v>
      </c>
      <c r="P2242" s="6">
        <f t="shared" ref="P2242:P2305" si="141">E2242/L2242</f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40"/>
        <v>806.4</v>
      </c>
      <c r="P2243" s="6">
        <f t="shared" si="141"/>
        <v>49.472392638036808</v>
      </c>
      <c r="Q2243" t="s">
        <v>8333</v>
      </c>
      <c r="R2243" t="s">
        <v>8351</v>
      </c>
      <c r="S2243" s="13">
        <f t="shared" ref="S2243:S2306" si="142">(J2243/86400)+25569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41336.703298611115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42776.082349537042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42315.699490740742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41965.616655092592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42338.709108796298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3">
        <f t="shared" si="142"/>
        <v>42020.806701388894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41059.185682870375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ref="O2306:O2369" si="144">(E2306/D2306)*100</f>
        <v>100.70033333333335</v>
      </c>
      <c r="P2306" s="6">
        <f t="shared" ref="P2306:P2369" si="145">E2306/L2306</f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4"/>
        <v>101.22777777777779</v>
      </c>
      <c r="P2307" s="6">
        <f t="shared" si="145"/>
        <v>109.10778443113773</v>
      </c>
      <c r="Q2307" t="s">
        <v>8325</v>
      </c>
      <c r="R2307" t="s">
        <v>8329</v>
      </c>
      <c r="S2307" s="13">
        <f t="shared" ref="S2307:S2370" si="146">(J2307/86400)+25569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41004.802465277782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3">
        <f t="shared" si="146"/>
        <v>42804.895474537036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3">
        <f t="shared" si="146"/>
        <v>42807.755173611113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41842.917129629626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42139.781678240739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41789.89680555556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3">
        <f t="shared" si="146"/>
        <v>42577.607361111106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3">
        <f t="shared" si="146"/>
        <v>42096.918240740742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3">
        <f t="shared" si="146"/>
        <v>42264.620115740741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ref="O2370:O2433" si="148">(E2370/D2370)*100</f>
        <v>0.25</v>
      </c>
      <c r="P2370" s="6">
        <f t="shared" ref="P2370:P2433" si="149">E2370/L2370</f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8"/>
        <v>0</v>
      </c>
      <c r="P2371" s="6" t="e">
        <f t="shared" si="149"/>
        <v>#DIV/0!</v>
      </c>
      <c r="Q2371" t="s">
        <v>8319</v>
      </c>
      <c r="R2371" t="s">
        <v>8320</v>
      </c>
      <c r="S2371" s="13">
        <f t="shared" ref="S2371:S2434" si="150">(J2371/86400)+25569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3">
        <f t="shared" si="150"/>
        <v>42215.662314814814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3">
        <f t="shared" si="150"/>
        <v>42017.843287037038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42399.882615740746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3">
        <f t="shared" si="150"/>
        <v>41993.738298611112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3">
        <f t="shared" si="150"/>
        <v>42164.170046296298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3">
        <f t="shared" si="150"/>
        <v>42412.318668981483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ref="O2434:O2497" si="152">(E2434/D2434)*100</f>
        <v>1.4285714285714287E-2</v>
      </c>
      <c r="P2434" s="6">
        <f t="shared" ref="P2434:P2497" si="153">E2434/L2434</f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2"/>
        <v>0</v>
      </c>
      <c r="P2435" s="6" t="e">
        <f t="shared" si="153"/>
        <v>#DIV/0!</v>
      </c>
      <c r="Q2435" t="s">
        <v>8336</v>
      </c>
      <c r="R2435" t="s">
        <v>8337</v>
      </c>
      <c r="S2435" s="13">
        <f t="shared" ref="S2435:S2498" si="154">(J2435/86400)+25569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3">
        <f t="shared" si="154"/>
        <v>42180.186041666668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3">
        <f t="shared" si="154"/>
        <v>42252.277615740742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3">
        <f t="shared" si="154"/>
        <v>42383.899456018524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42052.666990740741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42770.201481481483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41174.154178240744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40310.287673611107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3">
        <f t="shared" si="154"/>
        <v>41023.227731481486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41022.645185185189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ref="O2498:O2561" si="156">(E2498/D2498)*100</f>
        <v>100</v>
      </c>
      <c r="P2498" s="6">
        <f t="shared" ref="P2498:P2561" si="157">E2498/L2498</f>
        <v>600</v>
      </c>
      <c r="Q2498" t="s">
        <v>8325</v>
      </c>
      <c r="R2498" t="s">
        <v>8329</v>
      </c>
      <c r="S2498" s="13">
        <f t="shared" si="154"/>
        <v>41327.996435185181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6"/>
        <v>112.7715</v>
      </c>
      <c r="P2499" s="6">
        <f t="shared" si="157"/>
        <v>80.551071428571419</v>
      </c>
      <c r="Q2499" t="s">
        <v>8325</v>
      </c>
      <c r="R2499" t="s">
        <v>8329</v>
      </c>
      <c r="S2499" s="13">
        <f t="shared" ref="S2499:S2562" si="158">(J2499/86400)+25569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41226.648576388892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41053.772858796292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42244.776666666672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3">
        <f t="shared" si="158"/>
        <v>42078.997361111113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3">
        <f t="shared" si="158"/>
        <v>41058.844571759255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3">
        <f t="shared" si="158"/>
        <v>40127.700370370367</v>
      </c>
      <c r="T2536" s="13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41483.449282407411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42027.138171296298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41524.858553240745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42618.625428240739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41113.199155092589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42093.860023148147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ref="O2562:O2625" si="160">(E2562/D2562)*100</f>
        <v>100.1</v>
      </c>
      <c r="P2562" s="6">
        <f t="shared" ref="P2562:P2625" si="161">E2562/L2562</f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60"/>
        <v>0</v>
      </c>
      <c r="P2563" s="6" t="e">
        <f t="shared" si="161"/>
        <v>#DIV/0!</v>
      </c>
      <c r="Q2563" t="s">
        <v>8336</v>
      </c>
      <c r="R2563" t="s">
        <v>8337</v>
      </c>
      <c r="S2563" s="13">
        <f t="shared" ref="S2563:S2626" si="162">(J2563/86400)+25569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3">
        <f t="shared" si="162"/>
        <v>41986.108726851853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3">
        <f t="shared" si="162"/>
        <v>42238.022905092592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3">
        <f t="shared" si="162"/>
        <v>42140.173252314809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3">
        <f t="shared" si="162"/>
        <v>42089.845208333332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3">
        <f t="shared" si="162"/>
        <v>41150.902187500003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41726.712754629625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42115.747546296298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ref="O2626:O2689" si="164">(E2626/D2626)*100</f>
        <v>1379.4206249999997</v>
      </c>
      <c r="P2626" s="6">
        <f t="shared" ref="P2626:P2689" si="165">E2626/L2626</f>
        <v>31.820544982698959</v>
      </c>
      <c r="Q2626" t="s">
        <v>8319</v>
      </c>
      <c r="R2626" t="s">
        <v>8355</v>
      </c>
      <c r="S2626" s="13">
        <f t="shared" si="162"/>
        <v>41144.421550925923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4"/>
        <v>956</v>
      </c>
      <c r="P2627" s="6">
        <f t="shared" si="165"/>
        <v>27.576923076923077</v>
      </c>
      <c r="Q2627" t="s">
        <v>8319</v>
      </c>
      <c r="R2627" t="s">
        <v>8355</v>
      </c>
      <c r="S2627" s="13">
        <f t="shared" ref="S2627:S2690" si="166">(J2627/86400)+25569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3">
        <f t="shared" si="166"/>
        <v>42612.656493055554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42689.582349537042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42327.805659722224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3">
        <f t="shared" si="166"/>
        <v>42055.600995370369</v>
      </c>
      <c r="T2656" s="13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42767.688518518524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3">
        <f t="shared" si="166"/>
        <v>42551.884189814809</v>
      </c>
      <c r="T2660" s="13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42082.069560185184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42275.58871527778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3">
        <f t="shared" si="166"/>
        <v>42319.035833333328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41962.749027777776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41793.029432870375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3">
        <f t="shared" si="166"/>
        <v>41820.914641203708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ref="O2690:O2753" si="168">(E2690/D2690)*100</f>
        <v>0.14799999999999999</v>
      </c>
      <c r="P2690" s="6">
        <f t="shared" ref="P2690:P2753" si="169">E2690/L2690</f>
        <v>5.2857142857142856</v>
      </c>
      <c r="Q2690" t="s">
        <v>8336</v>
      </c>
      <c r="R2690" t="s">
        <v>8337</v>
      </c>
      <c r="S2690" s="13">
        <f t="shared" si="166"/>
        <v>42028.11886574074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8"/>
        <v>2.8571428571428571E-3</v>
      </c>
      <c r="P2691" s="6">
        <f t="shared" si="169"/>
        <v>1</v>
      </c>
      <c r="Q2691" t="s">
        <v>8336</v>
      </c>
      <c r="R2691" t="s">
        <v>8337</v>
      </c>
      <c r="S2691" s="13">
        <f t="shared" ref="S2691:S2754" si="170">(J2691/86400)+25569</f>
        <v>42551.961689814816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3">
        <f t="shared" si="170"/>
        <v>41870.874675925923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41780.745254629626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41934.914918981478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42655.465891203705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3">
        <f t="shared" si="170"/>
        <v>41044.648113425923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3">
        <f t="shared" si="170"/>
        <v>41078.899826388893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3">
        <f t="shared" si="170"/>
        <v>41747.887060185181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ref="O2754:O2817" si="172">(E2754/D2754)*100</f>
        <v>11.458333333333332</v>
      </c>
      <c r="P2754" s="6">
        <f t="shared" ref="P2754:P2817" si="173">E2754/L2754</f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2"/>
        <v>19</v>
      </c>
      <c r="P2755" s="6">
        <f t="shared" si="173"/>
        <v>47.5</v>
      </c>
      <c r="Q2755" t="s">
        <v>8322</v>
      </c>
      <c r="R2755" t="s">
        <v>8358</v>
      </c>
      <c r="S2755" s="13">
        <f t="shared" ref="S2755:S2818" si="174">(J2755/86400)+25569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3">
        <f t="shared" si="174"/>
        <v>41863.636006944442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41620.900474537033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3">
        <f t="shared" si="174"/>
        <v>40736.668032407411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3">
        <f t="shared" si="174"/>
        <v>41745.826273148152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3">
        <f t="shared" si="174"/>
        <v>42550.701886574076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ref="O2818:O2881" si="176">(E2818/D2818)*100</f>
        <v>141.56666666666666</v>
      </c>
      <c r="P2818" s="6">
        <f t="shared" ref="P2818:P2881" si="177">E2818/L2818</f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6"/>
        <v>130</v>
      </c>
      <c r="P2819" s="6">
        <f t="shared" si="177"/>
        <v>23.636363636363637</v>
      </c>
      <c r="Q2819" t="s">
        <v>8317</v>
      </c>
      <c r="R2819" t="s">
        <v>8318</v>
      </c>
      <c r="S2819" s="13">
        <f t="shared" ref="S2819:S2882" si="178">(J2819/86400)+25569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3">
        <f t="shared" si="178"/>
        <v>42291.739548611113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3">
        <f t="shared" si="178"/>
        <v>41784.95248842593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42480.80064814815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42672.955138888894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ref="O2882:O2945" si="180">(E2882/D2882)*100</f>
        <v>23.333333333333332</v>
      </c>
      <c r="P2882" s="6">
        <f t="shared" ref="P2882:P2945" si="181">E2882/L2882</f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80"/>
        <v>0</v>
      </c>
      <c r="P2883" s="6" t="e">
        <f t="shared" si="181"/>
        <v>#DIV/0!</v>
      </c>
      <c r="Q2883" t="s">
        <v>8317</v>
      </c>
      <c r="R2883" t="s">
        <v>8318</v>
      </c>
      <c r="S2883" s="13">
        <f t="shared" ref="S2883:S2946" si="182">(J2883/86400)+25569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3">
        <f t="shared" si="182"/>
        <v>42444.877743055556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3">
        <f t="shared" si="182"/>
        <v>42499.73170138889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41863.584120370375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184">(E2946/D2946)*100</f>
        <v>1</v>
      </c>
      <c r="P2946" s="6">
        <f t="shared" ref="P2946:P3009" si="185">E2946/L2946</f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4"/>
        <v>0</v>
      </c>
      <c r="P2947" s="6" t="e">
        <f t="shared" si="185"/>
        <v>#DIV/0!</v>
      </c>
      <c r="Q2947" t="s">
        <v>8317</v>
      </c>
      <c r="R2947" t="s">
        <v>8357</v>
      </c>
      <c r="S2947" s="13">
        <f t="shared" ref="S2947:S3010" si="186">(J2947/86400)+25569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42654.973703703705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</v>
      </c>
      <c r="T2990" s="13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3">
        <f t="shared" si="186"/>
        <v>42090.912499999999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41957.756840277776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ref="O3010:O3073" si="188">(E3010/D3010)*100</f>
        <v>101.16666666666667</v>
      </c>
      <c r="P3010" s="6">
        <f t="shared" ref="P3010:P3073" si="189">E3010/L3010</f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8"/>
        <v>119.756</v>
      </c>
      <c r="P3011" s="6">
        <f t="shared" si="189"/>
        <v>233.8984375</v>
      </c>
      <c r="Q3011" t="s">
        <v>8317</v>
      </c>
      <c r="R3011" t="s">
        <v>8357</v>
      </c>
      <c r="S3011" s="13">
        <f t="shared" ref="S3011:S3074" si="190">(J3011/86400)+25569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41920.123611111107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42163.298333333332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42121.675763888888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41975.901180555556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42744.416030092594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42630.922893518524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ref="O3074:O3137" si="192">(E3074/D3074)*100</f>
        <v>1.6666666666666666E-2</v>
      </c>
      <c r="P3074" s="6">
        <f t="shared" ref="P3074:P3137" si="193">E3074/L3074</f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2"/>
        <v>2.3035714285714284E-2</v>
      </c>
      <c r="P3075" s="6">
        <f t="shared" si="193"/>
        <v>92.142857142857139</v>
      </c>
      <c r="Q3075" t="s">
        <v>8317</v>
      </c>
      <c r="R3075" t="s">
        <v>8357</v>
      </c>
      <c r="S3075" s="13">
        <f t="shared" ref="S3075:S3138" si="194">(J3075/86400)+25569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42409.571284722224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3">
        <f t="shared" si="194"/>
        <v>42551.102314814816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42246.883784722224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41760.909039351856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3">
        <f t="shared" si="194"/>
        <v>42241.429120370369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42128.814247685186</v>
      </c>
      <c r="T3109" s="13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41885.595138888893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3">
        <f t="shared" si="194"/>
        <v>42509.374537037038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3">
        <f t="shared" si="194"/>
        <v>42435.942083333328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42427.018078703702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3">
        <f t="shared" si="194"/>
        <v>42800.720127314809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ref="O3138:O3201" si="196">(E3138/D3138)*100</f>
        <v>127.8</v>
      </c>
      <c r="P3138" s="6">
        <f t="shared" ref="P3138:P3201" si="197">E3138/L3138</f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6"/>
        <v>3.3333333333333335</v>
      </c>
      <c r="P3139" s="6">
        <f t="shared" si="197"/>
        <v>50</v>
      </c>
      <c r="Q3139" t="s">
        <v>8317</v>
      </c>
      <c r="R3139" t="s">
        <v>8318</v>
      </c>
      <c r="S3139" s="13">
        <f t="shared" ref="S3139:S3202" si="198">(J3139/86400)+25569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41447.839722222227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41766.805729166663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41878.878379629634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41858.761782407411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ref="O3202:O3265" si="200">(E3202/D3202)*100</f>
        <v>2E-3</v>
      </c>
      <c r="P3202" s="6">
        <f t="shared" ref="P3202:P3265" si="201">E3202/L3202</f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200"/>
        <v>1.25</v>
      </c>
      <c r="P3203" s="6">
        <f t="shared" si="201"/>
        <v>12.5</v>
      </c>
      <c r="Q3203" t="s">
        <v>8317</v>
      </c>
      <c r="R3203" t="s">
        <v>8359</v>
      </c>
      <c r="S3203" s="13">
        <f t="shared" ref="S3203:S3266" si="202">(J3203/86400)+25569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41778.637245370366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42206.835370370369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3">
        <f t="shared" si="202"/>
        <v>41898.168124999997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ref="O3266:O3329" si="204">(E3266/D3266)*100</f>
        <v>103</v>
      </c>
      <c r="P3266" s="6">
        <f t="shared" ref="P3266:P3329" si="205">E3266/L3266</f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4"/>
        <v>164</v>
      </c>
      <c r="P3267" s="6">
        <f t="shared" si="205"/>
        <v>70.285714285714292</v>
      </c>
      <c r="Q3267" t="s">
        <v>8317</v>
      </c>
      <c r="R3267" t="s">
        <v>8318</v>
      </c>
      <c r="S3267" s="13">
        <f t="shared" ref="S3267:S3330" si="206">(J3267/86400)+25569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42136.536134259259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3">
        <f t="shared" si="206"/>
        <v>42137.395798611113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3">
        <f t="shared" si="206"/>
        <v>41931.682939814811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42431.102534722224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3">
        <f t="shared" si="206"/>
        <v>42538.735833333332</v>
      </c>
      <c r="T3303" s="13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42466.303715277776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42499.039629629631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ref="O3330:O3393" si="208">(E3330/D3330)*100</f>
        <v>146.38888888888889</v>
      </c>
      <c r="P3330" s="6">
        <f t="shared" ref="P3330:P3393" si="209">E3330/L3330</f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8"/>
        <v>116.8</v>
      </c>
      <c r="P3331" s="6">
        <f t="shared" si="209"/>
        <v>44.92307692307692</v>
      </c>
      <c r="Q3331" t="s">
        <v>8317</v>
      </c>
      <c r="R3331" t="s">
        <v>8318</v>
      </c>
      <c r="S3331" s="13">
        <f t="shared" ref="S3331:S3394" si="210">(J3331/86400)+25569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42437.398680555554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42062.296412037038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42321.101759259254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42053.732627314814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41947.762592592597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41815.774826388893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ref="O3394:O3457" si="212">(E3394/D3394)*100</f>
        <v>100</v>
      </c>
      <c r="P3394" s="6">
        <f t="shared" ref="P3394:P3457" si="213">E3394/L3394</f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2"/>
        <v>105.80000000000001</v>
      </c>
      <c r="P3395" s="6">
        <f t="shared" si="213"/>
        <v>36.06818181818182</v>
      </c>
      <c r="Q3395" t="s">
        <v>8317</v>
      </c>
      <c r="R3395" t="s">
        <v>8318</v>
      </c>
      <c r="S3395" s="13">
        <f t="shared" ref="S3395:S3458" si="214">(J3395/86400)+25569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42140.712314814809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41764.446631944447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41941.752037037033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42544.814328703702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41800.380428240736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42100.927858796298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3">
        <f t="shared" si="214"/>
        <v>42124.841111111113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ref="O3458:O3521" si="216">(E3458/D3458)*100</f>
        <v>191.3</v>
      </c>
      <c r="P3458" s="6">
        <f t="shared" ref="P3458:P3521" si="217">E3458/L3458</f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6"/>
        <v>140.19999999999999</v>
      </c>
      <c r="P3459" s="6">
        <f t="shared" si="217"/>
        <v>50.981818181818184</v>
      </c>
      <c r="Q3459" t="s">
        <v>8317</v>
      </c>
      <c r="R3459" t="s">
        <v>8318</v>
      </c>
      <c r="S3459" s="13">
        <f t="shared" ref="S3459:S3522" si="218">(J3459/86400)+25569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3">
        <f t="shared" si="218"/>
        <v>41852.527222222227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42605.765381944446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41841.820486111115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42053.916921296295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3">
        <f t="shared" si="218"/>
        <v>41781.855092592596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41989.247546296298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41915.762835648144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42511.741944444446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42419.919421296298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41794.817523148144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ref="O3522:O3585" si="220">(E3522/D3522)*100</f>
        <v>100.75</v>
      </c>
      <c r="P3522" s="6">
        <f t="shared" ref="P3522:P3585" si="221">E3522/L3522</f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20"/>
        <v>169.42857142857144</v>
      </c>
      <c r="P3523" s="6">
        <f t="shared" si="221"/>
        <v>45.615384615384613</v>
      </c>
      <c r="Q3523" t="s">
        <v>8317</v>
      </c>
      <c r="R3523" t="s">
        <v>8318</v>
      </c>
      <c r="S3523" s="13">
        <f t="shared" ref="S3523:S3586" si="222">(J3523/86400)+25569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42248.640162037038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3">
        <f t="shared" si="222"/>
        <v>41923.354351851856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42115.889652777776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42236.623252314814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41976.331979166665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41926.942685185189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ref="O3586:O3649" si="224">(E3586/D3586)*100</f>
        <v>115.5</v>
      </c>
      <c r="P3586" s="6">
        <f t="shared" ref="P3586:P3649" si="225">E3586/L3586</f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4"/>
        <v>119.11764705882352</v>
      </c>
      <c r="P3587" s="6">
        <f t="shared" si="225"/>
        <v>176.08695652173913</v>
      </c>
      <c r="Q3587" t="s">
        <v>8317</v>
      </c>
      <c r="R3587" t="s">
        <v>8318</v>
      </c>
      <c r="S3587" s="13">
        <f t="shared" ref="S3587:S3650" si="226">(J3587/86400)+25569</f>
        <v>41964.716319444444</v>
      </c>
      <c r="T3587" s="13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3">
        <f t="shared" si="226"/>
        <v>42506.709374999999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42429.991724537038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41789.726979166662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42661.132245370369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42545.774189814816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3">
        <f t="shared" si="226"/>
        <v>42226.694780092592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3">
        <f t="shared" si="226"/>
        <v>41899.627071759256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ref="O3650:O3713" si="228">(E3650/D3650)*100</f>
        <v>100.38249999999999</v>
      </c>
      <c r="P3650" s="6">
        <f t="shared" ref="P3650:P3713" si="229">E3650/L3650</f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8"/>
        <v>104</v>
      </c>
      <c r="P3651" s="6">
        <f t="shared" si="229"/>
        <v>97.5</v>
      </c>
      <c r="Q3651" t="s">
        <v>8317</v>
      </c>
      <c r="R3651" t="s">
        <v>8318</v>
      </c>
      <c r="S3651" s="13">
        <f t="shared" ref="S3651:S3714" si="230">(J3651/86400)+25569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42737.910138888888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3">
        <f t="shared" si="230"/>
        <v>42499.629849537036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42173.970127314809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41802.574282407411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3">
        <f t="shared" si="230"/>
        <v>42627.454097222224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41940.598182870366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41810.142199074078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ref="O3714:O3777" si="232">(E3714/D3714)*100</f>
        <v>153.73333333333335</v>
      </c>
      <c r="P3714" s="6">
        <f t="shared" ref="P3714:P3777" si="233">E3714/L3714</f>
        <v>110.86538461538461</v>
      </c>
      <c r="Q3714" t="s">
        <v>8317</v>
      </c>
      <c r="R3714" t="s">
        <v>8318</v>
      </c>
      <c r="S3714" s="13">
        <f t="shared" si="230"/>
        <v>42134.172071759254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2"/>
        <v>101.49999999999999</v>
      </c>
      <c r="P3715" s="6">
        <f t="shared" si="233"/>
        <v>106.84210526315789</v>
      </c>
      <c r="Q3715" t="s">
        <v>8317</v>
      </c>
      <c r="R3715" t="s">
        <v>8318</v>
      </c>
      <c r="S3715" s="13">
        <f t="shared" ref="S3715:S3778" si="234">(J3715/86400)+25569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42118.556331018517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41943.753032407403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42465.491435185184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42462.140868055554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3">
        <f t="shared" si="234"/>
        <v>41831.697939814811</v>
      </c>
      <c r="T3747" s="13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41747.471504629633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42656.005173611113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ref="O3778:O3841" si="236">(E3778/D3778)*100</f>
        <v>106.71250000000001</v>
      </c>
      <c r="P3778" s="6">
        <f t="shared" ref="P3778:P3841" si="237">E3778/L3778</f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6"/>
        <v>143.19999999999999</v>
      </c>
      <c r="P3779" s="6">
        <f t="shared" si="237"/>
        <v>48.542372881355931</v>
      </c>
      <c r="Q3779" t="s">
        <v>8317</v>
      </c>
      <c r="R3779" t="s">
        <v>8359</v>
      </c>
      <c r="S3779" s="13">
        <f t="shared" ref="S3779:S3842" si="238">(J3779/86400)+25569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42546.862233796295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3">
        <f t="shared" si="238"/>
        <v>41831.722777777773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3">
        <f t="shared" si="238"/>
        <v>41963.872361111113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3">
        <f t="shared" si="238"/>
        <v>42155.142638888894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ref="O3842:O3905" si="240">(E3842/D3842)*100</f>
        <v>6500</v>
      </c>
      <c r="P3842" s="6">
        <f t="shared" ref="P3842:P3905" si="241">E3842/L3842</f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40"/>
        <v>8.7200000000000006</v>
      </c>
      <c r="P3843" s="6">
        <f t="shared" si="241"/>
        <v>25.647058823529413</v>
      </c>
      <c r="Q3843" t="s">
        <v>8317</v>
      </c>
      <c r="R3843" t="s">
        <v>8318</v>
      </c>
      <c r="S3843" s="13">
        <f t="shared" ref="S3843:S3906" si="242">(J3843/86400)+25569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42248.627013888894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3">
        <f t="shared" si="242"/>
        <v>42128.431064814809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41833.660995370374</v>
      </c>
      <c r="T3862" s="13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3">
        <f t="shared" si="242"/>
        <v>41865.659780092596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3">
        <f t="shared" si="242"/>
        <v>41793.172199074077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3">
        <f t="shared" si="242"/>
        <v>41867.652280092589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3">
        <f t="shared" si="242"/>
        <v>41843.775011574078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3">
        <f t="shared" si="242"/>
        <v>42317.826377314814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ref="O3906:O3969" si="244">(E3906/D3906)*100</f>
        <v>0.03</v>
      </c>
      <c r="P3906" s="6">
        <f t="shared" ref="P3906:P3969" si="245">E3906/L3906</f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4"/>
        <v>11.533333333333333</v>
      </c>
      <c r="P3907" s="6">
        <f t="shared" si="245"/>
        <v>24.714285714285715</v>
      </c>
      <c r="Q3907" t="s">
        <v>8317</v>
      </c>
      <c r="R3907" t="s">
        <v>8318</v>
      </c>
      <c r="S3907" s="13">
        <f t="shared" ref="S3907:S3970" si="246">(J3907/86400)+25569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42114.818935185191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42221.656782407408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42151.905717592592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3">
        <f t="shared" si="246"/>
        <v>41829.325497685189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3">
        <f t="shared" si="246"/>
        <v>42513.976319444446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3">
        <f t="shared" si="246"/>
        <v>41816.950370370367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ref="O3970:O4033" si="248">(E3970/D3970)*100</f>
        <v>10.54</v>
      </c>
      <c r="P3970" s="6">
        <f t="shared" ref="P3970:P4033" si="249">E3970/L3970</f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8"/>
        <v>7.4690265486725664</v>
      </c>
      <c r="P3971" s="6">
        <f t="shared" si="249"/>
        <v>35.166666666666664</v>
      </c>
      <c r="Q3971" t="s">
        <v>8317</v>
      </c>
      <c r="R3971" t="s">
        <v>8318</v>
      </c>
      <c r="S3971" s="13">
        <f t="shared" ref="S3971:S4034" si="250">(J3971/86400)+25569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3">
        <f t="shared" si="250"/>
        <v>42447.863553240742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3">
        <f t="shared" si="250"/>
        <v>41920.963472222225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41950.266944444447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3">
        <f t="shared" si="250"/>
        <v>42174.780821759261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41990.584108796298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3">
        <f t="shared" si="250"/>
        <v>42408.999571759261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3">
        <f t="shared" si="250"/>
        <v>42322.02511574074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ref="O4034:O4097" si="252">(E4034/D4034)*100</f>
        <v>6.8287037037037033</v>
      </c>
      <c r="P4034" s="6">
        <f t="shared" ref="P4034:P4097" si="253">E4034/L4034</f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2"/>
        <v>25.698702928870294</v>
      </c>
      <c r="P4035" s="6">
        <f t="shared" si="253"/>
        <v>65.340319148936175</v>
      </c>
      <c r="Q4035" t="s">
        <v>8317</v>
      </c>
      <c r="R4035" t="s">
        <v>8318</v>
      </c>
      <c r="S4035" s="13">
        <f t="shared" ref="S4035:S4098" si="254">(J4035/86400)+25569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3">
        <f t="shared" si="254"/>
        <v>41903.882951388892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41804.937083333338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3">
        <f t="shared" si="254"/>
        <v>42497.070775462962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3">
        <f t="shared" si="254"/>
        <v>41869.798726851848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3">
        <f t="shared" si="254"/>
        <v>41761.810150462959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42534.933321759258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3">
        <f t="shared" si="254"/>
        <v>42078.345208333332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3">
        <f t="shared" si="254"/>
        <v>41905.795706018514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ref="O4098:O4115" si="256">(E4098/D4098)*100</f>
        <v>11.428571428571429</v>
      </c>
      <c r="P4098" s="6">
        <f t="shared" ref="P4098:P4115" si="257">E4098/L4098</f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6"/>
        <v>0</v>
      </c>
      <c r="P4099" s="6" t="e">
        <f t="shared" si="257"/>
        <v>#DIV/0!</v>
      </c>
      <c r="Q4099" t="s">
        <v>8317</v>
      </c>
      <c r="R4099" t="s">
        <v>8318</v>
      </c>
      <c r="S4099" s="13">
        <f t="shared" ref="S4099:S4115" si="258">(J4099/86400)+25569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3">
        <f t="shared" si="258"/>
        <v>42767.031678240739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42512.626747685186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S4115" xr:uid="{9EF6A0E0-6E3E-244B-BBD9-24299AC8E7CA}">
    <sortState ref="A2:S4115">
      <sortCondition ref="A1:A4115"/>
    </sortState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C82E7-42B3-A149-BB51-C39C5F86A476}">
  <dimension ref="A1:F14"/>
  <sheetViews>
    <sheetView workbookViewId="0">
      <selection activeCell="B5" sqref="B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12" t="s">
        <v>8310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12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12" t="s">
        <v>8333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12" t="s">
        <v>8331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8325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12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12" t="s">
        <v>8322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12" t="s">
        <v>8319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12" t="s">
        <v>8317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12" t="s">
        <v>8362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9EF8A-76F3-C54E-9D9E-62277B6D1E51}">
  <dimension ref="A1:F47"/>
  <sheetViews>
    <sheetView workbookViewId="0">
      <selection activeCell="A46" sqref="A6:A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8308</v>
      </c>
      <c r="B2" t="s">
        <v>8364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2" t="s">
        <v>8316</v>
      </c>
      <c r="B6" s="10"/>
      <c r="C6" s="10"/>
      <c r="D6" s="10">
        <v>100</v>
      </c>
      <c r="E6" s="10"/>
      <c r="F6" s="10">
        <v>100</v>
      </c>
    </row>
    <row r="7" spans="1:6" x14ac:dyDescent="0.2">
      <c r="A7" s="12" t="s">
        <v>8344</v>
      </c>
      <c r="B7" s="10"/>
      <c r="C7" s="10"/>
      <c r="D7" s="10"/>
      <c r="E7" s="10">
        <v>20</v>
      </c>
      <c r="F7" s="10">
        <v>20</v>
      </c>
    </row>
    <row r="8" spans="1:6" x14ac:dyDescent="0.2">
      <c r="A8" s="12" t="s">
        <v>8332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8358</v>
      </c>
      <c r="B9" s="10"/>
      <c r="C9" s="10"/>
      <c r="D9" s="10">
        <v>40</v>
      </c>
      <c r="E9" s="10"/>
      <c r="F9" s="10">
        <v>40</v>
      </c>
    </row>
    <row r="10" spans="1:6" x14ac:dyDescent="0.2">
      <c r="A10" s="12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8314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12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12" t="s">
        <v>8324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12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12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12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8329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12" t="s">
        <v>8328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12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12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12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12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12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12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12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12" t="s">
        <v>8318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12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12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8313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12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12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12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12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12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12" t="s">
        <v>8321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12" t="s">
        <v>8320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12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12" t="s">
        <v>8362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CF8F5-E975-2342-A0A3-60DF3DD1CDCF}">
  <dimension ref="A1:E18"/>
  <sheetViews>
    <sheetView workbookViewId="0">
      <selection activeCell="A10" sqref="A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8308</v>
      </c>
      <c r="B1" t="s">
        <v>8364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4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">
      <c r="A7" s="14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">
      <c r="A8" s="14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">
      <c r="A9" s="14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">
      <c r="A10" s="14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">
      <c r="A11" s="14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">
      <c r="A12" s="14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">
      <c r="A13" s="14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">
      <c r="A14" s="14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">
      <c r="A15" s="14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">
      <c r="A16" s="14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">
      <c r="A17" s="14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">
      <c r="A18" s="14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22EA5-D183-3C47-A16D-7BFDAD70C800}">
  <dimension ref="A1:H13"/>
  <sheetViews>
    <sheetView workbookViewId="0">
      <selection sqref="A1:H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8399</v>
      </c>
      <c r="G1" t="s">
        <v>8385</v>
      </c>
      <c r="H1" t="s">
        <v>8386</v>
      </c>
    </row>
    <row r="2" spans="1:8" x14ac:dyDescent="0.2">
      <c r="A2" t="s">
        <v>8387</v>
      </c>
      <c r="B2" s="15">
        <f>COUNTIFS('initial data'!$F:$F,"successful",'initial data'!$D:$D,"&lt;1000")</f>
        <v>322</v>
      </c>
      <c r="C2">
        <f>COUNTIFS('initial data'!$F:$F,"failed",'initial data'!$D:$D,"&lt;1000")</f>
        <v>113</v>
      </c>
      <c r="D2">
        <f>COUNTIFS('initial data'!$F:$F,"canceled",'initial data'!$D:$D,"&lt;1000")</f>
        <v>18</v>
      </c>
      <c r="E2">
        <f>SUM(B2:D2)</f>
        <v>453</v>
      </c>
      <c r="F2" s="16">
        <f>B2/$E2</f>
        <v>0.71081677704194257</v>
      </c>
      <c r="G2" s="16">
        <f>C2/$E2</f>
        <v>0.24944812362030905</v>
      </c>
      <c r="H2" s="16">
        <f>D2/$E2</f>
        <v>3.9735099337748346E-2</v>
      </c>
    </row>
    <row r="3" spans="1:8" x14ac:dyDescent="0.2">
      <c r="A3" t="s">
        <v>8388</v>
      </c>
      <c r="B3">
        <f>COUNTIFS('initial data'!$F:$F,"successful",'initial data'!$D:$D,"&gt;=1000",'initial data'!$D:$D,"&lt;=4999")</f>
        <v>932</v>
      </c>
      <c r="C3">
        <f>COUNTIFS('initial data'!$F:$F,"failed",'initial data'!$D:$D,"&gt;=1000",'initial data'!$D:$D,"&lt;=4999")</f>
        <v>420</v>
      </c>
      <c r="D3">
        <f>COUNTIFS('initial data'!$F:$F,"canceled",'initial data'!$D:$D,"&gt;=1000",'initial data'!$D:$D,"&lt;=4999")</f>
        <v>60</v>
      </c>
      <c r="E3">
        <f>SUM(B3:D3)</f>
        <v>1412</v>
      </c>
      <c r="F3" s="16">
        <f t="shared" ref="F3:F13" si="0">B3/E3</f>
        <v>0.66005665722379603</v>
      </c>
      <c r="G3" s="16">
        <f t="shared" ref="G3:G12" si="1">C3/$E3</f>
        <v>0.29745042492917845</v>
      </c>
      <c r="H3" s="16">
        <f t="shared" ref="H3:H13" si="2">D3/$E3</f>
        <v>4.2492917847025496E-2</v>
      </c>
    </row>
    <row r="4" spans="1:8" x14ac:dyDescent="0.2">
      <c r="A4" t="s">
        <v>8389</v>
      </c>
      <c r="B4">
        <f>COUNTIFS('initial data'!$F:$F,"successful",'initial data'!$D:$D,"&gt;=5000",'initial data'!$D:$D,"&lt;=9999")</f>
        <v>381</v>
      </c>
      <c r="C4">
        <f>COUNTIFS('initial data'!$F:$F,"failed",'initial data'!$D:$D,"&gt;=5000",'initial data'!$D:$D,"&lt;=9999")</f>
        <v>283</v>
      </c>
      <c r="D4">
        <f>COUNTIFS('initial data'!$F:$F,"canceled",'initial data'!$D:$D,"&gt;=5000",'initial data'!$D:$D,"&lt;=9999")</f>
        <v>52</v>
      </c>
      <c r="E4">
        <f>SUM(B4:D4)</f>
        <v>716</v>
      </c>
      <c r="F4" s="16">
        <f t="shared" si="0"/>
        <v>0.53212290502793291</v>
      </c>
      <c r="G4" s="16">
        <f t="shared" si="1"/>
        <v>0.39525139664804471</v>
      </c>
      <c r="H4" s="16">
        <f t="shared" si="2"/>
        <v>7.2625698324022353E-2</v>
      </c>
    </row>
    <row r="5" spans="1:8" x14ac:dyDescent="0.2">
      <c r="A5" t="s">
        <v>8390</v>
      </c>
      <c r="B5">
        <f>COUNTIFS('initial data'!$F:$F,"successful",'initial data'!$D:$D,"&gt;=10000",'initial data'!$D:$D,"&lt;=14999")</f>
        <v>168</v>
      </c>
      <c r="C5">
        <f>COUNTIFS('initial data'!$F:$F,"failed",'initial data'!$D:$D,"&gt;=10000",'initial data'!$D:$D,"&lt;=14999")</f>
        <v>144</v>
      </c>
      <c r="D5">
        <f>COUNTIFS('initial data'!$F:$F,"canceled",'initial data'!$D:$D,"&gt;=10000",'initial data'!$D:$D,"&lt;=14999")</f>
        <v>40</v>
      </c>
      <c r="E5">
        <f t="shared" ref="E5:E13" si="3">SUM(B5:D5)</f>
        <v>352</v>
      </c>
      <c r="F5" s="16">
        <f t="shared" si="0"/>
        <v>0.47727272727272729</v>
      </c>
      <c r="G5" s="16">
        <f t="shared" si="1"/>
        <v>0.40909090909090912</v>
      </c>
      <c r="H5" s="16">
        <f t="shared" si="2"/>
        <v>0.11363636363636363</v>
      </c>
    </row>
    <row r="6" spans="1:8" x14ac:dyDescent="0.2">
      <c r="A6" t="s">
        <v>8391</v>
      </c>
      <c r="B6">
        <f>COUNTIFS('initial data'!$F:$F,"successful",'initial data'!$D:$D,"&gt;=15000",'initial data'!$D:$D,"&lt;=19999")</f>
        <v>94</v>
      </c>
      <c r="C6">
        <f>COUNTIFS('initial data'!$F:$F,"failed",'initial data'!$D:$D,"&gt;=15000",'initial data'!$D:$D,"&lt;=19999")</f>
        <v>90</v>
      </c>
      <c r="D6">
        <f>COUNTIFS('initial data'!$F:$F,"canceled",'initial data'!$D:$D,"&gt;=15000",'initial data'!$D:$D,"&lt;=19999")</f>
        <v>17</v>
      </c>
      <c r="E6">
        <f t="shared" si="3"/>
        <v>201</v>
      </c>
      <c r="F6" s="16">
        <f t="shared" si="0"/>
        <v>0.46766169154228854</v>
      </c>
      <c r="G6" s="16">
        <f t="shared" si="1"/>
        <v>0.44776119402985076</v>
      </c>
      <c r="H6" s="16">
        <f t="shared" si="2"/>
        <v>8.45771144278607E-2</v>
      </c>
    </row>
    <row r="7" spans="1:8" x14ac:dyDescent="0.2">
      <c r="A7" t="s">
        <v>8392</v>
      </c>
      <c r="B7">
        <f>COUNTIFS('initial data'!$F:$F,"successful",'initial data'!$D:$D,"&gt;=20000",'initial data'!$D:$D,"&lt;=24999")</f>
        <v>62</v>
      </c>
      <c r="C7">
        <f>COUNTIFS('initial data'!$F:$F,"failed",'initial data'!$D:$D,"&gt;=20000",'initial data'!$D:$D,"&lt;=24999")</f>
        <v>72</v>
      </c>
      <c r="D7">
        <f>COUNTIFS('initial data'!$F:$F,"canceled",'initial data'!$D:$D,"&gt;=20000",'initial data'!$D:$D,"&lt;=24999")</f>
        <v>14</v>
      </c>
      <c r="E7">
        <f t="shared" si="3"/>
        <v>148</v>
      </c>
      <c r="F7" s="16">
        <f t="shared" si="0"/>
        <v>0.41891891891891891</v>
      </c>
      <c r="G7" s="16">
        <f t="shared" si="1"/>
        <v>0.48648648648648651</v>
      </c>
      <c r="H7" s="16">
        <f t="shared" si="2"/>
        <v>9.45945945945946E-2</v>
      </c>
    </row>
    <row r="8" spans="1:8" x14ac:dyDescent="0.2">
      <c r="A8" t="s">
        <v>8393</v>
      </c>
      <c r="B8">
        <f>COUNTIFS('initial data'!$F:$F,"successful",'initial data'!$D:$D,"&gt;=25000",'initial data'!$D:$D,"&lt;=29999")</f>
        <v>55</v>
      </c>
      <c r="C8">
        <f>COUNTIFS('initial data'!$F:$F,"failed",'initial data'!$D:$D,"&gt;=25000",'initial data'!$D:$D,"&lt;=29999")</f>
        <v>64</v>
      </c>
      <c r="D8">
        <f>COUNTIFS('initial data'!$F:$F,"canceled",'initial data'!$D:$D,"&gt;=25000",'initial data'!$D:$D,"&lt;=29999")</f>
        <v>18</v>
      </c>
      <c r="E8">
        <f t="shared" si="3"/>
        <v>137</v>
      </c>
      <c r="F8" s="16">
        <f t="shared" si="0"/>
        <v>0.40145985401459855</v>
      </c>
      <c r="G8" s="16">
        <f t="shared" si="1"/>
        <v>0.46715328467153283</v>
      </c>
      <c r="H8" s="16">
        <f t="shared" si="2"/>
        <v>0.13138686131386862</v>
      </c>
    </row>
    <row r="9" spans="1:8" x14ac:dyDescent="0.2">
      <c r="A9" t="s">
        <v>8394</v>
      </c>
      <c r="B9">
        <f>COUNTIFS('initial data'!$F:$F,"successful",'initial data'!$D:$D,"&gt;=30000",'initial data'!$D:$D,"&lt;=34999")</f>
        <v>32</v>
      </c>
      <c r="C9">
        <f>COUNTIFS('initial data'!$F:$F,"failed",'initial data'!$D:$D,"&gt;=30000",'initial data'!$D:$D,"&lt;=34999")</f>
        <v>37</v>
      </c>
      <c r="D9">
        <f>COUNTIFS('initial data'!$F:$F,"canceled",'initial data'!$D:$D,"&gt;=30000",'initial data'!$D:$D,"&lt;=34999")</f>
        <v>13</v>
      </c>
      <c r="E9">
        <f t="shared" si="3"/>
        <v>82</v>
      </c>
      <c r="F9" s="16">
        <f t="shared" si="0"/>
        <v>0.3902439024390244</v>
      </c>
      <c r="G9" s="16">
        <f t="shared" si="1"/>
        <v>0.45121951219512196</v>
      </c>
      <c r="H9" s="16">
        <f t="shared" si="2"/>
        <v>0.15853658536585366</v>
      </c>
    </row>
    <row r="10" spans="1:8" x14ac:dyDescent="0.2">
      <c r="A10" t="s">
        <v>8395</v>
      </c>
      <c r="B10">
        <f>COUNTIFS('initial data'!$F:$F,"successful",'initial data'!$D:$D,"&gt;=35000",'initial data'!$D:$D,"&lt;=39999")</f>
        <v>26</v>
      </c>
      <c r="C10">
        <f>COUNTIFS('initial data'!$F:$F,"failed",'initial data'!$D:$D,"&gt;=35000",'initial data'!$D:$D,"&lt;=39999")</f>
        <v>22</v>
      </c>
      <c r="D10">
        <f>COUNTIFS('initial data'!$F:$F,"canceled",'initial data'!$D:$D,"&gt;=35000",'initial data'!$D:$D,"&lt;=39999")</f>
        <v>7</v>
      </c>
      <c r="E10">
        <f t="shared" si="3"/>
        <v>55</v>
      </c>
      <c r="F10" s="16">
        <f t="shared" si="0"/>
        <v>0.47272727272727272</v>
      </c>
      <c r="G10" s="16">
        <f t="shared" si="1"/>
        <v>0.4</v>
      </c>
      <c r="H10" s="16">
        <f t="shared" si="2"/>
        <v>0.12727272727272726</v>
      </c>
    </row>
    <row r="11" spans="1:8" x14ac:dyDescent="0.2">
      <c r="A11" t="s">
        <v>8396</v>
      </c>
      <c r="B11">
        <f>COUNTIFS('initial data'!$F:$F,"successful",'initial data'!$D:$D,"&gt;=40000",'initial data'!$D:$D,"&lt;=44999")</f>
        <v>21</v>
      </c>
      <c r="C11">
        <f>COUNTIFS('initial data'!$F:$F,"failed",'initial data'!$D:$D,"&gt;=40000",'initial data'!$D:$D,"&lt;=44999")</f>
        <v>16</v>
      </c>
      <c r="D11">
        <f>COUNTIFS('initial data'!$F:$F,"canceled",'initial data'!$D:$D,"&gt;=40000",'initial data'!$D:$D,"&lt;=44999")</f>
        <v>6</v>
      </c>
      <c r="E11">
        <f t="shared" si="3"/>
        <v>43</v>
      </c>
      <c r="F11" s="16">
        <f t="shared" si="0"/>
        <v>0.48837209302325579</v>
      </c>
      <c r="G11" s="16">
        <f t="shared" si="1"/>
        <v>0.37209302325581395</v>
      </c>
      <c r="H11" s="16">
        <f t="shared" si="2"/>
        <v>0.13953488372093023</v>
      </c>
    </row>
    <row r="12" spans="1:8" x14ac:dyDescent="0.2">
      <c r="A12" t="s">
        <v>8397</v>
      </c>
      <c r="B12">
        <f>COUNTIFS('initial data'!$F:$F,"successful",'initial data'!$D:$D,"&gt;=45000",'initial data'!$D:$D,"&lt;=49999")</f>
        <v>6</v>
      </c>
      <c r="C12">
        <f>COUNTIFS('initial data'!$F:$F,"failed",'initial data'!$D:$D,"&gt;=45000",'initial data'!$D:$D,"&lt;=49999")</f>
        <v>11</v>
      </c>
      <c r="D12">
        <f>COUNTIFS('initial data'!$F:$F,"canceled",'initial data'!$D:$D,"&gt;=45000",'initial data'!$D:$D,"&lt;=49999")</f>
        <v>4</v>
      </c>
      <c r="E12">
        <f t="shared" si="3"/>
        <v>21</v>
      </c>
      <c r="F12" s="16">
        <f t="shared" si="0"/>
        <v>0.2857142857142857</v>
      </c>
      <c r="G12" s="16">
        <f t="shared" si="1"/>
        <v>0.52380952380952384</v>
      </c>
      <c r="H12" s="16">
        <f t="shared" si="2"/>
        <v>0.19047619047619047</v>
      </c>
    </row>
    <row r="13" spans="1:8" x14ac:dyDescent="0.2">
      <c r="A13" t="s">
        <v>8398</v>
      </c>
      <c r="B13">
        <f>COUNTIFS('initial data'!$F:$F,"successful",'initial data'!$D:$D,"&gt;=50000")</f>
        <v>86</v>
      </c>
      <c r="C13">
        <f>COUNTIFS('initial data'!$F:$F,"failed",'initial data'!$D:$D,"&gt;=50000")</f>
        <v>258</v>
      </c>
      <c r="D13">
        <f>COUNTIFS('initial data'!$F:$F,"canceled",'initial data'!$D:$D,"&gt;=50000")</f>
        <v>100</v>
      </c>
      <c r="E13">
        <f t="shared" si="3"/>
        <v>444</v>
      </c>
      <c r="F13" s="16">
        <f t="shared" si="0"/>
        <v>0.19369369369369369</v>
      </c>
      <c r="G13" s="16">
        <f>C13/$E13</f>
        <v>0.58108108108108103</v>
      </c>
      <c r="H13" s="16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data</vt:lpstr>
      <vt:lpstr>category chart</vt:lpstr>
      <vt:lpstr>sub-category chart</vt:lpstr>
      <vt:lpstr>date created conversion chart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2019-02-13T22:28:41Z</dcterms:modified>
</cp:coreProperties>
</file>