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BB62D6C3-6B13-4EE3-A000-8BCF9C362F2F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Summary" sheetId="6" r:id="rId2"/>
    <sheet name="Operating Model" sheetId="1" r:id="rId3"/>
    <sheet name="Headcount" sheetId="2" r:id="rId4"/>
  </sheets>
  <definedNames>
    <definedName name="_xlnm.Print_Area" localSheetId="1">Summary!$A$1:$M$71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6" l="1"/>
  <c r="I47" i="6"/>
  <c r="I41" i="6"/>
  <c r="I40" i="6"/>
  <c r="I37" i="6"/>
  <c r="I36" i="6"/>
  <c r="L35" i="6"/>
  <c r="K35" i="6"/>
  <c r="J35" i="6"/>
  <c r="I35" i="6"/>
  <c r="I34" i="6"/>
  <c r="J33" i="6"/>
  <c r="I33" i="6"/>
  <c r="E50" i="6"/>
  <c r="F50" i="6"/>
  <c r="G50" i="6"/>
  <c r="C44" i="6"/>
  <c r="D44" i="6"/>
  <c r="C42" i="6"/>
  <c r="D42" i="6"/>
  <c r="C43" i="6"/>
  <c r="D43" i="6"/>
  <c r="E43" i="6"/>
  <c r="F43" i="6"/>
  <c r="G43" i="6"/>
  <c r="C41" i="6"/>
  <c r="D41" i="6"/>
  <c r="C40" i="6"/>
  <c r="D40" i="6"/>
  <c r="D38" i="6"/>
  <c r="D37" i="6"/>
  <c r="D36" i="6"/>
  <c r="D35" i="6"/>
  <c r="E35" i="6"/>
  <c r="F35" i="6"/>
  <c r="G35" i="6"/>
  <c r="D34" i="6"/>
  <c r="D33" i="6"/>
  <c r="E33" i="6"/>
  <c r="D31" i="6"/>
  <c r="C31" i="6"/>
  <c r="I30" i="6"/>
  <c r="I29" i="6"/>
  <c r="I28" i="6"/>
  <c r="I27" i="6"/>
  <c r="I26" i="6"/>
  <c r="I25" i="6"/>
  <c r="L24" i="6"/>
  <c r="K24" i="6"/>
  <c r="J24" i="6"/>
  <c r="I24" i="6"/>
  <c r="I22" i="6"/>
  <c r="I21" i="6"/>
  <c r="L20" i="6"/>
  <c r="K20" i="6"/>
  <c r="J20" i="6"/>
  <c r="I20" i="6"/>
  <c r="L19" i="6"/>
  <c r="K19" i="6"/>
  <c r="J19" i="6"/>
  <c r="I19" i="6"/>
  <c r="L18" i="6"/>
  <c r="K18" i="6"/>
  <c r="J18" i="6"/>
  <c r="I18" i="6"/>
  <c r="I17" i="6"/>
  <c r="D30" i="6"/>
  <c r="C30" i="6"/>
  <c r="C29" i="6"/>
  <c r="D29" i="6"/>
  <c r="D27" i="6"/>
  <c r="C27" i="6"/>
  <c r="C28" i="6"/>
  <c r="D28" i="6"/>
  <c r="C25" i="6"/>
  <c r="D25" i="6"/>
  <c r="C26" i="6"/>
  <c r="D26" i="6"/>
  <c r="C24" i="6"/>
  <c r="D24" i="6"/>
  <c r="E24" i="6"/>
  <c r="F24" i="6"/>
  <c r="G24" i="6"/>
  <c r="D21" i="6"/>
  <c r="C21" i="6"/>
  <c r="C22" i="6"/>
  <c r="D22" i="6"/>
  <c r="C20" i="6"/>
  <c r="D20" i="6"/>
  <c r="E20" i="6"/>
  <c r="F20" i="6"/>
  <c r="G20" i="6"/>
  <c r="C19" i="6"/>
  <c r="D19" i="6"/>
  <c r="E19" i="6"/>
  <c r="F19" i="6"/>
  <c r="G19" i="6"/>
  <c r="C18" i="6"/>
  <c r="D18" i="6"/>
  <c r="E18" i="6"/>
  <c r="F18" i="6"/>
  <c r="G18" i="6"/>
  <c r="C17" i="6"/>
  <c r="D17" i="6"/>
  <c r="I13" i="6"/>
  <c r="I12" i="6"/>
  <c r="L9" i="6"/>
  <c r="K9" i="6"/>
  <c r="J9" i="6"/>
  <c r="I9" i="6"/>
  <c r="L8" i="6"/>
  <c r="K8" i="6"/>
  <c r="J8" i="6"/>
  <c r="I8" i="6"/>
  <c r="L7" i="6"/>
  <c r="K7" i="6"/>
  <c r="J7" i="6"/>
  <c r="I7" i="6"/>
  <c r="L6" i="6"/>
  <c r="K6" i="6"/>
  <c r="J6" i="6"/>
  <c r="I6" i="6"/>
  <c r="C14" i="6"/>
  <c r="D14" i="6"/>
  <c r="C13" i="6"/>
  <c r="D13" i="6"/>
  <c r="C12" i="6"/>
  <c r="D12" i="6"/>
  <c r="C10" i="6"/>
  <c r="D10" i="6"/>
  <c r="E10" i="6"/>
  <c r="F10" i="6"/>
  <c r="G10" i="6"/>
  <c r="C9" i="6"/>
  <c r="D9" i="6"/>
  <c r="E9" i="6"/>
  <c r="F9" i="6"/>
  <c r="G9" i="6"/>
  <c r="C8" i="6"/>
  <c r="D8" i="6"/>
  <c r="E8" i="6"/>
  <c r="F8" i="6"/>
  <c r="G8" i="6"/>
  <c r="C6" i="6"/>
  <c r="D6" i="6"/>
  <c r="E6" i="6"/>
  <c r="F6" i="6"/>
  <c r="G6" i="6"/>
  <c r="C7" i="6"/>
  <c r="D7" i="6"/>
  <c r="E7" i="6"/>
  <c r="F7" i="6"/>
  <c r="G7" i="6"/>
  <c r="I3" i="6"/>
  <c r="J3" i="6"/>
  <c r="K3" i="6"/>
  <c r="L3" i="6"/>
  <c r="I4" i="6"/>
  <c r="J4" i="6"/>
  <c r="K4" i="6"/>
  <c r="L4" i="6"/>
  <c r="C3" i="6"/>
  <c r="D3" i="6"/>
  <c r="E3" i="6"/>
  <c r="F3" i="6"/>
  <c r="G3" i="6"/>
  <c r="C4" i="6"/>
  <c r="D4" i="6"/>
  <c r="E4" i="6"/>
  <c r="F4" i="6"/>
  <c r="G4" i="6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H286" i="1"/>
  <c r="H285" i="1"/>
  <c r="H284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H282" i="1"/>
  <c r="H281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H280" i="1"/>
  <c r="BS276" i="1"/>
  <c r="BR276" i="1"/>
  <c r="AE252" i="1"/>
  <c r="A265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H258" i="1"/>
  <c r="I258" i="1"/>
  <c r="J258" i="1"/>
  <c r="K258" i="1"/>
  <c r="L258" i="1"/>
  <c r="M258" i="1"/>
  <c r="N258" i="1"/>
  <c r="O258" i="1"/>
  <c r="P258" i="1"/>
  <c r="Q258" i="1"/>
  <c r="R258" i="1"/>
  <c r="A258" i="1"/>
  <c r="H257" i="1"/>
  <c r="H259" i="1" s="1"/>
  <c r="H262" i="1" s="1"/>
  <c r="H261" i="1" l="1"/>
  <c r="R259" i="1"/>
  <c r="Q259" i="1"/>
  <c r="Q261" i="1" s="1"/>
  <c r="O259" i="1"/>
  <c r="O261" i="1" s="1"/>
  <c r="L259" i="1"/>
  <c r="L261" i="1" s="1"/>
  <c r="J259" i="1"/>
  <c r="J261" i="1" s="1"/>
  <c r="M259" i="1"/>
  <c r="M261" i="1" s="1"/>
  <c r="N259" i="1"/>
  <c r="N261" i="1" s="1"/>
  <c r="K259" i="1"/>
  <c r="K261" i="1" s="1"/>
  <c r="P259" i="1"/>
  <c r="P261" i="1" s="1"/>
  <c r="I259" i="1"/>
  <c r="I261" i="1" s="1"/>
  <c r="AI250" i="1"/>
  <c r="AJ250" i="1"/>
  <c r="AK250" i="1"/>
  <c r="AL250" i="1"/>
  <c r="AM250" i="1"/>
  <c r="AN250" i="1"/>
  <c r="AO250" i="1"/>
  <c r="AP250" i="1"/>
  <c r="AQ250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G243" i="1"/>
  <c r="AH243" i="1"/>
  <c r="AI243" i="1"/>
  <c r="AJ243" i="1"/>
  <c r="AK243" i="1"/>
  <c r="AL243" i="1"/>
  <c r="AF243" i="1"/>
  <c r="R262" i="1" l="1"/>
  <c r="R261" i="1"/>
  <c r="P262" i="1"/>
  <c r="K262" i="1"/>
  <c r="I262" i="1"/>
  <c r="M262" i="1"/>
  <c r="J262" i="1"/>
  <c r="L262" i="1"/>
  <c r="O262" i="1"/>
  <c r="N262" i="1"/>
  <c r="Q262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I229" i="1"/>
  <c r="AJ229" i="1"/>
  <c r="AK229" i="1"/>
  <c r="AL229" i="1"/>
  <c r="AM229" i="1"/>
  <c r="AN229" i="1"/>
  <c r="AO229" i="1"/>
  <c r="AP229" i="1"/>
  <c r="AQ229" i="1"/>
  <c r="AF224" i="1"/>
  <c r="AE241" i="1"/>
  <c r="AF239" i="1" s="1"/>
  <c r="AF242" i="1" s="1"/>
  <c r="AE234" i="1"/>
  <c r="AF223" i="1" s="1"/>
  <c r="AF86" i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 s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H218" i="1" s="1"/>
  <c r="H219" i="1" s="1"/>
  <c r="AG172" i="1"/>
  <c r="AG250" i="1" s="1"/>
  <c r="AG229" i="1" s="1"/>
  <c r="AH172" i="1"/>
  <c r="AH250" i="1" s="1"/>
  <c r="AH229" i="1" s="1"/>
  <c r="AR172" i="1"/>
  <c r="AR250" i="1" s="1"/>
  <c r="AR229" i="1" s="1"/>
  <c r="AS172" i="1"/>
  <c r="AS250" i="1" s="1"/>
  <c r="AS229" i="1" s="1"/>
  <c r="AT172" i="1"/>
  <c r="AT250" i="1" s="1"/>
  <c r="AT229" i="1" s="1"/>
  <c r="AU172" i="1"/>
  <c r="AU250" i="1" s="1"/>
  <c r="AU229" i="1" s="1"/>
  <c r="AV172" i="1"/>
  <c r="AV250" i="1" s="1"/>
  <c r="AV229" i="1" s="1"/>
  <c r="AW172" i="1"/>
  <c r="AW250" i="1" s="1"/>
  <c r="AW229" i="1" s="1"/>
  <c r="AX172" i="1"/>
  <c r="AX250" i="1" s="1"/>
  <c r="AX229" i="1" s="1"/>
  <c r="AY172" i="1"/>
  <c r="AY250" i="1" s="1"/>
  <c r="AY229" i="1" s="1"/>
  <c r="AZ172" i="1"/>
  <c r="AZ250" i="1" s="1"/>
  <c r="AZ229" i="1" s="1"/>
  <c r="BA172" i="1"/>
  <c r="BA250" i="1" s="1"/>
  <c r="BA229" i="1" s="1"/>
  <c r="BB172" i="1"/>
  <c r="BB250" i="1" s="1"/>
  <c r="BB229" i="1" s="1"/>
  <c r="BC172" i="1"/>
  <c r="BC250" i="1" s="1"/>
  <c r="BC229" i="1" s="1"/>
  <c r="BD172" i="1"/>
  <c r="BD250" i="1" s="1"/>
  <c r="BD229" i="1" s="1"/>
  <c r="BE172" i="1"/>
  <c r="BE250" i="1" s="1"/>
  <c r="BE229" i="1" s="1"/>
  <c r="BF172" i="1"/>
  <c r="BF250" i="1" s="1"/>
  <c r="BF229" i="1" s="1"/>
  <c r="BG172" i="1"/>
  <c r="BG250" i="1" s="1"/>
  <c r="BG229" i="1" s="1"/>
  <c r="BH172" i="1"/>
  <c r="BH250" i="1" s="1"/>
  <c r="BH229" i="1" s="1"/>
  <c r="BI172" i="1"/>
  <c r="BI250" i="1" s="1"/>
  <c r="BI229" i="1" s="1"/>
  <c r="BJ172" i="1"/>
  <c r="BJ250" i="1" s="1"/>
  <c r="BJ229" i="1" s="1"/>
  <c r="BK172" i="1"/>
  <c r="BK250" i="1" s="1"/>
  <c r="BK229" i="1" s="1"/>
  <c r="BL172" i="1"/>
  <c r="BL250" i="1" s="1"/>
  <c r="BL229" i="1" s="1"/>
  <c r="BM172" i="1"/>
  <c r="BM250" i="1" s="1"/>
  <c r="BM229" i="1" s="1"/>
  <c r="BN172" i="1"/>
  <c r="BN250" i="1" s="1"/>
  <c r="BN229" i="1" s="1"/>
  <c r="BO172" i="1"/>
  <c r="BO250" i="1" s="1"/>
  <c r="BO229" i="1" s="1"/>
  <c r="AF172" i="1"/>
  <c r="AF250" i="1" s="1"/>
  <c r="AF229" i="1" s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E174" i="1" s="1"/>
  <c r="BE165" i="1" s="1"/>
  <c r="BF171" i="1"/>
  <c r="BF174" i="1" s="1"/>
  <c r="BF165" i="1" s="1"/>
  <c r="BG171" i="1"/>
  <c r="BG174" i="1" s="1"/>
  <c r="BG165" i="1" s="1"/>
  <c r="BH171" i="1"/>
  <c r="BH174" i="1" s="1"/>
  <c r="BH165" i="1" s="1"/>
  <c r="BI171" i="1"/>
  <c r="BI174" i="1" s="1"/>
  <c r="BI165" i="1" s="1"/>
  <c r="BJ171" i="1"/>
  <c r="BJ174" i="1" s="1"/>
  <c r="BJ165" i="1" s="1"/>
  <c r="BK171" i="1"/>
  <c r="BK174" i="1" s="1"/>
  <c r="BK165" i="1" s="1"/>
  <c r="BL171" i="1"/>
  <c r="BL174" i="1" s="1"/>
  <c r="BL165" i="1" s="1"/>
  <c r="BM171" i="1"/>
  <c r="BM174" i="1" s="1"/>
  <c r="BM165" i="1" s="1"/>
  <c r="BN171" i="1"/>
  <c r="BN174" i="1" s="1"/>
  <c r="BN165" i="1" s="1"/>
  <c r="BO171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I166" i="1"/>
  <c r="H167" i="1"/>
  <c r="I164" i="1" s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U218" i="1" l="1"/>
  <c r="U219" i="1" s="1"/>
  <c r="I218" i="1"/>
  <c r="I219" i="1" s="1"/>
  <c r="J218" i="1"/>
  <c r="J219" i="1" s="1"/>
  <c r="K218" i="1"/>
  <c r="K219" i="1" s="1"/>
  <c r="W218" i="1"/>
  <c r="W219" i="1" s="1"/>
  <c r="L218" i="1"/>
  <c r="L219" i="1" s="1"/>
  <c r="M218" i="1"/>
  <c r="M219" i="1" s="1"/>
  <c r="X218" i="1"/>
  <c r="X219" i="1" s="1"/>
  <c r="Y218" i="1"/>
  <c r="Y219" i="1" s="1"/>
  <c r="AW174" i="1"/>
  <c r="AW165" i="1" s="1"/>
  <c r="BH266" i="1"/>
  <c r="AK174" i="1"/>
  <c r="AK165" i="1" s="1"/>
  <c r="AV266" i="1"/>
  <c r="AV174" i="1"/>
  <c r="AV165" i="1" s="1"/>
  <c r="BG266" i="1"/>
  <c r="AJ174" i="1"/>
  <c r="AJ165" i="1" s="1"/>
  <c r="AU266" i="1"/>
  <c r="BK266" i="1"/>
  <c r="AU174" i="1"/>
  <c r="AU165" i="1" s="1"/>
  <c r="BF266" i="1"/>
  <c r="AI174" i="1"/>
  <c r="AI165" i="1" s="1"/>
  <c r="AT266" i="1"/>
  <c r="AN174" i="1"/>
  <c r="AN165" i="1" s="1"/>
  <c r="AY266" i="1"/>
  <c r="AT174" i="1"/>
  <c r="AT165" i="1" s="1"/>
  <c r="BE266" i="1"/>
  <c r="AH174" i="1"/>
  <c r="AH165" i="1" s="1"/>
  <c r="AS266" i="1"/>
  <c r="AL174" i="1"/>
  <c r="AL165" i="1" s="1"/>
  <c r="AW266" i="1"/>
  <c r="AS174" i="1"/>
  <c r="AS165" i="1" s="1"/>
  <c r="BD266" i="1"/>
  <c r="AG174" i="1"/>
  <c r="AG165" i="1" s="1"/>
  <c r="AR266" i="1"/>
  <c r="AQ266" i="1"/>
  <c r="BO266" i="1"/>
  <c r="BC266" i="1"/>
  <c r="AM174" i="1"/>
  <c r="AM165" i="1" s="1"/>
  <c r="AX266" i="1"/>
  <c r="AX174" i="1"/>
  <c r="AX165" i="1" s="1"/>
  <c r="BI266" i="1"/>
  <c r="BC174" i="1"/>
  <c r="BC165" i="1" s="1"/>
  <c r="BN266" i="1"/>
  <c r="AQ174" i="1"/>
  <c r="AQ165" i="1" s="1"/>
  <c r="BB266" i="1"/>
  <c r="BB174" i="1"/>
  <c r="BB165" i="1" s="1"/>
  <c r="BM266" i="1"/>
  <c r="BA266" i="1"/>
  <c r="S218" i="1"/>
  <c r="S219" i="1" s="1"/>
  <c r="AE218" i="1"/>
  <c r="AE219" i="1" s="1"/>
  <c r="AY174" i="1"/>
  <c r="AY165" i="1" s="1"/>
  <c r="BJ266" i="1"/>
  <c r="BA174" i="1"/>
  <c r="BA165" i="1" s="1"/>
  <c r="BL266" i="1"/>
  <c r="AO174" i="1"/>
  <c r="AO165" i="1" s="1"/>
  <c r="AZ266" i="1"/>
  <c r="AF174" i="1"/>
  <c r="AF165" i="1" s="1"/>
  <c r="P218" i="1"/>
  <c r="P219" i="1" s="1"/>
  <c r="AB218" i="1"/>
  <c r="AB219" i="1" s="1"/>
  <c r="V218" i="1"/>
  <c r="V219" i="1" s="1"/>
  <c r="H168" i="1"/>
  <c r="N218" i="1"/>
  <c r="N219" i="1" s="1"/>
  <c r="Z218" i="1"/>
  <c r="Z219" i="1" s="1"/>
  <c r="T218" i="1"/>
  <c r="T219" i="1" s="1"/>
  <c r="AA218" i="1"/>
  <c r="AA219" i="1" s="1"/>
  <c r="R218" i="1"/>
  <c r="R219" i="1" s="1"/>
  <c r="AD218" i="1"/>
  <c r="AD219" i="1" s="1"/>
  <c r="I160" i="1"/>
  <c r="I161" i="1" s="1"/>
  <c r="AG217" i="1"/>
  <c r="AH217" i="1" s="1"/>
  <c r="AI217" i="1" s="1"/>
  <c r="AC218" i="1"/>
  <c r="AC219" i="1" s="1"/>
  <c r="Q218" i="1"/>
  <c r="Q219" i="1" s="1"/>
  <c r="O218" i="1"/>
  <c r="O219" i="1" s="1"/>
  <c r="BD174" i="1"/>
  <c r="BD165" i="1" s="1"/>
  <c r="AR174" i="1"/>
  <c r="AR165" i="1" s="1"/>
  <c r="H161" i="1"/>
  <c r="AZ174" i="1"/>
  <c r="AZ165" i="1" s="1"/>
  <c r="AP174" i="1"/>
  <c r="AP165" i="1" s="1"/>
  <c r="BO174" i="1"/>
  <c r="BO165" i="1" s="1"/>
  <c r="I150" i="1"/>
  <c r="I153" i="1" s="1"/>
  <c r="J157" i="1" l="1"/>
  <c r="J160" i="1" s="1"/>
  <c r="K157" i="1" s="1"/>
  <c r="K159" i="1" s="1"/>
  <c r="K160" i="1" s="1"/>
  <c r="B179" i="1" a="1"/>
  <c r="B179" i="1" s="1"/>
  <c r="AJ217" i="1"/>
  <c r="I154" i="1"/>
  <c r="J150" i="1"/>
  <c r="J153" i="1" s="1"/>
  <c r="J161" i="1" l="1"/>
  <c r="AK217" i="1"/>
  <c r="K161" i="1"/>
  <c r="L157" i="1"/>
  <c r="L160" i="1" s="1"/>
  <c r="K150" i="1"/>
  <c r="K153" i="1" s="1"/>
  <c r="J154" i="1"/>
  <c r="AL217" i="1" l="1"/>
  <c r="L161" i="1"/>
  <c r="M157" i="1"/>
  <c r="M159" i="1" s="1"/>
  <c r="M160" i="1" s="1"/>
  <c r="L150" i="1"/>
  <c r="L153" i="1" s="1"/>
  <c r="K154" i="1"/>
  <c r="AM217" i="1" l="1"/>
  <c r="M161" i="1"/>
  <c r="N157" i="1"/>
  <c r="N160" i="1" s="1"/>
  <c r="L154" i="1"/>
  <c r="M150" i="1"/>
  <c r="M153" i="1" s="1"/>
  <c r="AN217" i="1" l="1"/>
  <c r="N161" i="1"/>
  <c r="O157" i="1"/>
  <c r="O160" i="1" s="1"/>
  <c r="M154" i="1"/>
  <c r="N150" i="1"/>
  <c r="N153" i="1" s="1"/>
  <c r="AO217" i="1" l="1"/>
  <c r="P157" i="1"/>
  <c r="O161" i="1"/>
  <c r="N154" i="1"/>
  <c r="O150" i="1"/>
  <c r="O153" i="1" s="1"/>
  <c r="AP217" i="1" l="1"/>
  <c r="P159" i="1"/>
  <c r="P160" i="1" s="1"/>
  <c r="O154" i="1"/>
  <c r="P150" i="1"/>
  <c r="P153" i="1" s="1"/>
  <c r="AQ217" i="1" l="1"/>
  <c r="P161" i="1"/>
  <c r="Q157" i="1"/>
  <c r="Q160" i="1" s="1"/>
  <c r="P154" i="1"/>
  <c r="Q150" i="1"/>
  <c r="Q153" i="1" s="1"/>
  <c r="AR217" i="1" l="1"/>
  <c r="Q161" i="1"/>
  <c r="R157" i="1"/>
  <c r="R160" i="1" s="1"/>
  <c r="R150" i="1"/>
  <c r="R153" i="1" s="1"/>
  <c r="Q154" i="1"/>
  <c r="AS217" i="1" l="1"/>
  <c r="S157" i="1"/>
  <c r="S160" i="1" s="1"/>
  <c r="R161" i="1"/>
  <c r="S150" i="1"/>
  <c r="R154" i="1"/>
  <c r="AT217" i="1" l="1"/>
  <c r="S161" i="1"/>
  <c r="T157" i="1"/>
  <c r="S152" i="1"/>
  <c r="S153" i="1" s="1"/>
  <c r="AU217" i="1" l="1"/>
  <c r="T159" i="1"/>
  <c r="T160" i="1" s="1"/>
  <c r="S154" i="1"/>
  <c r="T150" i="1"/>
  <c r="T153" i="1" s="1"/>
  <c r="AV217" i="1" l="1"/>
  <c r="T161" i="1"/>
  <c r="U157" i="1"/>
  <c r="U160" i="1" s="1"/>
  <c r="T154" i="1"/>
  <c r="U150" i="1"/>
  <c r="U153" i="1" s="1"/>
  <c r="AW217" i="1" l="1"/>
  <c r="V157" i="1"/>
  <c r="V160" i="1" s="1"/>
  <c r="U161" i="1"/>
  <c r="U154" i="1"/>
  <c r="V150" i="1"/>
  <c r="V153" i="1" s="1"/>
  <c r="AE254" i="1" l="1"/>
  <c r="AF248" i="1"/>
  <c r="AF253" i="1" s="1"/>
  <c r="AF39" i="1" s="1"/>
  <c r="AF271" i="1" s="1"/>
  <c r="AX217" i="1"/>
  <c r="V161" i="1"/>
  <c r="W157" i="1"/>
  <c r="V154" i="1"/>
  <c r="W150" i="1"/>
  <c r="W153" i="1" s="1"/>
  <c r="AY217" i="1" l="1"/>
  <c r="W159" i="1"/>
  <c r="W154" i="1"/>
  <c r="X150" i="1"/>
  <c r="X153" i="1" s="1"/>
  <c r="W160" i="1" l="1"/>
  <c r="X157" i="1" s="1"/>
  <c r="X160" i="1" s="1"/>
  <c r="AZ217" i="1"/>
  <c r="X154" i="1"/>
  <c r="Y150" i="1"/>
  <c r="Y153" i="1" s="1"/>
  <c r="W161" i="1" l="1"/>
  <c r="BA217" i="1"/>
  <c r="Y157" i="1"/>
  <c r="X161" i="1"/>
  <c r="Y154" i="1"/>
  <c r="Z150" i="1"/>
  <c r="Z153" i="1" s="1"/>
  <c r="BB217" i="1" l="1"/>
  <c r="Y159" i="1"/>
  <c r="AA150" i="1"/>
  <c r="AA153" i="1" s="1"/>
  <c r="Z154" i="1"/>
  <c r="Y160" i="1" l="1"/>
  <c r="Y161" i="1" s="1"/>
  <c r="BC217" i="1"/>
  <c r="AA154" i="1"/>
  <c r="AB150" i="1"/>
  <c r="AB153" i="1" s="1"/>
  <c r="Z157" i="1" l="1"/>
  <c r="Z160" i="1" s="1"/>
  <c r="BD217" i="1"/>
  <c r="Z161" i="1"/>
  <c r="AA157" i="1"/>
  <c r="AA160" i="1" s="1"/>
  <c r="AB154" i="1"/>
  <c r="AC150" i="1"/>
  <c r="AC153" i="1" s="1"/>
  <c r="BE217" i="1" l="1"/>
  <c r="AA161" i="1"/>
  <c r="AB157" i="1"/>
  <c r="AD150" i="1"/>
  <c r="AD153" i="1" s="1"/>
  <c r="AC154" i="1"/>
  <c r="BF217" i="1" l="1"/>
  <c r="AB159" i="1"/>
  <c r="AE150" i="1"/>
  <c r="AD154" i="1"/>
  <c r="AB160" i="1" l="1"/>
  <c r="AC157" i="1" s="1"/>
  <c r="AC160" i="1" s="1"/>
  <c r="BG217" i="1"/>
  <c r="AB161" i="1"/>
  <c r="AE152" i="1"/>
  <c r="AE153" i="1" s="1"/>
  <c r="BH217" i="1" l="1"/>
  <c r="AD157" i="1"/>
  <c r="AD160" i="1" s="1"/>
  <c r="AC161" i="1"/>
  <c r="AE154" i="1"/>
  <c r="AF150" i="1"/>
  <c r="BI217" i="1" l="1"/>
  <c r="AD161" i="1"/>
  <c r="AE157" i="1"/>
  <c r="AE160" i="1" s="1"/>
  <c r="BJ217" i="1" l="1"/>
  <c r="AE161" i="1"/>
  <c r="AF157" i="1"/>
  <c r="BK217" i="1" l="1"/>
  <c r="BL217" i="1" l="1"/>
  <c r="BM217" i="1" l="1"/>
  <c r="BN217" i="1" l="1"/>
  <c r="BO217" i="1" l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Q98" i="1" s="1"/>
  <c r="AJ137" i="1"/>
  <c r="AJ67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N98" i="1" s="1"/>
  <c r="AV7" i="1"/>
  <c r="AV133" i="1" s="1"/>
  <c r="AJ133" i="1"/>
  <c r="AV8" i="1"/>
  <c r="AV14" i="1" s="1"/>
  <c r="AU8" i="1"/>
  <c r="AX7" i="1"/>
  <c r="AX133" i="1" s="1"/>
  <c r="AT8" i="1"/>
  <c r="AV13" i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F98" i="1"/>
  <c r="AO9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J122" i="1"/>
  <c r="AK122" i="1"/>
  <c r="AL122" i="1"/>
  <c r="AM122" i="1"/>
  <c r="AM124" i="1" s="1"/>
  <c r="AM227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G227" i="1" s="1"/>
  <c r="BH122" i="1"/>
  <c r="BI122" i="1"/>
  <c r="BJ122" i="1"/>
  <c r="BK122" i="1"/>
  <c r="BL122" i="1"/>
  <c r="BM122" i="1"/>
  <c r="BN122" i="1"/>
  <c r="BO122" i="1"/>
  <c r="AF124" i="1"/>
  <c r="AF227" i="1" s="1"/>
  <c r="AG124" i="1"/>
  <c r="AG227" i="1" s="1"/>
  <c r="AH124" i="1"/>
  <c r="AH227" i="1" s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BS4" i="1" l="1"/>
  <c r="AI124" i="1"/>
  <c r="AI227" i="1" s="1"/>
  <c r="AR98" i="1"/>
  <c r="N22" i="1"/>
  <c r="AP98" i="1"/>
  <c r="AG98" i="1"/>
  <c r="AV16" i="1"/>
  <c r="AV135" i="1" s="1"/>
  <c r="AK137" i="1"/>
  <c r="AK67" i="1" s="1"/>
  <c r="AH98" i="1"/>
  <c r="AL137" i="1"/>
  <c r="AL67" i="1" s="1"/>
  <c r="AM98" i="1" s="1"/>
  <c r="X111" i="1"/>
  <c r="X171" i="1"/>
  <c r="X165" i="1"/>
  <c r="L111" i="1"/>
  <c r="L165" i="1"/>
  <c r="L171" i="1"/>
  <c r="L174" i="1" s="1"/>
  <c r="L175" i="1" s="1"/>
  <c r="V111" i="1"/>
  <c r="V171" i="1"/>
  <c r="V165" i="1"/>
  <c r="U111" i="1"/>
  <c r="U171" i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65" i="1"/>
  <c r="S111" i="1"/>
  <c r="S171" i="1"/>
  <c r="S174" i="1" s="1"/>
  <c r="S175" i="1" s="1"/>
  <c r="S165" i="1"/>
  <c r="AD111" i="1"/>
  <c r="AD171" i="1"/>
  <c r="AD165" i="1"/>
  <c r="R111" i="1"/>
  <c r="R171" i="1"/>
  <c r="R174" i="1" s="1"/>
  <c r="R175" i="1" s="1"/>
  <c r="R165" i="1"/>
  <c r="AC111" i="1"/>
  <c r="AC171" i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65" i="1"/>
  <c r="P111" i="1"/>
  <c r="P171" i="1"/>
  <c r="P174" i="1" s="1"/>
  <c r="P175" i="1" s="1"/>
  <c r="P165" i="1"/>
  <c r="AA111" i="1"/>
  <c r="AA171" i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65" i="1"/>
  <c r="N111" i="1"/>
  <c r="N171" i="1"/>
  <c r="N174" i="1" s="1"/>
  <c r="N175" i="1" s="1"/>
  <c r="N165" i="1"/>
  <c r="W111" i="1"/>
  <c r="W165" i="1"/>
  <c r="W171" i="1"/>
  <c r="Y111" i="1"/>
  <c r="Y171" i="1"/>
  <c r="Y165" i="1"/>
  <c r="M111" i="1"/>
  <c r="M171" i="1"/>
  <c r="M174" i="1" s="1"/>
  <c r="M175" i="1" s="1"/>
  <c r="M165" i="1"/>
  <c r="AK19" i="1"/>
  <c r="AK23" i="1" s="1"/>
  <c r="AN124" i="1"/>
  <c r="AN227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AZ137" i="1"/>
  <c r="AZ67" i="1" s="1"/>
  <c r="AO16" i="1"/>
  <c r="AO135" i="1" s="1"/>
  <c r="AV19" i="1"/>
  <c r="AV23" i="1" s="1"/>
  <c r="AI16" i="1"/>
  <c r="AI135" i="1" s="1"/>
  <c r="AV137" i="1"/>
  <c r="AV67" i="1" s="1"/>
  <c r="AU10" i="1"/>
  <c r="AU134" i="1" s="1"/>
  <c r="AS137" i="1"/>
  <c r="AS67" i="1" s="1"/>
  <c r="BJ124" i="1"/>
  <c r="BJ227" i="1" s="1"/>
  <c r="AL124" i="1"/>
  <c r="AL227" i="1" s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V24" i="1" s="1"/>
  <c r="AH22" i="1"/>
  <c r="AH25" i="1" s="1"/>
  <c r="AL16" i="1"/>
  <c r="AL13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I13" i="1" s="1"/>
  <c r="AY14" i="1"/>
  <c r="AY20" i="1" s="1"/>
  <c r="AY24" i="1" s="1"/>
  <c r="BK8" i="1"/>
  <c r="BK7" i="1"/>
  <c r="BK133" i="1" s="1"/>
  <c r="AY32" i="1"/>
  <c r="AY13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T4" i="1"/>
  <c r="BR3" i="1"/>
  <c r="AK124" i="1"/>
  <c r="AK227" i="1" s="1"/>
  <c r="AJ124" i="1"/>
  <c r="AJ227" i="1" s="1"/>
  <c r="BS3" i="1"/>
  <c r="AI22" i="1"/>
  <c r="AI25" i="1" s="1"/>
  <c r="BI124" i="1"/>
  <c r="BI227" i="1" s="1"/>
  <c r="AW124" i="1"/>
  <c r="AW227" i="1" s="1"/>
  <c r="BF124" i="1"/>
  <c r="BF227" i="1" s="1"/>
  <c r="AJ24" i="1"/>
  <c r="X58" i="1"/>
  <c r="L58" i="1"/>
  <c r="BH124" i="1"/>
  <c r="BH227" i="1" s="1"/>
  <c r="AV124" i="1"/>
  <c r="AV227" i="1" s="1"/>
  <c r="W58" i="1"/>
  <c r="K58" i="1"/>
  <c r="BD124" i="1"/>
  <c r="BD227" i="1" s="1"/>
  <c r="BE124" i="1"/>
  <c r="BE227" i="1" s="1"/>
  <c r="AS124" i="1"/>
  <c r="AS227" i="1" s="1"/>
  <c r="AR124" i="1"/>
  <c r="AR227" i="1" s="1"/>
  <c r="AX124" i="1"/>
  <c r="AX227" i="1" s="1"/>
  <c r="BA124" i="1"/>
  <c r="BA227" i="1" s="1"/>
  <c r="AO22" i="1"/>
  <c r="AO25" i="1" s="1"/>
  <c r="AA58" i="1"/>
  <c r="O58" i="1"/>
  <c r="BL124" i="1"/>
  <c r="BL227" i="1" s="1"/>
  <c r="AZ124" i="1"/>
  <c r="AZ227" i="1" s="1"/>
  <c r="BM124" i="1"/>
  <c r="BM227" i="1" s="1"/>
  <c r="AO124" i="1"/>
  <c r="AO227" i="1" s="1"/>
  <c r="M58" i="1"/>
  <c r="BK124" i="1"/>
  <c r="BK227" i="1" s="1"/>
  <c r="AY124" i="1"/>
  <c r="AY227" i="1" s="1"/>
  <c r="AH24" i="1"/>
  <c r="AU124" i="1"/>
  <c r="AU227" i="1" s="1"/>
  <c r="H58" i="1"/>
  <c r="AT124" i="1"/>
  <c r="AT227" i="1" s="1"/>
  <c r="AM22" i="1"/>
  <c r="BN124" i="1"/>
  <c r="BN227" i="1" s="1"/>
  <c r="BB124" i="1"/>
  <c r="BB227" i="1" s="1"/>
  <c r="AP124" i="1"/>
  <c r="AP227" i="1" s="1"/>
  <c r="AL22" i="1"/>
  <c r="BO124" i="1"/>
  <c r="BO227" i="1" s="1"/>
  <c r="BC124" i="1"/>
  <c r="BC227" i="1" s="1"/>
  <c r="AQ124" i="1"/>
  <c r="AQ227" i="1" s="1"/>
  <c r="AD58" i="1"/>
  <c r="R58" i="1"/>
  <c r="AC58" i="1"/>
  <c r="Q58" i="1"/>
  <c r="AB58" i="1"/>
  <c r="P58" i="1"/>
  <c r="Z58" i="1"/>
  <c r="N58" i="1"/>
  <c r="Y58" i="1"/>
  <c r="V58" i="1"/>
  <c r="J5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X4" i="1" l="1"/>
  <c r="AK22" i="1"/>
  <c r="AK25" i="1" s="1"/>
  <c r="Y174" i="1"/>
  <c r="Y175" i="1" s="1"/>
  <c r="AJ266" i="1"/>
  <c r="AB174" i="1"/>
  <c r="AB175" i="1" s="1"/>
  <c r="AM266" i="1"/>
  <c r="W174" i="1"/>
  <c r="W175" i="1" s="1"/>
  <c r="AH266" i="1"/>
  <c r="AD174" i="1"/>
  <c r="AD175" i="1" s="1"/>
  <c r="AO266" i="1"/>
  <c r="X174" i="1"/>
  <c r="X175" i="1" s="1"/>
  <c r="AI266" i="1"/>
  <c r="AA174" i="1"/>
  <c r="AA175" i="1" s="1"/>
  <c r="AL266" i="1"/>
  <c r="U174" i="1"/>
  <c r="U175" i="1" s="1"/>
  <c r="AF266" i="1"/>
  <c r="Z174" i="1"/>
  <c r="Z175" i="1" s="1"/>
  <c r="AK266" i="1"/>
  <c r="AC174" i="1"/>
  <c r="AC175" i="1" s="1"/>
  <c r="AN266" i="1"/>
  <c r="AE174" i="1"/>
  <c r="AE175" i="1" s="1"/>
  <c r="AP266" i="1"/>
  <c r="V174" i="1"/>
  <c r="V175" i="1" s="1"/>
  <c r="AG266" i="1"/>
  <c r="AW98" i="1"/>
  <c r="AL98" i="1"/>
  <c r="AK98" i="1"/>
  <c r="AW22" i="1"/>
  <c r="AW25" i="1" s="1"/>
  <c r="AP22" i="1"/>
  <c r="AY98" i="1"/>
  <c r="BJ13" i="1"/>
  <c r="BJ19" i="1" s="1"/>
  <c r="BN137" i="1"/>
  <c r="BN67" i="1" s="1"/>
  <c r="J164" i="1"/>
  <c r="J167" i="1" s="1"/>
  <c r="I168" i="1"/>
  <c r="AL139" i="1"/>
  <c r="AL69" i="1" s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AU98" i="1"/>
  <c r="AL141" i="1"/>
  <c r="AL76" i="1" s="1"/>
  <c r="BB139" i="1"/>
  <c r="BB69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H139" i="1"/>
  <c r="AH69" i="1" s="1"/>
  <c r="AS139" i="1"/>
  <c r="AS69" i="1" s="1"/>
  <c r="AS141" i="1"/>
  <c r="AS76" i="1" s="1"/>
  <c r="AW16" i="1"/>
  <c r="AW135" i="1" s="1"/>
  <c r="AQ139" i="1"/>
  <c r="AQ69" i="1" s="1"/>
  <c r="AG141" i="1"/>
  <c r="AG76" i="1" s="1"/>
  <c r="AI141" i="1"/>
  <c r="AI76" i="1" s="1"/>
  <c r="AT141" i="1"/>
  <c r="AT76" i="1" s="1"/>
  <c r="AT139" i="1"/>
  <c r="AT69" i="1" s="1"/>
  <c r="AV139" i="1"/>
  <c r="AV69" i="1" s="1"/>
  <c r="AV141" i="1"/>
  <c r="AV76" i="1" s="1"/>
  <c r="AZ98" i="1"/>
  <c r="AJ139" i="1"/>
  <c r="AJ69" i="1" s="1"/>
  <c r="AF139" i="1"/>
  <c r="AF69" i="1" s="1"/>
  <c r="AG139" i="1"/>
  <c r="AG69" i="1" s="1"/>
  <c r="AI139" i="1"/>
  <c r="AI69" i="1" s="1"/>
  <c r="BH137" i="1"/>
  <c r="BH67" i="1" s="1"/>
  <c r="BO137" i="1"/>
  <c r="BO67" i="1" s="1"/>
  <c r="BL137" i="1"/>
  <c r="BL67" i="1" s="1"/>
  <c r="BD137" i="1"/>
  <c r="BD67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U4" i="1"/>
  <c r="BT3" i="1"/>
  <c r="AP25" i="1"/>
  <c r="AE25" i="1"/>
  <c r="M125" i="1"/>
  <c r="AM25" i="1"/>
  <c r="AL25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Y4" i="1" l="1"/>
  <c r="BX3" i="1"/>
  <c r="AK102" i="1"/>
  <c r="AW100" i="1"/>
  <c r="BE98" i="1"/>
  <c r="AG102" i="1"/>
  <c r="AR100" i="1"/>
  <c r="AK100" i="1"/>
  <c r="AJ100" i="1"/>
  <c r="AI102" i="1"/>
  <c r="BC100" i="1"/>
  <c r="AY102" i="1"/>
  <c r="BN98" i="1"/>
  <c r="AQ102" i="1"/>
  <c r="AV102" i="1"/>
  <c r="K164" i="1"/>
  <c r="K167" i="1" s="1"/>
  <c r="J168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BV4" i="1"/>
  <c r="BU3" i="1"/>
  <c r="Z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V3" i="1" l="1"/>
  <c r="BY3" i="1"/>
  <c r="BZ4" i="1"/>
  <c r="BJ100" i="1"/>
  <c r="BE102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A60" i="1"/>
  <c r="K60" i="1"/>
  <c r="V61" i="1"/>
  <c r="L60" i="1"/>
  <c r="W61" i="1"/>
  <c r="R60" i="1"/>
  <c r="AC61" i="1"/>
  <c r="P60" i="1"/>
  <c r="AA61" i="1"/>
  <c r="O60" i="1"/>
  <c r="Z61" i="1"/>
  <c r="J60" i="1"/>
  <c r="U61" i="1"/>
  <c r="T60" i="1"/>
  <c r="AE61" i="1"/>
  <c r="M60" i="1"/>
  <c r="X61" i="1"/>
  <c r="I60" i="1"/>
  <c r="T61" i="1"/>
  <c r="Q60" i="1"/>
  <c r="AB61" i="1"/>
  <c r="Y61" i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CA4" i="1" l="1"/>
  <c r="CA3" i="1" s="1"/>
  <c r="BZ3" i="1"/>
  <c r="AD62" i="1"/>
  <c r="AD258" i="1"/>
  <c r="AD259" i="1" s="1"/>
  <c r="AD261" i="1" s="1"/>
  <c r="Z62" i="1"/>
  <c r="Z258" i="1"/>
  <c r="Z259" i="1" s="1"/>
  <c r="Z261" i="1" s="1"/>
  <c r="U62" i="1"/>
  <c r="U258" i="1"/>
  <c r="U259" i="1" s="1"/>
  <c r="U261" i="1" s="1"/>
  <c r="Y62" i="1"/>
  <c r="Y258" i="1"/>
  <c r="Y259" i="1" s="1"/>
  <c r="Y261" i="1" s="1"/>
  <c r="AB62" i="1"/>
  <c r="AB258" i="1"/>
  <c r="AB259" i="1" s="1"/>
  <c r="AB261" i="1" s="1"/>
  <c r="AA62" i="1"/>
  <c r="AA258" i="1"/>
  <c r="AA259" i="1" s="1"/>
  <c r="AA261" i="1" s="1"/>
  <c r="T62" i="1"/>
  <c r="T258" i="1"/>
  <c r="T259" i="1" s="1"/>
  <c r="T261" i="1" s="1"/>
  <c r="AC62" i="1"/>
  <c r="AC258" i="1"/>
  <c r="AC259" i="1" s="1"/>
  <c r="AC261" i="1" s="1"/>
  <c r="V62" i="1"/>
  <c r="V258" i="1"/>
  <c r="V259" i="1" s="1"/>
  <c r="V261" i="1" s="1"/>
  <c r="AE62" i="1"/>
  <c r="AE258" i="1"/>
  <c r="AE259" i="1" s="1"/>
  <c r="AE261" i="1" s="1"/>
  <c r="X62" i="1"/>
  <c r="X258" i="1"/>
  <c r="X259" i="1" s="1"/>
  <c r="X261" i="1" s="1"/>
  <c r="W62" i="1"/>
  <c r="W258" i="1"/>
  <c r="W259" i="1" s="1"/>
  <c r="W261" i="1" s="1"/>
  <c r="M164" i="1"/>
  <c r="M167" i="1" s="1"/>
  <c r="L168" i="1"/>
  <c r="AJ145" i="1"/>
  <c r="AI140" i="1"/>
  <c r="AI75" i="1" s="1"/>
  <c r="AJ144" i="1"/>
  <c r="AI138" i="1"/>
  <c r="AI68" i="1" s="1"/>
  <c r="AI99" i="1" s="1"/>
  <c r="AH101" i="1"/>
  <c r="BD25" i="1"/>
  <c r="BL25" i="1"/>
  <c r="BE25" i="1"/>
  <c r="H59" i="1"/>
  <c r="H60" i="1" s="1"/>
  <c r="J127" i="1"/>
  <c r="J129" i="1" s="1"/>
  <c r="I130" i="1"/>
  <c r="J59" i="2"/>
  <c r="O4" i="1"/>
  <c r="N3" i="1"/>
  <c r="AB262" i="1" l="1"/>
  <c r="AE262" i="1"/>
  <c r="Y262" i="1"/>
  <c r="AA262" i="1"/>
  <c r="V262" i="1"/>
  <c r="W262" i="1"/>
  <c r="Z262" i="1"/>
  <c r="X262" i="1"/>
  <c r="AC262" i="1"/>
  <c r="T262" i="1"/>
  <c r="AD262" i="1"/>
  <c r="U262" i="1"/>
  <c r="N164" i="1"/>
  <c r="N167" i="1" s="1"/>
  <c r="M168" i="1"/>
  <c r="AI101" i="1"/>
  <c r="AK144" i="1"/>
  <c r="AJ138" i="1"/>
  <c r="AJ68" i="1" s="1"/>
  <c r="AK145" i="1"/>
  <c r="AJ140" i="1"/>
  <c r="AJ75" i="1" s="1"/>
  <c r="S61" i="1"/>
  <c r="K127" i="1"/>
  <c r="K129" i="1" s="1"/>
  <c r="J130" i="1"/>
  <c r="K59" i="2"/>
  <c r="P4" i="1"/>
  <c r="O3" i="1"/>
  <c r="S62" i="1" l="1"/>
  <c r="S258" i="1"/>
  <c r="S259" i="1" s="1"/>
  <c r="S261" i="1" s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L127" i="1"/>
  <c r="L129" i="1" s="1"/>
  <c r="K130" i="1"/>
  <c r="L59" i="2"/>
  <c r="Q4" i="1"/>
  <c r="P3" i="1"/>
  <c r="S262" i="1" l="1"/>
  <c r="P164" i="1"/>
  <c r="P167" i="1" s="1"/>
  <c r="O168" i="1"/>
  <c r="AK101" i="1"/>
  <c r="AM144" i="1"/>
  <c r="AL138" i="1"/>
  <c r="AL68" i="1" s="1"/>
  <c r="AM145" i="1"/>
  <c r="AL140" i="1"/>
  <c r="AL75" i="1" s="1"/>
  <c r="AK99" i="1"/>
  <c r="M127" i="1"/>
  <c r="M129" i="1" s="1"/>
  <c r="L130" i="1"/>
  <c r="M59" i="2"/>
  <c r="R4" i="1"/>
  <c r="Q3" i="1"/>
  <c r="Q164" i="1" l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N127" i="1"/>
  <c r="N129" i="1" s="1"/>
  <c r="M130" i="1"/>
  <c r="N59" i="2"/>
  <c r="S4" i="1"/>
  <c r="R3" i="1"/>
  <c r="R164" i="1" l="1"/>
  <c r="R167" i="1" s="1"/>
  <c r="Q168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S168" i="1" l="1"/>
  <c r="T164" i="1"/>
  <c r="T167" i="1" s="1"/>
  <c r="AO99" i="1"/>
  <c r="AO101" i="1"/>
  <c r="AQ144" i="1"/>
  <c r="AP138" i="1"/>
  <c r="AP68" i="1" s="1"/>
  <c r="AQ145" i="1"/>
  <c r="AP140" i="1"/>
  <c r="AP75" i="1" s="1"/>
  <c r="Q127" i="1"/>
  <c r="Q129" i="1" s="1"/>
  <c r="P130" i="1"/>
  <c r="Q59" i="2"/>
  <c r="S2" i="2"/>
  <c r="S59" i="2" s="1"/>
  <c r="V4" i="1"/>
  <c r="U3" i="1"/>
  <c r="T168" i="1" l="1"/>
  <c r="U164" i="1"/>
  <c r="U167" i="1" s="1"/>
  <c r="AP101" i="1"/>
  <c r="AR145" i="1"/>
  <c r="AQ140" i="1"/>
  <c r="AQ75" i="1" s="1"/>
  <c r="AR144" i="1"/>
  <c r="AQ138" i="1"/>
  <c r="AQ68" i="1" s="1"/>
  <c r="AQ99" i="1" s="1"/>
  <c r="AP99" i="1"/>
  <c r="R127" i="1"/>
  <c r="R129" i="1" s="1"/>
  <c r="Q130" i="1"/>
  <c r="V3" i="1"/>
  <c r="W4" i="1"/>
  <c r="V164" i="1" l="1"/>
  <c r="V167" i="1" s="1"/>
  <c r="U168" i="1"/>
  <c r="AS144" i="1"/>
  <c r="AR138" i="1"/>
  <c r="AR68" i="1" s="1"/>
  <c r="AR99" i="1" s="1"/>
  <c r="AQ101" i="1"/>
  <c r="AS145" i="1"/>
  <c r="AR140" i="1"/>
  <c r="AR75" i="1" s="1"/>
  <c r="S127" i="1"/>
  <c r="S129" i="1" s="1"/>
  <c r="R130" i="1"/>
  <c r="X4" i="1"/>
  <c r="W3" i="1"/>
  <c r="W164" i="1" l="1"/>
  <c r="W167" i="1" s="1"/>
  <c r="V168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U127" i="1"/>
  <c r="U129" i="1" s="1"/>
  <c r="T130" i="1"/>
  <c r="Z4" i="1"/>
  <c r="Y3" i="1"/>
  <c r="Y164" i="1" l="1"/>
  <c r="Y167" i="1" s="1"/>
  <c r="X168" i="1"/>
  <c r="AV144" i="1"/>
  <c r="AU138" i="1"/>
  <c r="AU68" i="1" s="1"/>
  <c r="AU99" i="1" s="1"/>
  <c r="AV145" i="1"/>
  <c r="AU140" i="1"/>
  <c r="AU75" i="1" s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W127" i="1"/>
  <c r="W129" i="1" s="1"/>
  <c r="V130" i="1"/>
  <c r="AB4" i="1"/>
  <c r="AA3" i="1"/>
  <c r="AA164" i="1" l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X127" i="1"/>
  <c r="X129" i="1" s="1"/>
  <c r="W130" i="1"/>
  <c r="AC4" i="1"/>
  <c r="AB3" i="1"/>
  <c r="AB164" i="1" l="1"/>
  <c r="AB167" i="1" s="1"/>
  <c r="AA168" i="1"/>
  <c r="AY144" i="1"/>
  <c r="AX138" i="1"/>
  <c r="AX68" i="1" s="1"/>
  <c r="AW101" i="1"/>
  <c r="AY145" i="1"/>
  <c r="AX140" i="1"/>
  <c r="AX75" i="1" s="1"/>
  <c r="Y127" i="1"/>
  <c r="Y129" i="1" s="1"/>
  <c r="X130" i="1"/>
  <c r="AD4" i="1"/>
  <c r="AC3" i="1"/>
  <c r="AC164" i="1" l="1"/>
  <c r="AC167" i="1" s="1"/>
  <c r="AB168" i="1"/>
  <c r="AX101" i="1"/>
  <c r="AZ145" i="1"/>
  <c r="AY140" i="1"/>
  <c r="AY75" i="1" s="1"/>
  <c r="AZ144" i="1"/>
  <c r="AY138" i="1"/>
  <c r="AY68" i="1" s="1"/>
  <c r="AX99" i="1"/>
  <c r="Z127" i="1"/>
  <c r="Z129" i="1" s="1"/>
  <c r="Y130" i="1"/>
  <c r="AE4" i="1"/>
  <c r="AD3" i="1"/>
  <c r="AD164" i="1" l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A127" i="1"/>
  <c r="AA129" i="1" s="1"/>
  <c r="Z130" i="1"/>
  <c r="AF159" i="1" l="1"/>
  <c r="AF267" i="1" s="1"/>
  <c r="AE164" i="1"/>
  <c r="AE167" i="1" s="1"/>
  <c r="AD168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B127" i="1"/>
  <c r="AB129" i="1" s="1"/>
  <c r="AA130" i="1"/>
  <c r="AG159" i="1" l="1"/>
  <c r="AE168" i="1"/>
  <c r="AF164" i="1"/>
  <c r="AF30" i="1"/>
  <c r="AF151" i="1" s="1"/>
  <c r="AF153" i="1" s="1"/>
  <c r="BC144" i="1"/>
  <c r="BB138" i="1"/>
  <c r="BB68" i="1" s="1"/>
  <c r="AG28" i="1"/>
  <c r="AG152" i="1"/>
  <c r="AF29" i="1"/>
  <c r="BA99" i="1"/>
  <c r="BA101" i="1"/>
  <c r="BC145" i="1"/>
  <c r="BB140" i="1"/>
  <c r="BB75" i="1" s="1"/>
  <c r="AH4" i="1"/>
  <c r="AG3" i="1"/>
  <c r="AC127" i="1"/>
  <c r="AC129" i="1" s="1"/>
  <c r="AB130" i="1"/>
  <c r="AG267" i="1" l="1"/>
  <c r="AH159" i="1"/>
  <c r="AH267" i="1" s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H3" i="1"/>
  <c r="AI4" i="1"/>
  <c r="AD127" i="1"/>
  <c r="AD129" i="1" s="1"/>
  <c r="AC130" i="1"/>
  <c r="AG153" i="1" l="1"/>
  <c r="AH150" i="1" s="1"/>
  <c r="AH153" i="1" s="1"/>
  <c r="BC101" i="1"/>
  <c r="BE145" i="1"/>
  <c r="BD140" i="1"/>
  <c r="BD75" i="1" s="1"/>
  <c r="AF103" i="1"/>
  <c r="AI28" i="1"/>
  <c r="AI30" i="1" s="1"/>
  <c r="AI151" i="1" s="1"/>
  <c r="AI152" i="1"/>
  <c r="AH29" i="1"/>
  <c r="BE144" i="1"/>
  <c r="BD138" i="1"/>
  <c r="BD68" i="1" s="1"/>
  <c r="BD99" i="1" s="1"/>
  <c r="AI3" i="1"/>
  <c r="AJ4" i="1"/>
  <c r="AE127" i="1"/>
  <c r="AE129" i="1" s="1"/>
  <c r="AD130" i="1"/>
  <c r="AG77" i="1" l="1"/>
  <c r="AG154" i="1" s="1"/>
  <c r="AJ159" i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BD101" i="1"/>
  <c r="AI29" i="1"/>
  <c r="AK4" i="1"/>
  <c r="AJ3" i="1"/>
  <c r="AE130" i="1"/>
  <c r="AF127" i="1"/>
  <c r="AG103" i="1" l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K3" i="1"/>
  <c r="AL4" i="1"/>
  <c r="AL159" i="1" l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M4" i="1"/>
  <c r="AL3" i="1"/>
  <c r="AM159" i="1" l="1"/>
  <c r="AL29" i="1"/>
  <c r="BI145" i="1"/>
  <c r="BH140" i="1"/>
  <c r="BH75" i="1" s="1"/>
  <c r="BG101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N4" i="1"/>
  <c r="AM3" i="1"/>
  <c r="AM30" i="1" l="1"/>
  <c r="AM151" i="1" s="1"/>
  <c r="BH101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N3" i="1"/>
  <c r="AO4" i="1"/>
  <c r="AO159" i="1" l="1"/>
  <c r="AL77" i="1"/>
  <c r="AM150" i="1"/>
  <c r="AM153" i="1" s="1"/>
  <c r="AL154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BI99" i="1"/>
  <c r="AO28" i="1"/>
  <c r="AO29" i="1" s="1"/>
  <c r="AO152" i="1"/>
  <c r="AK154" i="1"/>
  <c r="AP4" i="1"/>
  <c r="AO3" i="1"/>
  <c r="AP159" i="1" l="1"/>
  <c r="AO30" i="1"/>
  <c r="AO151" i="1" s="1"/>
  <c r="AP28" i="1"/>
  <c r="AP29" i="1" s="1"/>
  <c r="AP152" i="1"/>
  <c r="BL144" i="1"/>
  <c r="BK138" i="1"/>
  <c r="BK68" i="1" s="1"/>
  <c r="AM77" i="1"/>
  <c r="AM154" i="1" s="1"/>
  <c r="AN150" i="1"/>
  <c r="AN153" i="1" s="1"/>
  <c r="BJ101" i="1"/>
  <c r="BL145" i="1"/>
  <c r="BK140" i="1"/>
  <c r="BK75" i="1" s="1"/>
  <c r="AL103" i="1"/>
  <c r="AQ4" i="1"/>
  <c r="AP3" i="1"/>
  <c r="AQ159" i="1" l="1"/>
  <c r="AP30" i="1"/>
  <c r="AP151" i="1" s="1"/>
  <c r="AN77" i="1"/>
  <c r="AN154" i="1" s="1"/>
  <c r="AO150" i="1"/>
  <c r="AO153" i="1" s="1"/>
  <c r="BM144" i="1"/>
  <c r="BL138" i="1"/>
  <c r="BL68" i="1" s="1"/>
  <c r="BL99" i="1" s="1"/>
  <c r="AQ28" i="1"/>
  <c r="AQ29" i="1" s="1"/>
  <c r="BK99" i="1"/>
  <c r="BM145" i="1"/>
  <c r="BL140" i="1"/>
  <c r="BL75" i="1" s="1"/>
  <c r="AM103" i="1"/>
  <c r="BK101" i="1"/>
  <c r="AQ3" i="1"/>
  <c r="AR4" i="1"/>
  <c r="AR152" i="1" l="1"/>
  <c r="AQ30" i="1"/>
  <c r="AQ151" i="1" s="1"/>
  <c r="AR28" i="1"/>
  <c r="BD28" i="1" s="1"/>
  <c r="BN144" i="1"/>
  <c r="BM138" i="1"/>
  <c r="BM68" i="1" s="1"/>
  <c r="AO77" i="1"/>
  <c r="AP150" i="1"/>
  <c r="AP153" i="1" s="1"/>
  <c r="BL101" i="1"/>
  <c r="BN145" i="1"/>
  <c r="BM140" i="1"/>
  <c r="BM75" i="1" s="1"/>
  <c r="AN103" i="1"/>
  <c r="AR3" i="1"/>
  <c r="AS4" i="1"/>
  <c r="AR29" i="1" l="1"/>
  <c r="AS28" i="1"/>
  <c r="AR30" i="1"/>
  <c r="AR151" i="1" s="1"/>
  <c r="AS152" i="1"/>
  <c r="AS159" i="1"/>
  <c r="BO144" i="1"/>
  <c r="BO138" i="1" s="1"/>
  <c r="BO68" i="1" s="1"/>
  <c r="BN138" i="1"/>
  <c r="BN68" i="1" s="1"/>
  <c r="BM101" i="1"/>
  <c r="AO103" i="1"/>
  <c r="BO145" i="1"/>
  <c r="BO140" i="1" s="1"/>
  <c r="BO75" i="1" s="1"/>
  <c r="BN140" i="1"/>
  <c r="BN75" i="1" s="1"/>
  <c r="AP77" i="1"/>
  <c r="AP154" i="1" s="1"/>
  <c r="AQ150" i="1"/>
  <c r="AQ152" i="1" s="1"/>
  <c r="AQ153" i="1" s="1"/>
  <c r="AO154" i="1"/>
  <c r="BM99" i="1"/>
  <c r="BE28" i="1"/>
  <c r="AT28" i="1"/>
  <c r="AS29" i="1"/>
  <c r="AS30" i="1"/>
  <c r="AS151" i="1" s="1"/>
  <c r="BD29" i="1"/>
  <c r="BD30" i="1"/>
  <c r="BD151" i="1" s="1"/>
  <c r="AT4" i="1"/>
  <c r="AS3" i="1"/>
  <c r="BO99" i="1" l="1"/>
  <c r="AT152" i="1"/>
  <c r="AT159" i="1"/>
  <c r="AP103" i="1"/>
  <c r="AR150" i="1"/>
  <c r="AR153" i="1" s="1"/>
  <c r="AQ77" i="1"/>
  <c r="BN101" i="1"/>
  <c r="BN99" i="1"/>
  <c r="BO101" i="1"/>
  <c r="BE30" i="1"/>
  <c r="BE151" i="1" s="1"/>
  <c r="BE29" i="1"/>
  <c r="AU28" i="1"/>
  <c r="AT30" i="1"/>
  <c r="AT151" i="1" s="1"/>
  <c r="BF28" i="1"/>
  <c r="AT29" i="1"/>
  <c r="AU4" i="1"/>
  <c r="AT3" i="1"/>
  <c r="AU152" i="1" l="1"/>
  <c r="AQ103" i="1"/>
  <c r="AS150" i="1"/>
  <c r="AS153" i="1" s="1"/>
  <c r="AR77" i="1"/>
  <c r="AQ154" i="1"/>
  <c r="BF29" i="1"/>
  <c r="BF30" i="1"/>
  <c r="BG28" i="1"/>
  <c r="AU29" i="1"/>
  <c r="AV28" i="1"/>
  <c r="AU30" i="1"/>
  <c r="AU151" i="1" s="1"/>
  <c r="AU3" i="1"/>
  <c r="AV4" i="1"/>
  <c r="AV152" i="1" l="1"/>
  <c r="AV159" i="1"/>
  <c r="AS77" i="1"/>
  <c r="AS154" i="1" s="1"/>
  <c r="AT150" i="1"/>
  <c r="AT153" i="1" s="1"/>
  <c r="BF151" i="1"/>
  <c r="AR154" i="1"/>
  <c r="AR103" i="1"/>
  <c r="BH28" i="1"/>
  <c r="AV29" i="1"/>
  <c r="AW28" i="1"/>
  <c r="AV30" i="1"/>
  <c r="AV151" i="1" s="1"/>
  <c r="BG30" i="1"/>
  <c r="BG151" i="1" s="1"/>
  <c r="BG29" i="1"/>
  <c r="AV3" i="1"/>
  <c r="AW4" i="1"/>
  <c r="AW152" i="1" l="1"/>
  <c r="AT77" i="1"/>
  <c r="AU150" i="1"/>
  <c r="AU153" i="1" s="1"/>
  <c r="AS103" i="1"/>
  <c r="BI28" i="1"/>
  <c r="AX28" i="1"/>
  <c r="AW30" i="1"/>
  <c r="AW151" i="1" s="1"/>
  <c r="AW29" i="1"/>
  <c r="BH30" i="1"/>
  <c r="BH151" i="1" s="1"/>
  <c r="BH29" i="1"/>
  <c r="AX4" i="1"/>
  <c r="AW3" i="1"/>
  <c r="AX152" i="1" l="1"/>
  <c r="AX159" i="1"/>
  <c r="AT103" i="1"/>
  <c r="AT154" i="1"/>
  <c r="AU77" i="1"/>
  <c r="AU154" i="1" s="1"/>
  <c r="AV150" i="1"/>
  <c r="AV153" i="1" s="1"/>
  <c r="BJ28" i="1"/>
  <c r="AX29" i="1"/>
  <c r="AY28" i="1"/>
  <c r="AX30" i="1"/>
  <c r="AX151" i="1" s="1"/>
  <c r="BI30" i="1"/>
  <c r="BI151" i="1" s="1"/>
  <c r="BI29" i="1"/>
  <c r="AY4" i="1"/>
  <c r="AX3" i="1"/>
  <c r="AY152" i="1" l="1"/>
  <c r="AY159" i="1"/>
  <c r="AV77" i="1"/>
  <c r="AV154" i="1" s="1"/>
  <c r="AW150" i="1"/>
  <c r="AW153" i="1" s="1"/>
  <c r="AU103" i="1"/>
  <c r="BK28" i="1"/>
  <c r="AY29" i="1"/>
  <c r="AZ28" i="1"/>
  <c r="AY30" i="1"/>
  <c r="BJ30" i="1"/>
  <c r="BJ29" i="1"/>
  <c r="AY3" i="1"/>
  <c r="AZ4" i="1"/>
  <c r="AZ152" i="1" l="1"/>
  <c r="AY151" i="1"/>
  <c r="AW77" i="1"/>
  <c r="AW154" i="1" s="1"/>
  <c r="AX150" i="1"/>
  <c r="AX153" i="1" s="1"/>
  <c r="BJ151" i="1"/>
  <c r="AV103" i="1"/>
  <c r="BL28" i="1"/>
  <c r="AZ30" i="1"/>
  <c r="AZ151" i="1" s="1"/>
  <c r="BA28" i="1"/>
  <c r="AZ29" i="1"/>
  <c r="BK30" i="1"/>
  <c r="BK151" i="1" s="1"/>
  <c r="BK29" i="1"/>
  <c r="BA4" i="1"/>
  <c r="AZ3" i="1"/>
  <c r="BA152" i="1" l="1"/>
  <c r="BA159" i="1"/>
  <c r="AW103" i="1"/>
  <c r="AX77" i="1"/>
  <c r="AX154" i="1" s="1"/>
  <c r="AY150" i="1"/>
  <c r="AY153" i="1" s="1"/>
  <c r="BM28" i="1"/>
  <c r="BA29" i="1"/>
  <c r="BB28" i="1"/>
  <c r="BA30" i="1"/>
  <c r="BL30" i="1"/>
  <c r="BL151" i="1" s="1"/>
  <c r="BL29" i="1"/>
  <c r="BB4" i="1"/>
  <c r="BA3" i="1"/>
  <c r="BB152" i="1" l="1"/>
  <c r="BB159" i="1"/>
  <c r="AY77" i="1"/>
  <c r="AY154" i="1" s="1"/>
  <c r="AZ150" i="1"/>
  <c r="AZ153" i="1" s="1"/>
  <c r="BA151" i="1"/>
  <c r="AX103" i="1"/>
  <c r="BN28" i="1"/>
  <c r="BB29" i="1"/>
  <c r="BC28" i="1"/>
  <c r="BB30" i="1"/>
  <c r="BB151" i="1" s="1"/>
  <c r="BM29" i="1"/>
  <c r="BM30" i="1"/>
  <c r="BM151" i="1" s="1"/>
  <c r="BB3" i="1"/>
  <c r="BC4" i="1"/>
  <c r="BC159" i="1" l="1"/>
  <c r="AZ77" i="1"/>
  <c r="BA150" i="1"/>
  <c r="BA153" i="1" s="1"/>
  <c r="AZ154" i="1"/>
  <c r="AY103" i="1"/>
  <c r="BO28" i="1"/>
  <c r="BC29" i="1"/>
  <c r="BC30" i="1"/>
  <c r="BC151" i="1" s="1"/>
  <c r="BN30" i="1"/>
  <c r="BN151" i="1" s="1"/>
  <c r="BN29" i="1"/>
  <c r="BD4" i="1"/>
  <c r="BC3" i="1"/>
  <c r="BD152" i="1" l="1"/>
  <c r="BA77" i="1"/>
  <c r="BB150" i="1"/>
  <c r="BB153" i="1" s="1"/>
  <c r="BA154" i="1"/>
  <c r="AZ103" i="1"/>
  <c r="BO30" i="1"/>
  <c r="BO151" i="1" s="1"/>
  <c r="BO29" i="1"/>
  <c r="BE4" i="1"/>
  <c r="BD3" i="1"/>
  <c r="BE152" i="1" l="1"/>
  <c r="BE159" i="1"/>
  <c r="BB77" i="1"/>
  <c r="BB154" i="1" s="1"/>
  <c r="BC150" i="1"/>
  <c r="BC152" i="1" s="1"/>
  <c r="BC153" i="1" s="1"/>
  <c r="BA103" i="1"/>
  <c r="BF4" i="1"/>
  <c r="BE3" i="1"/>
  <c r="BF152" i="1" l="1"/>
  <c r="BF159" i="1"/>
  <c r="BB103" i="1"/>
  <c r="BC77" i="1"/>
  <c r="BC154" i="1" s="1"/>
  <c r="BD150" i="1"/>
  <c r="BD153" i="1" s="1"/>
  <c r="BG4" i="1"/>
  <c r="BF3" i="1"/>
  <c r="BG152" i="1" l="1"/>
  <c r="BC103" i="1"/>
  <c r="BD77" i="1"/>
  <c r="BD154" i="1" s="1"/>
  <c r="BE150" i="1"/>
  <c r="BE153" i="1" s="1"/>
  <c r="BH4" i="1"/>
  <c r="BG3" i="1"/>
  <c r="BH152" i="1" l="1"/>
  <c r="BH159" i="1"/>
  <c r="BE77" i="1"/>
  <c r="BE154" i="1" s="1"/>
  <c r="BF150" i="1"/>
  <c r="BF153" i="1" s="1"/>
  <c r="BD103" i="1"/>
  <c r="BH3" i="1"/>
  <c r="BI4" i="1"/>
  <c r="BI152" i="1" l="1"/>
  <c r="BF77" i="1"/>
  <c r="BG150" i="1"/>
  <c r="BG153" i="1" s="1"/>
  <c r="BF154" i="1"/>
  <c r="BE103" i="1"/>
  <c r="BI3" i="1"/>
  <c r="BJ4" i="1"/>
  <c r="BJ152" i="1" l="1"/>
  <c r="BJ159" i="1"/>
  <c r="BG77" i="1"/>
  <c r="BG154" i="1" s="1"/>
  <c r="BH150" i="1"/>
  <c r="BH153" i="1" s="1"/>
  <c r="BF103" i="1"/>
  <c r="BJ3" i="1"/>
  <c r="BK4" i="1"/>
  <c r="BK152" i="1" l="1"/>
  <c r="BK159" i="1"/>
  <c r="BG103" i="1"/>
  <c r="BH77" i="1"/>
  <c r="BH154" i="1" s="1"/>
  <c r="BI150" i="1"/>
  <c r="BI153" i="1" s="1"/>
  <c r="BL4" i="1"/>
  <c r="BK3" i="1"/>
  <c r="BL152" i="1" l="1"/>
  <c r="BI77" i="1"/>
  <c r="BI154" i="1" s="1"/>
  <c r="BJ150" i="1"/>
  <c r="BJ153" i="1" s="1"/>
  <c r="BH103" i="1"/>
  <c r="BM4" i="1"/>
  <c r="BL3" i="1"/>
  <c r="BM152" i="1" l="1"/>
  <c r="BM159" i="1"/>
  <c r="BJ77" i="1"/>
  <c r="BJ154" i="1" s="1"/>
  <c r="BK150" i="1"/>
  <c r="BK153" i="1" s="1"/>
  <c r="BI103" i="1"/>
  <c r="BN4" i="1"/>
  <c r="BM3" i="1"/>
  <c r="BN152" i="1" l="1"/>
  <c r="BN159" i="1"/>
  <c r="BK77" i="1"/>
  <c r="BK154" i="1" s="1"/>
  <c r="BL150" i="1"/>
  <c r="BL153" i="1" s="1"/>
  <c r="BJ103" i="1"/>
  <c r="BO4" i="1"/>
  <c r="BN3" i="1"/>
  <c r="BR261" i="1" l="1"/>
  <c r="BS261" i="1"/>
  <c r="BT260" i="1"/>
  <c r="BR265" i="1"/>
  <c r="BR258" i="1"/>
  <c r="BR271" i="1"/>
  <c r="BR267" i="1"/>
  <c r="BR275" i="1"/>
  <c r="BR260" i="1"/>
  <c r="BR257" i="1"/>
  <c r="BR270" i="1"/>
  <c r="BR259" i="1"/>
  <c r="BR262" i="1" s="1"/>
  <c r="BR274" i="1"/>
  <c r="BR268" i="1"/>
  <c r="BR272" i="1"/>
  <c r="BR266" i="1"/>
  <c r="BU275" i="1"/>
  <c r="BS260" i="1"/>
  <c r="BS265" i="1"/>
  <c r="BS272" i="1"/>
  <c r="BS275" i="1"/>
  <c r="BT275" i="1"/>
  <c r="BS268" i="1"/>
  <c r="BT266" i="1"/>
  <c r="BS274" i="1"/>
  <c r="BS259" i="1"/>
  <c r="BS258" i="1"/>
  <c r="BV275" i="1"/>
  <c r="BS267" i="1"/>
  <c r="BS266" i="1"/>
  <c r="BU266" i="1"/>
  <c r="BS270" i="1"/>
  <c r="BS271" i="1"/>
  <c r="BV260" i="1"/>
  <c r="BU260" i="1"/>
  <c r="BS257" i="1"/>
  <c r="BV266" i="1"/>
  <c r="BO159" i="1"/>
  <c r="A179" i="1" a="1"/>
  <c r="BO181" i="1" s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R89" i="1"/>
  <c r="BU69" i="1"/>
  <c r="BR78" i="1"/>
  <c r="BS66" i="1"/>
  <c r="BS68" i="1"/>
  <c r="BT86" i="1"/>
  <c r="BR70" i="1"/>
  <c r="BR67" i="1"/>
  <c r="BR87" i="1"/>
  <c r="BT85" i="1"/>
  <c r="BT76" i="1"/>
  <c r="BR80" i="1"/>
  <c r="BT2" i="1"/>
  <c r="BR77" i="1"/>
  <c r="BR82" i="1"/>
  <c r="BR79" i="1"/>
  <c r="BT68" i="1"/>
  <c r="BU77" i="1"/>
  <c r="BU76" i="1"/>
  <c r="BU2" i="1"/>
  <c r="BU86" i="1"/>
  <c r="BU85" i="1"/>
  <c r="BU68" i="1"/>
  <c r="BU67" i="1"/>
  <c r="BT77" i="1"/>
  <c r="BR76" i="1"/>
  <c r="BV68" i="1"/>
  <c r="BV76" i="1"/>
  <c r="BV2" i="1"/>
  <c r="BU75" i="1"/>
  <c r="BV86" i="1"/>
  <c r="BV69" i="1"/>
  <c r="BV75" i="1"/>
  <c r="BV85" i="1"/>
  <c r="BV67" i="1"/>
  <c r="BS262" i="1" l="1"/>
  <c r="BY86" i="1"/>
  <c r="BO198" i="1"/>
  <c r="BO197" i="1"/>
  <c r="BO212" i="1"/>
  <c r="BO190" i="1"/>
  <c r="BO211" i="1"/>
  <c r="BO189" i="1"/>
  <c r="BO196" i="1"/>
  <c r="BO210" i="1"/>
  <c r="BO188" i="1"/>
  <c r="BO209" i="1"/>
  <c r="BO187" i="1"/>
  <c r="BO213" i="1"/>
  <c r="BO208" i="1"/>
  <c r="BO186" i="1"/>
  <c r="BO207" i="1"/>
  <c r="BO185" i="1"/>
  <c r="BO199" i="1"/>
  <c r="BO201" i="1"/>
  <c r="BO184" i="1"/>
  <c r="CA68" i="1"/>
  <c r="BO200" i="1"/>
  <c r="BO206" i="1"/>
  <c r="BO195" i="1"/>
  <c r="BO183" i="1"/>
  <c r="BO205" i="1"/>
  <c r="BO194" i="1"/>
  <c r="BO182" i="1"/>
  <c r="BO204" i="1"/>
  <c r="BO193" i="1"/>
  <c r="A179" i="1"/>
  <c r="AF191" i="1"/>
  <c r="AF203" i="1"/>
  <c r="AF180" i="1"/>
  <c r="AF192" i="1"/>
  <c r="AF204" i="1"/>
  <c r="AF198" i="1"/>
  <c r="AF194" i="1"/>
  <c r="AF208" i="1"/>
  <c r="AF181" i="1"/>
  <c r="AF193" i="1"/>
  <c r="AF205" i="1"/>
  <c r="AF206" i="1"/>
  <c r="AF196" i="1"/>
  <c r="AF199" i="1"/>
  <c r="AF201" i="1"/>
  <c r="AF182" i="1"/>
  <c r="AF211" i="1"/>
  <c r="AF189" i="1"/>
  <c r="AF183" i="1"/>
  <c r="AF195" i="1"/>
  <c r="AF207" i="1"/>
  <c r="AF209" i="1"/>
  <c r="AF212" i="1"/>
  <c r="AF202" i="1"/>
  <c r="AF184" i="1"/>
  <c r="AF210" i="1"/>
  <c r="AF200" i="1"/>
  <c r="AF185" i="1"/>
  <c r="AF197" i="1"/>
  <c r="AF188" i="1"/>
  <c r="AF190" i="1"/>
  <c r="AF186" i="1"/>
  <c r="AF187" i="1"/>
  <c r="AF214" i="1"/>
  <c r="AF213" i="1"/>
  <c r="AG191" i="1"/>
  <c r="AG202" i="1"/>
  <c r="AG214" i="1"/>
  <c r="AG206" i="1"/>
  <c r="AG180" i="1"/>
  <c r="AG192" i="1"/>
  <c r="AG203" i="1"/>
  <c r="AG195" i="1"/>
  <c r="AG197" i="1"/>
  <c r="AG189" i="1"/>
  <c r="AG181" i="1"/>
  <c r="AG193" i="1"/>
  <c r="AG204" i="1"/>
  <c r="AG205" i="1"/>
  <c r="AG196" i="1"/>
  <c r="AG210" i="1"/>
  <c r="AG182" i="1"/>
  <c r="AG194" i="1"/>
  <c r="AG207" i="1"/>
  <c r="AG208" i="1"/>
  <c r="AG209" i="1"/>
  <c r="AG200" i="1"/>
  <c r="AG183" i="1"/>
  <c r="AG187" i="1"/>
  <c r="AG212" i="1"/>
  <c r="AG184" i="1"/>
  <c r="AG186" i="1"/>
  <c r="AG199" i="1"/>
  <c r="AG201" i="1"/>
  <c r="AG185" i="1"/>
  <c r="AG188" i="1"/>
  <c r="AG211" i="1"/>
  <c r="AG213" i="1"/>
  <c r="AG198" i="1"/>
  <c r="AG190" i="1"/>
  <c r="AH191" i="1"/>
  <c r="AH205" i="1"/>
  <c r="AH197" i="1"/>
  <c r="AH180" i="1"/>
  <c r="AH192" i="1"/>
  <c r="AH206" i="1"/>
  <c r="AH213" i="1"/>
  <c r="AH189" i="1"/>
  <c r="AH181" i="1"/>
  <c r="AH193" i="1"/>
  <c r="AH207" i="1"/>
  <c r="AH209" i="1"/>
  <c r="AH200" i="1"/>
  <c r="AH202" i="1"/>
  <c r="AH182" i="1"/>
  <c r="AH196" i="1"/>
  <c r="AH208" i="1"/>
  <c r="AH210" i="1"/>
  <c r="AH190" i="1"/>
  <c r="AH183" i="1"/>
  <c r="AH195" i="1"/>
  <c r="AH211" i="1"/>
  <c r="AH214" i="1"/>
  <c r="AH194" i="1"/>
  <c r="AH184" i="1"/>
  <c r="AH212" i="1"/>
  <c r="AH188" i="1"/>
  <c r="AH204" i="1"/>
  <c r="AH185" i="1"/>
  <c r="AH199" i="1"/>
  <c r="AH201" i="1"/>
  <c r="AH203" i="1"/>
  <c r="AH186" i="1"/>
  <c r="AH187" i="1"/>
  <c r="AH198" i="1"/>
  <c r="AI183" i="1"/>
  <c r="AI189" i="1"/>
  <c r="AI209" i="1"/>
  <c r="AI182" i="1"/>
  <c r="AI195" i="1"/>
  <c r="AI181" i="1"/>
  <c r="AI197" i="1"/>
  <c r="AI187" i="1"/>
  <c r="AI193" i="1"/>
  <c r="AI210" i="1"/>
  <c r="AI202" i="1"/>
  <c r="AI198" i="1"/>
  <c r="AI191" i="1"/>
  <c r="AI199" i="1"/>
  <c r="AI211" i="1"/>
  <c r="AI212" i="1"/>
  <c r="AI201" i="1"/>
  <c r="AI203" i="1"/>
  <c r="AI186" i="1"/>
  <c r="AI206" i="1"/>
  <c r="AI196" i="1"/>
  <c r="AI200" i="1"/>
  <c r="AI180" i="1"/>
  <c r="AI213" i="1"/>
  <c r="AI190" i="1"/>
  <c r="AI207" i="1"/>
  <c r="AI184" i="1"/>
  <c r="AI214" i="1"/>
  <c r="AI192" i="1"/>
  <c r="AI205" i="1"/>
  <c r="AI185" i="1"/>
  <c r="AI188" i="1"/>
  <c r="AI204" i="1"/>
  <c r="AI194" i="1"/>
  <c r="AI208" i="1"/>
  <c r="AJ191" i="1"/>
  <c r="AJ203" i="1"/>
  <c r="AJ198" i="1"/>
  <c r="AJ204" i="1"/>
  <c r="AJ212" i="1"/>
  <c r="AJ214" i="1"/>
  <c r="AJ180" i="1"/>
  <c r="AJ192" i="1"/>
  <c r="AJ210" i="1"/>
  <c r="AJ211" i="1"/>
  <c r="AJ181" i="1"/>
  <c r="AJ193" i="1"/>
  <c r="AJ205" i="1"/>
  <c r="AJ200" i="1"/>
  <c r="AJ182" i="1"/>
  <c r="AJ194" i="1"/>
  <c r="AJ206" i="1"/>
  <c r="AJ213" i="1"/>
  <c r="AJ183" i="1"/>
  <c r="AJ197" i="1"/>
  <c r="AJ207" i="1"/>
  <c r="AJ209" i="1"/>
  <c r="AJ189" i="1"/>
  <c r="AJ184" i="1"/>
  <c r="AJ196" i="1"/>
  <c r="AJ208" i="1"/>
  <c r="AJ201" i="1"/>
  <c r="AJ185" i="1"/>
  <c r="AJ195" i="1"/>
  <c r="AJ199" i="1"/>
  <c r="AJ186" i="1"/>
  <c r="AJ188" i="1"/>
  <c r="AJ202" i="1"/>
  <c r="AJ187" i="1"/>
  <c r="AJ190" i="1"/>
  <c r="AK180" i="1"/>
  <c r="AK192" i="1"/>
  <c r="AK203" i="1"/>
  <c r="AK181" i="1"/>
  <c r="AK193" i="1"/>
  <c r="AK204" i="1"/>
  <c r="AK189" i="1"/>
  <c r="AK201" i="1"/>
  <c r="AK182" i="1"/>
  <c r="AK194" i="1"/>
  <c r="AK205" i="1"/>
  <c r="AK196" i="1"/>
  <c r="AK207" i="1"/>
  <c r="AK209" i="1"/>
  <c r="AK210" i="1"/>
  <c r="AK211" i="1"/>
  <c r="AK200" i="1"/>
  <c r="AK183" i="1"/>
  <c r="AK195" i="1"/>
  <c r="AK206" i="1"/>
  <c r="AK185" i="1"/>
  <c r="AK208" i="1"/>
  <c r="AK190" i="1"/>
  <c r="AK184" i="1"/>
  <c r="AK198" i="1"/>
  <c r="AK197" i="1"/>
  <c r="AK199" i="1"/>
  <c r="AK212" i="1"/>
  <c r="AK213" i="1"/>
  <c r="AK186" i="1"/>
  <c r="AK191" i="1"/>
  <c r="AK187" i="1"/>
  <c r="AK188" i="1"/>
  <c r="AK202" i="1"/>
  <c r="AK214" i="1"/>
  <c r="AL191" i="1"/>
  <c r="AL209" i="1"/>
  <c r="AL207" i="1"/>
  <c r="AL214" i="1"/>
  <c r="AL199" i="1"/>
  <c r="AL200" i="1"/>
  <c r="AL201" i="1"/>
  <c r="AL198" i="1"/>
  <c r="AL190" i="1"/>
  <c r="AL180" i="1"/>
  <c r="AL192" i="1"/>
  <c r="AL210" i="1"/>
  <c r="AL194" i="1"/>
  <c r="AL195" i="1"/>
  <c r="AL202" i="1"/>
  <c r="AL208" i="1"/>
  <c r="AL205" i="1"/>
  <c r="AL181" i="1"/>
  <c r="AL193" i="1"/>
  <c r="AL196" i="1"/>
  <c r="AL206" i="1"/>
  <c r="AL213" i="1"/>
  <c r="AL182" i="1"/>
  <c r="AL197" i="1"/>
  <c r="AL183" i="1"/>
  <c r="AL186" i="1"/>
  <c r="AL203" i="1"/>
  <c r="AL184" i="1"/>
  <c r="AL187" i="1"/>
  <c r="AL189" i="1"/>
  <c r="AL212" i="1"/>
  <c r="AL185" i="1"/>
  <c r="AL188" i="1"/>
  <c r="AL211" i="1"/>
  <c r="AL204" i="1"/>
  <c r="AM191" i="1"/>
  <c r="AM202" i="1"/>
  <c r="AM214" i="1"/>
  <c r="AM206" i="1"/>
  <c r="AM209" i="1"/>
  <c r="AM188" i="1"/>
  <c r="AM190" i="1"/>
  <c r="AM180" i="1"/>
  <c r="AM192" i="1"/>
  <c r="AM203" i="1"/>
  <c r="AM195" i="1"/>
  <c r="AM185" i="1"/>
  <c r="AM187" i="1"/>
  <c r="AM211" i="1"/>
  <c r="AM212" i="1"/>
  <c r="AM181" i="1"/>
  <c r="AM193" i="1"/>
  <c r="AM204" i="1"/>
  <c r="AM196" i="1"/>
  <c r="AM182" i="1"/>
  <c r="AM194" i="1"/>
  <c r="AM205" i="1"/>
  <c r="AM207" i="1"/>
  <c r="AM198" i="1"/>
  <c r="AM210" i="1"/>
  <c r="AM201" i="1"/>
  <c r="AM183" i="1"/>
  <c r="AM208" i="1"/>
  <c r="AM189" i="1"/>
  <c r="AM184" i="1"/>
  <c r="AM186" i="1"/>
  <c r="AM213" i="1"/>
  <c r="AM197" i="1"/>
  <c r="AM199" i="1"/>
  <c r="AM200" i="1"/>
  <c r="AN180" i="1"/>
  <c r="AN192" i="1"/>
  <c r="AN203" i="1"/>
  <c r="AN185" i="1"/>
  <c r="AN209" i="1"/>
  <c r="AN213" i="1"/>
  <c r="AN214" i="1"/>
  <c r="AN181" i="1"/>
  <c r="AN193" i="1"/>
  <c r="AN204" i="1"/>
  <c r="AN206" i="1"/>
  <c r="AN184" i="1"/>
  <c r="AN186" i="1"/>
  <c r="AN182" i="1"/>
  <c r="AN194" i="1"/>
  <c r="AN205" i="1"/>
  <c r="AN196" i="1"/>
  <c r="AN187" i="1"/>
  <c r="AN189" i="1"/>
  <c r="AN202" i="1"/>
  <c r="AN183" i="1"/>
  <c r="AN195" i="1"/>
  <c r="AN197" i="1"/>
  <c r="AN198" i="1"/>
  <c r="AN210" i="1"/>
  <c r="AN188" i="1"/>
  <c r="AN212" i="1"/>
  <c r="AN191" i="1"/>
  <c r="AN207" i="1"/>
  <c r="AN199" i="1"/>
  <c r="AN201" i="1"/>
  <c r="AN208" i="1"/>
  <c r="AN211" i="1"/>
  <c r="AN200" i="1"/>
  <c r="AN190" i="1"/>
  <c r="AO191" i="1"/>
  <c r="AO203" i="1"/>
  <c r="AO209" i="1"/>
  <c r="AO198" i="1"/>
  <c r="AO180" i="1"/>
  <c r="AO192" i="1"/>
  <c r="AO204" i="1"/>
  <c r="AO206" i="1"/>
  <c r="AO207" i="1"/>
  <c r="AO196" i="1"/>
  <c r="AO210" i="1"/>
  <c r="AO199" i="1"/>
  <c r="AO202" i="1"/>
  <c r="AO181" i="1"/>
  <c r="AO193" i="1"/>
  <c r="AO205" i="1"/>
  <c r="AO195" i="1"/>
  <c r="AO208" i="1"/>
  <c r="AO187" i="1"/>
  <c r="AO190" i="1"/>
  <c r="AO182" i="1"/>
  <c r="AO194" i="1"/>
  <c r="AO211" i="1"/>
  <c r="AO189" i="1"/>
  <c r="AO183" i="1"/>
  <c r="AO197" i="1"/>
  <c r="AO213" i="1"/>
  <c r="AO184" i="1"/>
  <c r="AO200" i="1"/>
  <c r="AO185" i="1"/>
  <c r="AO188" i="1"/>
  <c r="AO214" i="1"/>
  <c r="AO186" i="1"/>
  <c r="AO212" i="1"/>
  <c r="AO201" i="1"/>
  <c r="AP191" i="1"/>
  <c r="AP203" i="1"/>
  <c r="AP198" i="1"/>
  <c r="AP196" i="1"/>
  <c r="AP197" i="1"/>
  <c r="AP210" i="1"/>
  <c r="AP211" i="1"/>
  <c r="AP212" i="1"/>
  <c r="AP213" i="1"/>
  <c r="AP180" i="1"/>
  <c r="AP192" i="1"/>
  <c r="AP204" i="1"/>
  <c r="AP194" i="1"/>
  <c r="AP195" i="1"/>
  <c r="AP181" i="1"/>
  <c r="AP193" i="1"/>
  <c r="AP205" i="1"/>
  <c r="AP207" i="1"/>
  <c r="AP199" i="1"/>
  <c r="AP189" i="1"/>
  <c r="AP182" i="1"/>
  <c r="AP206" i="1"/>
  <c r="AP208" i="1"/>
  <c r="AP209" i="1"/>
  <c r="AP200" i="1"/>
  <c r="AP190" i="1"/>
  <c r="AP183" i="1"/>
  <c r="AP187" i="1"/>
  <c r="AP184" i="1"/>
  <c r="AP186" i="1"/>
  <c r="AP202" i="1"/>
  <c r="AP185" i="1"/>
  <c r="AP188" i="1"/>
  <c r="AP201" i="1"/>
  <c r="AP214" i="1"/>
  <c r="AQ191" i="1"/>
  <c r="AQ202" i="1"/>
  <c r="AQ214" i="1"/>
  <c r="AQ198" i="1"/>
  <c r="AQ188" i="1"/>
  <c r="AQ201" i="1"/>
  <c r="AQ180" i="1"/>
  <c r="AQ192" i="1"/>
  <c r="AQ203" i="1"/>
  <c r="AQ197" i="1"/>
  <c r="AQ209" i="1"/>
  <c r="AQ189" i="1"/>
  <c r="AQ181" i="1"/>
  <c r="AQ193" i="1"/>
  <c r="AQ204" i="1"/>
  <c r="AQ195" i="1"/>
  <c r="AQ196" i="1"/>
  <c r="AQ186" i="1"/>
  <c r="AQ200" i="1"/>
  <c r="AQ182" i="1"/>
  <c r="AQ194" i="1"/>
  <c r="AQ205" i="1"/>
  <c r="AQ206" i="1"/>
  <c r="AQ207" i="1"/>
  <c r="AQ187" i="1"/>
  <c r="AQ199" i="1"/>
  <c r="AQ190" i="1"/>
  <c r="AQ183" i="1"/>
  <c r="AQ208" i="1"/>
  <c r="AQ211" i="1"/>
  <c r="AQ213" i="1"/>
  <c r="AQ184" i="1"/>
  <c r="AQ185" i="1"/>
  <c r="AQ210" i="1"/>
  <c r="AQ212" i="1"/>
  <c r="AR191" i="1"/>
  <c r="AR202" i="1"/>
  <c r="AR214" i="1"/>
  <c r="AR205" i="1"/>
  <c r="AR206" i="1"/>
  <c r="AR196" i="1"/>
  <c r="AR208" i="1"/>
  <c r="AR209" i="1"/>
  <c r="AR188" i="1"/>
  <c r="AR180" i="1"/>
  <c r="AR192" i="1"/>
  <c r="AR203" i="1"/>
  <c r="AR195" i="1"/>
  <c r="AR185" i="1"/>
  <c r="AR198" i="1"/>
  <c r="AR212" i="1"/>
  <c r="AR181" i="1"/>
  <c r="AR193" i="1"/>
  <c r="AR204" i="1"/>
  <c r="AR184" i="1"/>
  <c r="AR197" i="1"/>
  <c r="AR182" i="1"/>
  <c r="AR194" i="1"/>
  <c r="AR187" i="1"/>
  <c r="AR211" i="1"/>
  <c r="AR190" i="1"/>
  <c r="AR183" i="1"/>
  <c r="AR186" i="1"/>
  <c r="AR210" i="1"/>
  <c r="AR201" i="1"/>
  <c r="AR207" i="1"/>
  <c r="AR199" i="1"/>
  <c r="AR213" i="1"/>
  <c r="AR200" i="1"/>
  <c r="AR189" i="1"/>
  <c r="AS180" i="1"/>
  <c r="AS192" i="1"/>
  <c r="AS203" i="1"/>
  <c r="AS207" i="1"/>
  <c r="AS187" i="1"/>
  <c r="AS199" i="1"/>
  <c r="AS200" i="1"/>
  <c r="AS202" i="1"/>
  <c r="AS181" i="1"/>
  <c r="AS193" i="1"/>
  <c r="AS204" i="1"/>
  <c r="AS208" i="1"/>
  <c r="AS210" i="1"/>
  <c r="AS189" i="1"/>
  <c r="AS190" i="1"/>
  <c r="AS182" i="1"/>
  <c r="AS194" i="1"/>
  <c r="AS205" i="1"/>
  <c r="AS197" i="1"/>
  <c r="AS183" i="1"/>
  <c r="AS195" i="1"/>
  <c r="AS206" i="1"/>
  <c r="AS198" i="1"/>
  <c r="AS191" i="1"/>
  <c r="AS184" i="1"/>
  <c r="AS196" i="1"/>
  <c r="AS186" i="1"/>
  <c r="AS201" i="1"/>
  <c r="AS185" i="1"/>
  <c r="AS188" i="1"/>
  <c r="AS209" i="1"/>
  <c r="AS211" i="1"/>
  <c r="AS212" i="1"/>
  <c r="AS213" i="1"/>
  <c r="AS214" i="1"/>
  <c r="AT180" i="1"/>
  <c r="AT192" i="1"/>
  <c r="AT204" i="1"/>
  <c r="AT206" i="1"/>
  <c r="AT187" i="1"/>
  <c r="AT212" i="1"/>
  <c r="AT203" i="1"/>
  <c r="AT181" i="1"/>
  <c r="AT193" i="1"/>
  <c r="AT205" i="1"/>
  <c r="AT207" i="1"/>
  <c r="AT208" i="1"/>
  <c r="AT209" i="1"/>
  <c r="AT186" i="1"/>
  <c r="AT199" i="1"/>
  <c r="AT201" i="1"/>
  <c r="AT191" i="1"/>
  <c r="AT182" i="1"/>
  <c r="AT194" i="1"/>
  <c r="AT185" i="1"/>
  <c r="AT198" i="1"/>
  <c r="AT211" i="1"/>
  <c r="AT200" i="1"/>
  <c r="AT214" i="1"/>
  <c r="AT183" i="1"/>
  <c r="AT197" i="1"/>
  <c r="AT210" i="1"/>
  <c r="AT188" i="1"/>
  <c r="AT190" i="1"/>
  <c r="AT184" i="1"/>
  <c r="AT196" i="1"/>
  <c r="AT213" i="1"/>
  <c r="AT189" i="1"/>
  <c r="AT195" i="1"/>
  <c r="AT202" i="1"/>
  <c r="AU198" i="1"/>
  <c r="AU210" i="1"/>
  <c r="AU190" i="1"/>
  <c r="AU185" i="1"/>
  <c r="AU188" i="1"/>
  <c r="AU183" i="1"/>
  <c r="AU199" i="1"/>
  <c r="AU211" i="1"/>
  <c r="AU213" i="1"/>
  <c r="AU204" i="1"/>
  <c r="AU208" i="1"/>
  <c r="AU187" i="1"/>
  <c r="AU200" i="1"/>
  <c r="AU212" i="1"/>
  <c r="AU202" i="1"/>
  <c r="AU197" i="1"/>
  <c r="AU189" i="1"/>
  <c r="AU207" i="1"/>
  <c r="AU191" i="1"/>
  <c r="AU201" i="1"/>
  <c r="AU203" i="1"/>
  <c r="AU180" i="1"/>
  <c r="AU205" i="1"/>
  <c r="AU206" i="1"/>
  <c r="AU195" i="1"/>
  <c r="AU209" i="1"/>
  <c r="AU194" i="1"/>
  <c r="AU214" i="1"/>
  <c r="AU184" i="1"/>
  <c r="AU193" i="1"/>
  <c r="AU196" i="1"/>
  <c r="AU181" i="1"/>
  <c r="AU182" i="1"/>
  <c r="AU192" i="1"/>
  <c r="AU186" i="1"/>
  <c r="AV180" i="1"/>
  <c r="AV192" i="1"/>
  <c r="AV204" i="1"/>
  <c r="AV208" i="1"/>
  <c r="AV209" i="1"/>
  <c r="AV210" i="1"/>
  <c r="AV211" i="1"/>
  <c r="AV181" i="1"/>
  <c r="AV193" i="1"/>
  <c r="AV205" i="1"/>
  <c r="AV197" i="1"/>
  <c r="AV200" i="1"/>
  <c r="AV214" i="1"/>
  <c r="AV182" i="1"/>
  <c r="AV194" i="1"/>
  <c r="AV206" i="1"/>
  <c r="AV196" i="1"/>
  <c r="AV185" i="1"/>
  <c r="AV183" i="1"/>
  <c r="AV207" i="1"/>
  <c r="AV198" i="1"/>
  <c r="AV187" i="1"/>
  <c r="AV188" i="1"/>
  <c r="AV201" i="1"/>
  <c r="AV191" i="1"/>
  <c r="AV184" i="1"/>
  <c r="AV186" i="1"/>
  <c r="AV199" i="1"/>
  <c r="AV212" i="1"/>
  <c r="AV213" i="1"/>
  <c r="AV203" i="1"/>
  <c r="AV189" i="1"/>
  <c r="AV195" i="1"/>
  <c r="AV202" i="1"/>
  <c r="AV190" i="1"/>
  <c r="AW191" i="1"/>
  <c r="AW202" i="1"/>
  <c r="AW214" i="1"/>
  <c r="AW195" i="1"/>
  <c r="AW207" i="1"/>
  <c r="AW186" i="1"/>
  <c r="AW188" i="1"/>
  <c r="AW190" i="1"/>
  <c r="AW180" i="1"/>
  <c r="AW192" i="1"/>
  <c r="AW203" i="1"/>
  <c r="AW194" i="1"/>
  <c r="AW197" i="1"/>
  <c r="AW198" i="1"/>
  <c r="AW212" i="1"/>
  <c r="AW181" i="1"/>
  <c r="AW193" i="1"/>
  <c r="AW204" i="1"/>
  <c r="AW206" i="1"/>
  <c r="AW196" i="1"/>
  <c r="AW187" i="1"/>
  <c r="AW189" i="1"/>
  <c r="AW213" i="1"/>
  <c r="AW182" i="1"/>
  <c r="AW205" i="1"/>
  <c r="AW184" i="1"/>
  <c r="AW208" i="1"/>
  <c r="AW210" i="1"/>
  <c r="AW211" i="1"/>
  <c r="AW183" i="1"/>
  <c r="AW185" i="1"/>
  <c r="AW200" i="1"/>
  <c r="AW209" i="1"/>
  <c r="AW201" i="1"/>
  <c r="AW199" i="1"/>
  <c r="AX180" i="1"/>
  <c r="AX192" i="1"/>
  <c r="AX211" i="1"/>
  <c r="AX185" i="1"/>
  <c r="AX188" i="1"/>
  <c r="AX208" i="1"/>
  <c r="AX181" i="1"/>
  <c r="AX193" i="1"/>
  <c r="AX197" i="1"/>
  <c r="AX202" i="1"/>
  <c r="AX204" i="1"/>
  <c r="AX205" i="1"/>
  <c r="AX203" i="1"/>
  <c r="AX182" i="1"/>
  <c r="AX194" i="1"/>
  <c r="AX198" i="1"/>
  <c r="AX199" i="1"/>
  <c r="AX196" i="1"/>
  <c r="AX214" i="1"/>
  <c r="AX207" i="1"/>
  <c r="AX189" i="1"/>
  <c r="AX183" i="1"/>
  <c r="AX195" i="1"/>
  <c r="AX206" i="1"/>
  <c r="AX184" i="1"/>
  <c r="AX200" i="1"/>
  <c r="AX186" i="1"/>
  <c r="AX187" i="1"/>
  <c r="AX190" i="1"/>
  <c r="AX201" i="1"/>
  <c r="AX212" i="1"/>
  <c r="AX210" i="1"/>
  <c r="AX213" i="1"/>
  <c r="AX209" i="1"/>
  <c r="AX191" i="1"/>
  <c r="AY180" i="1"/>
  <c r="AY192" i="1"/>
  <c r="AY201" i="1"/>
  <c r="AY203" i="1"/>
  <c r="AY213" i="1"/>
  <c r="AY188" i="1"/>
  <c r="AY210" i="1"/>
  <c r="AY211" i="1"/>
  <c r="AY181" i="1"/>
  <c r="AY193" i="1"/>
  <c r="AY202" i="1"/>
  <c r="AY204" i="1"/>
  <c r="AY214" i="1"/>
  <c r="AY198" i="1"/>
  <c r="AY182" i="1"/>
  <c r="AY194" i="1"/>
  <c r="AY196" i="1"/>
  <c r="AY206" i="1"/>
  <c r="AY207" i="1"/>
  <c r="AY208" i="1"/>
  <c r="AY190" i="1"/>
  <c r="AY183" i="1"/>
  <c r="AY195" i="1"/>
  <c r="AY185" i="1"/>
  <c r="AY187" i="1"/>
  <c r="AY189" i="1"/>
  <c r="AY200" i="1"/>
  <c r="AY184" i="1"/>
  <c r="AY205" i="1"/>
  <c r="AY186" i="1"/>
  <c r="AY209" i="1"/>
  <c r="AY199" i="1"/>
  <c r="AY197" i="1"/>
  <c r="AY212" i="1"/>
  <c r="AY191" i="1"/>
  <c r="AZ191" i="1"/>
  <c r="AZ202" i="1"/>
  <c r="AZ214" i="1"/>
  <c r="AZ205" i="1"/>
  <c r="AZ206" i="1"/>
  <c r="AZ184" i="1"/>
  <c r="AZ186" i="1"/>
  <c r="AZ210" i="1"/>
  <c r="AZ200" i="1"/>
  <c r="AZ180" i="1"/>
  <c r="AZ192" i="1"/>
  <c r="AZ203" i="1"/>
  <c r="AZ195" i="1"/>
  <c r="AZ196" i="1"/>
  <c r="AZ208" i="1"/>
  <c r="AZ209" i="1"/>
  <c r="AZ199" i="1"/>
  <c r="AZ201" i="1"/>
  <c r="AZ181" i="1"/>
  <c r="AZ193" i="1"/>
  <c r="AZ204" i="1"/>
  <c r="AZ188" i="1"/>
  <c r="AZ182" i="1"/>
  <c r="AZ194" i="1"/>
  <c r="AZ185" i="1"/>
  <c r="AZ198" i="1"/>
  <c r="AZ190" i="1"/>
  <c r="AZ183" i="1"/>
  <c r="AZ197" i="1"/>
  <c r="AZ211" i="1"/>
  <c r="AZ213" i="1"/>
  <c r="AZ207" i="1"/>
  <c r="AZ189" i="1"/>
  <c r="AZ187" i="1"/>
  <c r="AZ212" i="1"/>
  <c r="BA180" i="1"/>
  <c r="BA192" i="1"/>
  <c r="BA204" i="1"/>
  <c r="BA206" i="1"/>
  <c r="BA200" i="1"/>
  <c r="BA214" i="1"/>
  <c r="BA181" i="1"/>
  <c r="BA193" i="1"/>
  <c r="BA205" i="1"/>
  <c r="BA196" i="1"/>
  <c r="BA187" i="1"/>
  <c r="BA201" i="1"/>
  <c r="BA191" i="1"/>
  <c r="BA182" i="1"/>
  <c r="BA194" i="1"/>
  <c r="BA208" i="1"/>
  <c r="BA185" i="1"/>
  <c r="BA210" i="1"/>
  <c r="BA199" i="1"/>
  <c r="BA183" i="1"/>
  <c r="BA195" i="1"/>
  <c r="BA207" i="1"/>
  <c r="BA197" i="1"/>
  <c r="BA186" i="1"/>
  <c r="BA188" i="1"/>
  <c r="BA213" i="1"/>
  <c r="BA203" i="1"/>
  <c r="BA184" i="1"/>
  <c r="BA198" i="1"/>
  <c r="BA211" i="1"/>
  <c r="BA212" i="1"/>
  <c r="BA190" i="1"/>
  <c r="BA209" i="1"/>
  <c r="BA202" i="1"/>
  <c r="BA189" i="1"/>
  <c r="BB180" i="1"/>
  <c r="BB192" i="1"/>
  <c r="BB203" i="1"/>
  <c r="BB205" i="1"/>
  <c r="BB199" i="1"/>
  <c r="BB201" i="1"/>
  <c r="BB181" i="1"/>
  <c r="BB193" i="1"/>
  <c r="BB204" i="1"/>
  <c r="BB195" i="1"/>
  <c r="BB197" i="1"/>
  <c r="BB210" i="1"/>
  <c r="BB189" i="1"/>
  <c r="BB202" i="1"/>
  <c r="BB182" i="1"/>
  <c r="BB194" i="1"/>
  <c r="BB196" i="1"/>
  <c r="BB187" i="1"/>
  <c r="BB183" i="1"/>
  <c r="BB206" i="1"/>
  <c r="BB208" i="1"/>
  <c r="BB209" i="1"/>
  <c r="BB198" i="1"/>
  <c r="BB211" i="1"/>
  <c r="BB190" i="1"/>
  <c r="BB184" i="1"/>
  <c r="BB207" i="1"/>
  <c r="BB186" i="1"/>
  <c r="BB212" i="1"/>
  <c r="BB191" i="1"/>
  <c r="BB185" i="1"/>
  <c r="BB200" i="1"/>
  <c r="BB188" i="1"/>
  <c r="BB214" i="1"/>
  <c r="BB213" i="1"/>
  <c r="BC191" i="1"/>
  <c r="BC202" i="1"/>
  <c r="BC214" i="1"/>
  <c r="BC185" i="1"/>
  <c r="BC210" i="1"/>
  <c r="BC189" i="1"/>
  <c r="BC180" i="1"/>
  <c r="BC192" i="1"/>
  <c r="BC203" i="1"/>
  <c r="BC205" i="1"/>
  <c r="BC208" i="1"/>
  <c r="BC188" i="1"/>
  <c r="BC213" i="1"/>
  <c r="BC181" i="1"/>
  <c r="BC193" i="1"/>
  <c r="BC204" i="1"/>
  <c r="BC195" i="1"/>
  <c r="BC206" i="1"/>
  <c r="BC196" i="1"/>
  <c r="BC187" i="1"/>
  <c r="BC211" i="1"/>
  <c r="BC190" i="1"/>
  <c r="BC182" i="1"/>
  <c r="BC194" i="1"/>
  <c r="BC184" i="1"/>
  <c r="BC186" i="1"/>
  <c r="BC209" i="1"/>
  <c r="BC198" i="1"/>
  <c r="BC201" i="1"/>
  <c r="BC183" i="1"/>
  <c r="BC197" i="1"/>
  <c r="BC199" i="1"/>
  <c r="BC212" i="1"/>
  <c r="BC207" i="1"/>
  <c r="BC200" i="1"/>
  <c r="BD191" i="1"/>
  <c r="BD202" i="1"/>
  <c r="BD214" i="1"/>
  <c r="BD205" i="1"/>
  <c r="BD206" i="1"/>
  <c r="BD207" i="1"/>
  <c r="BD208" i="1"/>
  <c r="BD187" i="1"/>
  <c r="BD200" i="1"/>
  <c r="BD213" i="1"/>
  <c r="BD180" i="1"/>
  <c r="BD192" i="1"/>
  <c r="BD203" i="1"/>
  <c r="BD194" i="1"/>
  <c r="BD185" i="1"/>
  <c r="BD211" i="1"/>
  <c r="BD181" i="1"/>
  <c r="BD193" i="1"/>
  <c r="BD204" i="1"/>
  <c r="BD195" i="1"/>
  <c r="BD184" i="1"/>
  <c r="BD197" i="1"/>
  <c r="BD209" i="1"/>
  <c r="BD199" i="1"/>
  <c r="BD190" i="1"/>
  <c r="BD182" i="1"/>
  <c r="BD196" i="1"/>
  <c r="BD188" i="1"/>
  <c r="BD212" i="1"/>
  <c r="BD183" i="1"/>
  <c r="BD186" i="1"/>
  <c r="BD210" i="1"/>
  <c r="BD189" i="1"/>
  <c r="BD201" i="1"/>
  <c r="BD198" i="1"/>
  <c r="BE180" i="1"/>
  <c r="BE192" i="1"/>
  <c r="BE203" i="1"/>
  <c r="BE194" i="1"/>
  <c r="BE207" i="1"/>
  <c r="BE185" i="1"/>
  <c r="BE186" i="1"/>
  <c r="BE198" i="1"/>
  <c r="BE199" i="1"/>
  <c r="BE212" i="1"/>
  <c r="BE202" i="1"/>
  <c r="BE181" i="1"/>
  <c r="BE193" i="1"/>
  <c r="BE204" i="1"/>
  <c r="BE195" i="1"/>
  <c r="BE206" i="1"/>
  <c r="BE196" i="1"/>
  <c r="BE211" i="1"/>
  <c r="BE190" i="1"/>
  <c r="BE182" i="1"/>
  <c r="BE205" i="1"/>
  <c r="BE209" i="1"/>
  <c r="BE187" i="1"/>
  <c r="BE183" i="1"/>
  <c r="BE200" i="1"/>
  <c r="BE184" i="1"/>
  <c r="BE208" i="1"/>
  <c r="BE210" i="1"/>
  <c r="BE201" i="1"/>
  <c r="BE197" i="1"/>
  <c r="BE189" i="1"/>
  <c r="BE191" i="1"/>
  <c r="BE188" i="1"/>
  <c r="BE214" i="1"/>
  <c r="BE213" i="1"/>
  <c r="BF180" i="1"/>
  <c r="BF192" i="1"/>
  <c r="BF206" i="1"/>
  <c r="BF207" i="1"/>
  <c r="BF197" i="1"/>
  <c r="BF185" i="1"/>
  <c r="BF203" i="1"/>
  <c r="BF193" i="1"/>
  <c r="BF181" i="1"/>
  <c r="BF194" i="1"/>
  <c r="BF210" i="1"/>
  <c r="BF199" i="1"/>
  <c r="BF212" i="1"/>
  <c r="BF213" i="1"/>
  <c r="BF202" i="1"/>
  <c r="BF204" i="1"/>
  <c r="BF195" i="1"/>
  <c r="BF182" i="1"/>
  <c r="BF208" i="1"/>
  <c r="BF209" i="1"/>
  <c r="BF198" i="1"/>
  <c r="BF211" i="1"/>
  <c r="BF200" i="1"/>
  <c r="BF201" i="1"/>
  <c r="BF214" i="1"/>
  <c r="BF190" i="1"/>
  <c r="BF183" i="1"/>
  <c r="BF188" i="1"/>
  <c r="BF191" i="1"/>
  <c r="BF184" i="1"/>
  <c r="BF186" i="1"/>
  <c r="BF187" i="1"/>
  <c r="BF196" i="1"/>
  <c r="BF189" i="1"/>
  <c r="BF205" i="1"/>
  <c r="BG199" i="1"/>
  <c r="BG211" i="1"/>
  <c r="BG195" i="1"/>
  <c r="BG213" i="1"/>
  <c r="BG202" i="1"/>
  <c r="BG181" i="1"/>
  <c r="BG204" i="1"/>
  <c r="BG189" i="1"/>
  <c r="BG193" i="1"/>
  <c r="BG182" i="1"/>
  <c r="BG190" i="1"/>
  <c r="BG183" i="1"/>
  <c r="BG200" i="1"/>
  <c r="BG212" i="1"/>
  <c r="BG214" i="1"/>
  <c r="BG184" i="1"/>
  <c r="BG186" i="1"/>
  <c r="BG187" i="1"/>
  <c r="BG201" i="1"/>
  <c r="BG203" i="1"/>
  <c r="BG180" i="1"/>
  <c r="BG207" i="1"/>
  <c r="BG191" i="1"/>
  <c r="BG185" i="1"/>
  <c r="BG205" i="1"/>
  <c r="BG206" i="1"/>
  <c r="BG197" i="1"/>
  <c r="BG210" i="1"/>
  <c r="BG194" i="1"/>
  <c r="BG188" i="1"/>
  <c r="BG196" i="1"/>
  <c r="BG208" i="1"/>
  <c r="BG198" i="1"/>
  <c r="BG192" i="1"/>
  <c r="BG209" i="1"/>
  <c r="BH180" i="1"/>
  <c r="BH192" i="1"/>
  <c r="BH204" i="1"/>
  <c r="BH194" i="1"/>
  <c r="BH195" i="1"/>
  <c r="BH207" i="1"/>
  <c r="BH208" i="1"/>
  <c r="BH209" i="1"/>
  <c r="BH186" i="1"/>
  <c r="BH188" i="1"/>
  <c r="BH213" i="1"/>
  <c r="BH203" i="1"/>
  <c r="BH181" i="1"/>
  <c r="BH193" i="1"/>
  <c r="BH205" i="1"/>
  <c r="BH185" i="1"/>
  <c r="BH211" i="1"/>
  <c r="BH212" i="1"/>
  <c r="BH202" i="1"/>
  <c r="BH182" i="1"/>
  <c r="BH206" i="1"/>
  <c r="BH197" i="1"/>
  <c r="BH210" i="1"/>
  <c r="BH187" i="1"/>
  <c r="BH201" i="1"/>
  <c r="BH191" i="1"/>
  <c r="BH183" i="1"/>
  <c r="BH199" i="1"/>
  <c r="BH200" i="1"/>
  <c r="BH184" i="1"/>
  <c r="BH198" i="1"/>
  <c r="BH189" i="1"/>
  <c r="BH214" i="1"/>
  <c r="BH190" i="1"/>
  <c r="BH196" i="1"/>
  <c r="BI191" i="1"/>
  <c r="BI202" i="1"/>
  <c r="BI214" i="1"/>
  <c r="BI194" i="1"/>
  <c r="BI184" i="1"/>
  <c r="BI186" i="1"/>
  <c r="BI188" i="1"/>
  <c r="BI190" i="1"/>
  <c r="BI213" i="1"/>
  <c r="BI180" i="1"/>
  <c r="BI192" i="1"/>
  <c r="BI203" i="1"/>
  <c r="BI204" i="1"/>
  <c r="BI205" i="1"/>
  <c r="BI206" i="1"/>
  <c r="BI207" i="1"/>
  <c r="BI197" i="1"/>
  <c r="BI187" i="1"/>
  <c r="BI189" i="1"/>
  <c r="BI181" i="1"/>
  <c r="BI193" i="1"/>
  <c r="BI195" i="1"/>
  <c r="BI208" i="1"/>
  <c r="BI209" i="1"/>
  <c r="BI182" i="1"/>
  <c r="BI196" i="1"/>
  <c r="BI185" i="1"/>
  <c r="BI198" i="1"/>
  <c r="BI199" i="1"/>
  <c r="BI212" i="1"/>
  <c r="BI183" i="1"/>
  <c r="BI211" i="1"/>
  <c r="BI201" i="1"/>
  <c r="BI210" i="1"/>
  <c r="BI200" i="1"/>
  <c r="BJ180" i="1"/>
  <c r="BJ192" i="1"/>
  <c r="BJ194" i="1"/>
  <c r="BJ195" i="1"/>
  <c r="BJ198" i="1"/>
  <c r="BJ185" i="1"/>
  <c r="BJ188" i="1"/>
  <c r="BJ208" i="1"/>
  <c r="BJ212" i="1"/>
  <c r="BJ181" i="1"/>
  <c r="BJ193" i="1"/>
  <c r="BJ204" i="1"/>
  <c r="BJ197" i="1"/>
  <c r="BJ209" i="1"/>
  <c r="BJ211" i="1"/>
  <c r="BJ189" i="1"/>
  <c r="BJ213" i="1"/>
  <c r="BJ182" i="1"/>
  <c r="BJ210" i="1"/>
  <c r="BJ196" i="1"/>
  <c r="BJ199" i="1"/>
  <c r="BJ200" i="1"/>
  <c r="BJ186" i="1"/>
  <c r="BJ214" i="1"/>
  <c r="BJ207" i="1"/>
  <c r="BJ191" i="1"/>
  <c r="BJ183" i="1"/>
  <c r="BJ203" i="1"/>
  <c r="BJ190" i="1"/>
  <c r="BJ184" i="1"/>
  <c r="BJ201" i="1"/>
  <c r="BJ187" i="1"/>
  <c r="BJ205" i="1"/>
  <c r="BJ202" i="1"/>
  <c r="BJ206" i="1"/>
  <c r="BK180" i="1"/>
  <c r="BK192" i="1"/>
  <c r="BK202" i="1"/>
  <c r="BK194" i="1"/>
  <c r="BK185" i="1"/>
  <c r="BK188" i="1"/>
  <c r="BK211" i="1"/>
  <c r="BK190" i="1"/>
  <c r="BK181" i="1"/>
  <c r="BK193" i="1"/>
  <c r="BK203" i="1"/>
  <c r="BK195" i="1"/>
  <c r="BK196" i="1"/>
  <c r="BK197" i="1"/>
  <c r="BK209" i="1"/>
  <c r="BK213" i="1"/>
  <c r="BK182" i="1"/>
  <c r="BK204" i="1"/>
  <c r="BK205" i="1"/>
  <c r="BK206" i="1"/>
  <c r="BK207" i="1"/>
  <c r="BK186" i="1"/>
  <c r="BK214" i="1"/>
  <c r="BK189" i="1"/>
  <c r="BK200" i="1"/>
  <c r="BK183" i="1"/>
  <c r="BK199" i="1"/>
  <c r="BK212" i="1"/>
  <c r="BK184" i="1"/>
  <c r="BK208" i="1"/>
  <c r="BK187" i="1"/>
  <c r="BK198" i="1"/>
  <c r="BK191" i="1"/>
  <c r="BK210" i="1"/>
  <c r="BK201" i="1"/>
  <c r="BL191" i="1"/>
  <c r="BL202" i="1"/>
  <c r="BL214" i="1"/>
  <c r="BL192" i="1"/>
  <c r="BL203" i="1"/>
  <c r="BL193" i="1"/>
  <c r="BL196" i="1"/>
  <c r="BL209" i="1"/>
  <c r="BL198" i="1"/>
  <c r="BL200" i="1"/>
  <c r="BL180" i="1"/>
  <c r="BL208" i="1"/>
  <c r="BL190" i="1"/>
  <c r="BL181" i="1"/>
  <c r="BL204" i="1"/>
  <c r="BL186" i="1"/>
  <c r="BL187" i="1"/>
  <c r="BL211" i="1"/>
  <c r="BL182" i="1"/>
  <c r="BL194" i="1"/>
  <c r="BL205" i="1"/>
  <c r="BL207" i="1"/>
  <c r="BL197" i="1"/>
  <c r="BL213" i="1"/>
  <c r="BL183" i="1"/>
  <c r="BL195" i="1"/>
  <c r="BL206" i="1"/>
  <c r="BL210" i="1"/>
  <c r="BL189" i="1"/>
  <c r="BL184" i="1"/>
  <c r="BL188" i="1"/>
  <c r="BL185" i="1"/>
  <c r="BL199" i="1"/>
  <c r="BL201" i="1"/>
  <c r="BL212" i="1"/>
  <c r="BM180" i="1"/>
  <c r="BM192" i="1"/>
  <c r="BM204" i="1"/>
  <c r="BM205" i="1"/>
  <c r="BM206" i="1"/>
  <c r="BM196" i="1"/>
  <c r="BM208" i="1"/>
  <c r="BM197" i="1"/>
  <c r="BM198" i="1"/>
  <c r="BM199" i="1"/>
  <c r="BM181" i="1"/>
  <c r="BM193" i="1"/>
  <c r="BM189" i="1"/>
  <c r="BM191" i="1"/>
  <c r="BM182" i="1"/>
  <c r="BM194" i="1"/>
  <c r="BM210" i="1"/>
  <c r="BM211" i="1"/>
  <c r="BM212" i="1"/>
  <c r="BM202" i="1"/>
  <c r="BM183" i="1"/>
  <c r="BM195" i="1"/>
  <c r="BM207" i="1"/>
  <c r="BM185" i="1"/>
  <c r="BM209" i="1"/>
  <c r="BM188" i="1"/>
  <c r="BM190" i="1"/>
  <c r="BM184" i="1"/>
  <c r="BM186" i="1"/>
  <c r="BM187" i="1"/>
  <c r="BM200" i="1"/>
  <c r="BM213" i="1"/>
  <c r="BM214" i="1"/>
  <c r="BM203" i="1"/>
  <c r="BM201" i="1"/>
  <c r="BN180" i="1"/>
  <c r="BN192" i="1"/>
  <c r="BN204" i="1"/>
  <c r="BN206" i="1"/>
  <c r="BN187" i="1"/>
  <c r="BN201" i="1"/>
  <c r="BN202" i="1"/>
  <c r="BN181" i="1"/>
  <c r="BN193" i="1"/>
  <c r="BN205" i="1"/>
  <c r="BN207" i="1"/>
  <c r="BN184" i="1"/>
  <c r="BN199" i="1"/>
  <c r="BN189" i="1"/>
  <c r="BN214" i="1"/>
  <c r="BN182" i="1"/>
  <c r="BN194" i="1"/>
  <c r="BN186" i="1"/>
  <c r="BN211" i="1"/>
  <c r="BN212" i="1"/>
  <c r="BN191" i="1"/>
  <c r="BN183" i="1"/>
  <c r="BN195" i="1"/>
  <c r="BN208" i="1"/>
  <c r="BN185" i="1"/>
  <c r="BN209" i="1"/>
  <c r="BN198" i="1"/>
  <c r="BN200" i="1"/>
  <c r="BN190" i="1"/>
  <c r="BN203" i="1"/>
  <c r="BN196" i="1"/>
  <c r="BN210" i="1"/>
  <c r="BN197" i="1"/>
  <c r="BN188" i="1"/>
  <c r="BN213" i="1"/>
  <c r="BO203" i="1"/>
  <c r="BO192" i="1"/>
  <c r="BO180" i="1"/>
  <c r="BO214" i="1"/>
  <c r="BO202" i="1"/>
  <c r="BO191" i="1"/>
  <c r="BY69" i="1"/>
  <c r="CA67" i="1"/>
  <c r="CA75" i="1"/>
  <c r="BY77" i="1"/>
  <c r="BM77" i="1"/>
  <c r="BM154" i="1" s="1"/>
  <c r="BN150" i="1"/>
  <c r="BN153" i="1" s="1"/>
  <c r="BX85" i="1"/>
  <c r="BL103" i="1"/>
  <c r="BZ85" i="1"/>
  <c r="BY75" i="1"/>
  <c r="CA69" i="1"/>
  <c r="BZ68" i="1"/>
  <c r="BY68" i="1"/>
  <c r="BX86" i="1"/>
  <c r="BX69" i="1"/>
  <c r="BX76" i="1"/>
  <c r="BX68" i="1"/>
  <c r="BX78" i="1"/>
  <c r="BV121" i="1"/>
  <c r="CA85" i="1"/>
  <c r="BV122" i="1"/>
  <c r="CA86" i="1"/>
  <c r="BZ86" i="1"/>
  <c r="BU98" i="1"/>
  <c r="BY67" i="1"/>
  <c r="BX67" i="1"/>
  <c r="BU101" i="1"/>
  <c r="BZ75" i="1"/>
  <c r="BX77" i="1"/>
  <c r="BV100" i="1"/>
  <c r="BZ69" i="1"/>
  <c r="BX79" i="1"/>
  <c r="BU102" i="1"/>
  <c r="BZ76" i="1"/>
  <c r="BT102" i="1"/>
  <c r="BY76" i="1"/>
  <c r="BS101" i="1"/>
  <c r="BX75" i="1"/>
  <c r="BV102" i="1"/>
  <c r="CA76" i="1"/>
  <c r="BZ67" i="1"/>
  <c r="BU103" i="1"/>
  <c r="BZ77" i="1"/>
  <c r="BT121" i="1"/>
  <c r="BY85" i="1"/>
  <c r="BX80" i="1"/>
  <c r="BX82" i="1"/>
  <c r="BX70" i="1"/>
  <c r="BR92" i="1"/>
  <c r="BX91" i="1"/>
  <c r="BX66" i="1"/>
  <c r="BS92" i="1"/>
  <c r="BX72" i="1"/>
  <c r="BX89" i="1"/>
  <c r="BX87" i="1"/>
  <c r="BR129" i="1"/>
  <c r="BS127" i="1" s="1"/>
  <c r="BT103" i="1"/>
  <c r="BS103" i="1"/>
  <c r="BS115" i="1"/>
  <c r="BT98" i="1"/>
  <c r="BU100" i="1"/>
  <c r="BV99" i="1"/>
  <c r="BU99" i="1"/>
  <c r="BS98" i="1"/>
  <c r="BS116" i="1"/>
  <c r="BV101" i="1"/>
  <c r="BS100" i="1"/>
  <c r="BT100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R54" i="1"/>
  <c r="BS19" i="1"/>
  <c r="BS35" i="1"/>
  <c r="BT13" i="1"/>
  <c r="BS29" i="1"/>
  <c r="BS49" i="1"/>
  <c r="BT57" i="1"/>
  <c r="BS53" i="1"/>
  <c r="BS34" i="1"/>
  <c r="BR16" i="1"/>
  <c r="BR40" i="1"/>
  <c r="BR39" i="1"/>
  <c r="BS31" i="1"/>
  <c r="BT34" i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R58" i="1"/>
  <c r="BU34" i="1"/>
  <c r="BS47" i="1"/>
  <c r="BT30" i="1"/>
  <c r="BT8" i="1"/>
  <c r="BU20" i="1"/>
  <c r="BV19" i="1"/>
  <c r="BS8" i="1"/>
  <c r="BU14" i="1"/>
  <c r="BV8" i="1"/>
  <c r="BV32" i="1"/>
  <c r="BV37" i="1"/>
  <c r="BS22" i="1"/>
  <c r="BU22" i="1"/>
  <c r="BR59" i="1"/>
  <c r="BR22" i="1"/>
  <c r="BS40" i="1"/>
  <c r="BV20" i="1"/>
  <c r="BT32" i="1"/>
  <c r="BT33" i="1"/>
  <c r="BS20" i="1"/>
  <c r="BT29" i="1"/>
  <c r="BR53" i="1"/>
  <c r="BU8" i="1"/>
  <c r="BU32" i="1"/>
  <c r="BU7" i="1"/>
  <c r="BU33" i="1"/>
  <c r="BV33" i="1"/>
  <c r="BU29" i="1"/>
  <c r="BU16" i="1"/>
  <c r="BV30" i="1"/>
  <c r="BU28" i="1"/>
  <c r="BV28" i="1"/>
  <c r="BU57" i="1"/>
  <c r="BU38" i="1"/>
  <c r="BV10" i="1"/>
  <c r="BV57" i="1"/>
  <c r="BU30" i="1"/>
  <c r="BV38" i="1"/>
  <c r="BU36" i="1"/>
  <c r="BV14" i="1"/>
  <c r="BT14" i="1"/>
  <c r="BT38" i="1"/>
  <c r="BV7" i="1"/>
  <c r="BV22" i="1"/>
  <c r="BV34" i="1"/>
  <c r="BV29" i="1"/>
  <c r="BU35" i="1"/>
  <c r="BV35" i="1"/>
  <c r="BT36" i="1"/>
  <c r="BU13" i="1"/>
  <c r="BV13" i="1"/>
  <c r="BV36" i="1"/>
  <c r="BV31" i="1"/>
  <c r="BU19" i="1"/>
  <c r="BV16" i="1"/>
  <c r="BU10" i="1"/>
  <c r="BY57" i="1" l="1"/>
  <c r="BX35" i="1"/>
  <c r="BZ57" i="1"/>
  <c r="CA31" i="1"/>
  <c r="BX31" i="1"/>
  <c r="BZ20" i="1"/>
  <c r="BZ10" i="1"/>
  <c r="BY34" i="1"/>
  <c r="BY16" i="1"/>
  <c r="CA7" i="1"/>
  <c r="CA36" i="1"/>
  <c r="BS118" i="1"/>
  <c r="AF179" i="1"/>
  <c r="AF216" i="1" s="1"/>
  <c r="AF218" i="1" s="1"/>
  <c r="AG179" i="1"/>
  <c r="AG216" i="1" s="1"/>
  <c r="AG218" i="1" s="1"/>
  <c r="AH179" i="1"/>
  <c r="AH216" i="1" s="1"/>
  <c r="AH218" i="1" s="1"/>
  <c r="AI179" i="1"/>
  <c r="AI216" i="1" s="1"/>
  <c r="AI218" i="1" s="1"/>
  <c r="AJ179" i="1"/>
  <c r="AJ216" i="1" s="1"/>
  <c r="AJ218" i="1" s="1"/>
  <c r="AK179" i="1"/>
  <c r="AK216" i="1" s="1"/>
  <c r="AK218" i="1" s="1"/>
  <c r="AL179" i="1"/>
  <c r="AL216" i="1" s="1"/>
  <c r="AL218" i="1" s="1"/>
  <c r="AM179" i="1"/>
  <c r="AM216" i="1" s="1"/>
  <c r="AM218" i="1" s="1"/>
  <c r="AN179" i="1"/>
  <c r="AN216" i="1" s="1"/>
  <c r="AN218" i="1" s="1"/>
  <c r="AO179" i="1"/>
  <c r="AO216" i="1" s="1"/>
  <c r="AO218" i="1" s="1"/>
  <c r="AP179" i="1"/>
  <c r="AP216" i="1" s="1"/>
  <c r="AP218" i="1" s="1"/>
  <c r="AQ179" i="1"/>
  <c r="AQ216" i="1" s="1"/>
  <c r="AQ218" i="1" s="1"/>
  <c r="AR179" i="1"/>
  <c r="AR216" i="1" s="1"/>
  <c r="AR218" i="1" s="1"/>
  <c r="AS179" i="1"/>
  <c r="AS216" i="1" s="1"/>
  <c r="AS218" i="1" s="1"/>
  <c r="AT179" i="1"/>
  <c r="AT216" i="1" s="1"/>
  <c r="AT218" i="1" s="1"/>
  <c r="AU179" i="1"/>
  <c r="AU216" i="1" s="1"/>
  <c r="AU218" i="1" s="1"/>
  <c r="AV179" i="1"/>
  <c r="AV216" i="1" s="1"/>
  <c r="AV218" i="1" s="1"/>
  <c r="AW179" i="1"/>
  <c r="AW216" i="1" s="1"/>
  <c r="AW218" i="1" s="1"/>
  <c r="AX179" i="1"/>
  <c r="AX216" i="1" s="1"/>
  <c r="AX218" i="1" s="1"/>
  <c r="AY179" i="1"/>
  <c r="AY216" i="1" s="1"/>
  <c r="AY218" i="1" s="1"/>
  <c r="AZ179" i="1"/>
  <c r="AZ216" i="1" s="1"/>
  <c r="AZ218" i="1" s="1"/>
  <c r="BA179" i="1"/>
  <c r="BA216" i="1" s="1"/>
  <c r="BA218" i="1" s="1"/>
  <c r="BA40" i="1" s="1"/>
  <c r="BB179" i="1"/>
  <c r="BB216" i="1" s="1"/>
  <c r="BB218" i="1" s="1"/>
  <c r="BC179" i="1"/>
  <c r="BC216" i="1" s="1"/>
  <c r="BC218" i="1" s="1"/>
  <c r="BD179" i="1"/>
  <c r="BD216" i="1" s="1"/>
  <c r="BD218" i="1" s="1"/>
  <c r="BE179" i="1"/>
  <c r="BE216" i="1" s="1"/>
  <c r="BE218" i="1" s="1"/>
  <c r="BF179" i="1"/>
  <c r="BF216" i="1" s="1"/>
  <c r="BF218" i="1" s="1"/>
  <c r="BG179" i="1"/>
  <c r="BG216" i="1" s="1"/>
  <c r="BG218" i="1" s="1"/>
  <c r="BH179" i="1"/>
  <c r="BH216" i="1" s="1"/>
  <c r="BH218" i="1" s="1"/>
  <c r="BI179" i="1"/>
  <c r="BI216" i="1" s="1"/>
  <c r="BI218" i="1" s="1"/>
  <c r="BJ179" i="1"/>
  <c r="BJ216" i="1" s="1"/>
  <c r="BJ218" i="1" s="1"/>
  <c r="BK179" i="1"/>
  <c r="BK216" i="1" s="1"/>
  <c r="BK218" i="1" s="1"/>
  <c r="BL179" i="1"/>
  <c r="BL216" i="1" s="1"/>
  <c r="BL218" i="1" s="1"/>
  <c r="BM179" i="1"/>
  <c r="BM216" i="1" s="1"/>
  <c r="BM218" i="1" s="1"/>
  <c r="BM40" i="1" s="1"/>
  <c r="BN179" i="1"/>
  <c r="BN216" i="1" s="1"/>
  <c r="BN218" i="1" s="1"/>
  <c r="BO179" i="1"/>
  <c r="BO216" i="1" s="1"/>
  <c r="BO218" i="1" s="1"/>
  <c r="BZ31" i="1"/>
  <c r="CA38" i="1"/>
  <c r="BX29" i="1"/>
  <c r="CA14" i="1"/>
  <c r="BX33" i="1"/>
  <c r="BY32" i="1"/>
  <c r="BX8" i="1"/>
  <c r="BU124" i="1"/>
  <c r="BZ8" i="1"/>
  <c r="BV124" i="1"/>
  <c r="BX39" i="1"/>
  <c r="BN77" i="1"/>
  <c r="BN154" i="1" s="1"/>
  <c r="BO150" i="1"/>
  <c r="BO152" i="1" s="1"/>
  <c r="BO153" i="1" s="1"/>
  <c r="BX38" i="1"/>
  <c r="BM103" i="1"/>
  <c r="CA57" i="1"/>
  <c r="BZ13" i="1"/>
  <c r="BR50" i="1"/>
  <c r="BR45" i="1"/>
  <c r="BR25" i="1"/>
  <c r="BY30" i="1"/>
  <c r="BZ33" i="1"/>
  <c r="BR24" i="1"/>
  <c r="BX54" i="1"/>
  <c r="BZ35" i="1"/>
  <c r="BZ32" i="1"/>
  <c r="BX47" i="1"/>
  <c r="BS97" i="1"/>
  <c r="BX40" i="1"/>
  <c r="BX55" i="1"/>
  <c r="BZ36" i="1"/>
  <c r="BY8" i="1"/>
  <c r="BX19" i="1"/>
  <c r="BX13" i="1"/>
  <c r="BX37" i="1"/>
  <c r="BX57" i="1"/>
  <c r="BT124" i="1"/>
  <c r="BX58" i="1"/>
  <c r="BZ29" i="1"/>
  <c r="BY28" i="1"/>
  <c r="BZ30" i="1"/>
  <c r="BY29" i="1"/>
  <c r="CA28" i="1"/>
  <c r="BZ28" i="1"/>
  <c r="BX28" i="1"/>
  <c r="BZ38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BY35" i="1"/>
  <c r="BY31" i="1"/>
  <c r="CA32" i="1"/>
  <c r="BX32" i="1"/>
  <c r="BR130" i="1"/>
  <c r="CA30" i="1"/>
  <c r="BX30" i="1"/>
  <c r="BX42" i="1"/>
  <c r="CA29" i="1"/>
  <c r="BX14" i="1"/>
  <c r="BY14" i="1"/>
  <c r="BY22" i="1"/>
  <c r="BX16" i="1"/>
  <c r="BZ14" i="1"/>
  <c r="BY13" i="1"/>
  <c r="BZ16" i="1"/>
  <c r="CA13" i="1"/>
  <c r="CA16" i="1"/>
  <c r="BY20" i="1"/>
  <c r="BS24" i="1"/>
  <c r="BX20" i="1"/>
  <c r="CA8" i="1"/>
  <c r="BV24" i="1"/>
  <c r="CA20" i="1"/>
  <c r="CA19" i="1"/>
  <c r="BY10" i="1"/>
  <c r="BU23" i="1"/>
  <c r="BZ19" i="1"/>
  <c r="BX59" i="1"/>
  <c r="BS45" i="1"/>
  <c r="BX44" i="1"/>
  <c r="BZ22" i="1"/>
  <c r="BX10" i="1"/>
  <c r="CA10" i="1"/>
  <c r="BS25" i="1"/>
  <c r="BX22" i="1"/>
  <c r="BY19" i="1"/>
  <c r="BR23" i="1"/>
  <c r="BV25" i="1"/>
  <c r="CA22" i="1"/>
  <c r="BX53" i="1"/>
  <c r="BZ7" i="1"/>
  <c r="BX7" i="1"/>
  <c r="BX49" i="1"/>
  <c r="BS124" i="1"/>
  <c r="BS96" i="1"/>
  <c r="BS50" i="1"/>
  <c r="BS109" i="1"/>
  <c r="BS111" i="1" s="1"/>
  <c r="BV23" i="1"/>
  <c r="BU24" i="1"/>
  <c r="BT25" i="1"/>
  <c r="BS61" i="1"/>
  <c r="BS60" i="1"/>
  <c r="BS62" i="1" s="1"/>
  <c r="BR61" i="1"/>
  <c r="BR60" i="1"/>
  <c r="BR62" i="1" s="1"/>
  <c r="BS23" i="1"/>
  <c r="BT23" i="1"/>
  <c r="BU25" i="1"/>
  <c r="BT24" i="1"/>
  <c r="BS125" i="1" l="1"/>
  <c r="BN40" i="1"/>
  <c r="BB40" i="1"/>
  <c r="AP40" i="1"/>
  <c r="AP219" i="1" s="1"/>
  <c r="BM219" i="1"/>
  <c r="BM166" i="1"/>
  <c r="BM56" i="1"/>
  <c r="BM97" i="1"/>
  <c r="BA219" i="1"/>
  <c r="BA166" i="1"/>
  <c r="BA56" i="1"/>
  <c r="BA97" i="1"/>
  <c r="AO40" i="1"/>
  <c r="AO219" i="1" s="1"/>
  <c r="BL40" i="1"/>
  <c r="BL219" i="1" s="1"/>
  <c r="AZ40" i="1"/>
  <c r="AZ219" i="1" s="1"/>
  <c r="AN40" i="1"/>
  <c r="AN219" i="1"/>
  <c r="BK40" i="1"/>
  <c r="BK219" i="1" s="1"/>
  <c r="AY40" i="1"/>
  <c r="AY219" i="1" s="1"/>
  <c r="AM40" i="1"/>
  <c r="AM219" i="1"/>
  <c r="BJ40" i="1"/>
  <c r="AX40" i="1"/>
  <c r="AX219" i="1" s="1"/>
  <c r="AL40" i="1"/>
  <c r="AL219" i="1" s="1"/>
  <c r="BI40" i="1"/>
  <c r="AW40" i="1"/>
  <c r="AW219" i="1"/>
  <c r="AK40" i="1"/>
  <c r="AK219" i="1" s="1"/>
  <c r="BH40" i="1"/>
  <c r="AV40" i="1"/>
  <c r="AV219" i="1" s="1"/>
  <c r="AJ40" i="1"/>
  <c r="AJ219" i="1" s="1"/>
  <c r="BG40" i="1"/>
  <c r="BG219" i="1"/>
  <c r="AU40" i="1"/>
  <c r="AU219" i="1" s="1"/>
  <c r="AI40" i="1"/>
  <c r="AI219" i="1" s="1"/>
  <c r="BF40" i="1"/>
  <c r="BF219" i="1" s="1"/>
  <c r="AT40" i="1"/>
  <c r="AT219" i="1" s="1"/>
  <c r="AH40" i="1"/>
  <c r="AH219" i="1"/>
  <c r="BE40" i="1"/>
  <c r="BE219" i="1" s="1"/>
  <c r="AS40" i="1"/>
  <c r="AG40" i="1"/>
  <c r="AG219" i="1" s="1"/>
  <c r="BD40" i="1"/>
  <c r="BD219" i="1" s="1"/>
  <c r="AR40" i="1"/>
  <c r="AR219" i="1" s="1"/>
  <c r="AF40" i="1"/>
  <c r="AF219" i="1" s="1"/>
  <c r="BO40" i="1"/>
  <c r="BO219" i="1" s="1"/>
  <c r="BC40" i="1"/>
  <c r="AQ40" i="1"/>
  <c r="AQ219" i="1" s="1"/>
  <c r="BS106" i="1"/>
  <c r="BO77" i="1"/>
  <c r="BN103" i="1"/>
  <c r="BX61" i="1"/>
  <c r="BS128" i="1" l="1"/>
  <c r="BS129" i="1" s="1"/>
  <c r="BS130" i="1" s="1"/>
  <c r="AL166" i="1"/>
  <c r="AL56" i="1"/>
  <c r="AL97" i="1"/>
  <c r="AF166" i="1"/>
  <c r="AF167" i="1" s="1"/>
  <c r="AF56" i="1"/>
  <c r="AF97" i="1"/>
  <c r="AF42" i="1"/>
  <c r="AF44" i="1" s="1"/>
  <c r="BT40" i="1"/>
  <c r="AR166" i="1"/>
  <c r="AR56" i="1"/>
  <c r="BU56" i="1" s="1"/>
  <c r="AR97" i="1"/>
  <c r="BU40" i="1"/>
  <c r="AZ166" i="1"/>
  <c r="AZ56" i="1"/>
  <c r="AZ97" i="1"/>
  <c r="BI166" i="1"/>
  <c r="BI56" i="1"/>
  <c r="BI97" i="1"/>
  <c r="AT166" i="1"/>
  <c r="AT56" i="1"/>
  <c r="AT97" i="1"/>
  <c r="BH166" i="1"/>
  <c r="BH56" i="1"/>
  <c r="BH97" i="1"/>
  <c r="BB166" i="1"/>
  <c r="BB56" i="1"/>
  <c r="BB97" i="1"/>
  <c r="BE166" i="1"/>
  <c r="BE56" i="1"/>
  <c r="BE97" i="1"/>
  <c r="AJ166" i="1"/>
  <c r="AJ56" i="1"/>
  <c r="AJ97" i="1"/>
  <c r="AN166" i="1"/>
  <c r="AN56" i="1"/>
  <c r="AN97" i="1"/>
  <c r="AX166" i="1"/>
  <c r="AX56" i="1"/>
  <c r="AX97" i="1"/>
  <c r="BD166" i="1"/>
  <c r="BD56" i="1"/>
  <c r="BD97" i="1"/>
  <c r="BV40" i="1"/>
  <c r="BL166" i="1"/>
  <c r="BL56" i="1"/>
  <c r="BL97" i="1"/>
  <c r="BF166" i="1"/>
  <c r="BF56" i="1"/>
  <c r="BF97" i="1"/>
  <c r="AP166" i="1"/>
  <c r="AP56" i="1"/>
  <c r="AP97" i="1"/>
  <c r="AQ166" i="1"/>
  <c r="AQ56" i="1"/>
  <c r="AQ97" i="1"/>
  <c r="AK166" i="1"/>
  <c r="AK56" i="1"/>
  <c r="AK97" i="1"/>
  <c r="AM166" i="1"/>
  <c r="AM56" i="1"/>
  <c r="AM97" i="1"/>
  <c r="AO166" i="1"/>
  <c r="AO56" i="1"/>
  <c r="AO97" i="1"/>
  <c r="BB219" i="1"/>
  <c r="BK166" i="1"/>
  <c r="BK56" i="1"/>
  <c r="BK97" i="1"/>
  <c r="BI219" i="1"/>
  <c r="AH166" i="1"/>
  <c r="AH56" i="1"/>
  <c r="AH97" i="1"/>
  <c r="AV166" i="1"/>
  <c r="AV56" i="1"/>
  <c r="AV97" i="1"/>
  <c r="BJ166" i="1"/>
  <c r="BJ56" i="1"/>
  <c r="BJ97" i="1"/>
  <c r="BH219" i="1"/>
  <c r="AS166" i="1"/>
  <c r="AS56" i="1"/>
  <c r="AS97" i="1"/>
  <c r="BN166" i="1"/>
  <c r="BN56" i="1"/>
  <c r="BN97" i="1"/>
  <c r="BO166" i="1"/>
  <c r="BO56" i="1"/>
  <c r="BO97" i="1"/>
  <c r="BG166" i="1"/>
  <c r="BG56" i="1"/>
  <c r="BG97" i="1"/>
  <c r="BJ219" i="1"/>
  <c r="AG166" i="1"/>
  <c r="AG56" i="1"/>
  <c r="AG97" i="1"/>
  <c r="AI166" i="1"/>
  <c r="AI56" i="1"/>
  <c r="AI97" i="1"/>
  <c r="BC166" i="1"/>
  <c r="BC56" i="1"/>
  <c r="BC97" i="1"/>
  <c r="BC219" i="1"/>
  <c r="AS219" i="1"/>
  <c r="AU166" i="1"/>
  <c r="AU56" i="1"/>
  <c r="AU97" i="1"/>
  <c r="AW166" i="1"/>
  <c r="AW56" i="1"/>
  <c r="AW97" i="1"/>
  <c r="AY166" i="1"/>
  <c r="AY56" i="1"/>
  <c r="AY97" i="1"/>
  <c r="BN219" i="1"/>
  <c r="BO103" i="1"/>
  <c r="BV77" i="1"/>
  <c r="BO154" i="1"/>
  <c r="B8" i="4" s="1"/>
  <c r="BT127" i="1"/>
  <c r="B11" i="4" l="1"/>
  <c r="BV56" i="1"/>
  <c r="CA56" i="1" s="1"/>
  <c r="BT97" i="1"/>
  <c r="BY40" i="1"/>
  <c r="AF45" i="1"/>
  <c r="AF47" i="1"/>
  <c r="BV97" i="1"/>
  <c r="CA40" i="1"/>
  <c r="AF70" i="1"/>
  <c r="AF168" i="1" s="1"/>
  <c r="AG164" i="1"/>
  <c r="AG167" i="1" s="1"/>
  <c r="BT56" i="1"/>
  <c r="BY56" i="1" s="1"/>
  <c r="BU97" i="1"/>
  <c r="BZ40" i="1"/>
  <c r="BV103" i="1"/>
  <c r="CA77" i="1"/>
  <c r="AF158" i="1" l="1"/>
  <c r="AF160" i="1" s="1"/>
  <c r="AF55" i="1"/>
  <c r="AF58" i="1" s="1"/>
  <c r="AF49" i="1"/>
  <c r="AG70" i="1"/>
  <c r="AH164" i="1"/>
  <c r="AH167" i="1" s="1"/>
  <c r="AG168" i="1"/>
  <c r="AG109" i="1"/>
  <c r="AF109" i="1"/>
  <c r="BZ56" i="1"/>
  <c r="AG111" i="1" l="1"/>
  <c r="AG226" i="1" s="1"/>
  <c r="AG175" i="1"/>
  <c r="AF111" i="1"/>
  <c r="AF226" i="1" s="1"/>
  <c r="AF175" i="1"/>
  <c r="AF59" i="1"/>
  <c r="AH70" i="1"/>
  <c r="AI164" i="1"/>
  <c r="AI167" i="1" s="1"/>
  <c r="AH168" i="1"/>
  <c r="AH109" i="1"/>
  <c r="AF87" i="1"/>
  <c r="AF89" i="1" s="1"/>
  <c r="AF50" i="1"/>
  <c r="AF96" i="1"/>
  <c r="AF53" i="1"/>
  <c r="AG157" i="1"/>
  <c r="AF78" i="1"/>
  <c r="AF104" i="1" s="1"/>
  <c r="AH111" i="1" l="1"/>
  <c r="AH226" i="1" s="1"/>
  <c r="AH175" i="1"/>
  <c r="AI70" i="1"/>
  <c r="AJ164" i="1"/>
  <c r="AJ167" i="1" s="1"/>
  <c r="AI168" i="1"/>
  <c r="AI109" i="1"/>
  <c r="AF61" i="1"/>
  <c r="AF265" i="1" s="1"/>
  <c r="AF268" i="1" s="1"/>
  <c r="AF60" i="1"/>
  <c r="AF106" i="1"/>
  <c r="AF225" i="1" s="1"/>
  <c r="AF161" i="1"/>
  <c r="AF62" i="1" l="1"/>
  <c r="AF258" i="1"/>
  <c r="AI111" i="1"/>
  <c r="AI226" i="1" s="1"/>
  <c r="AI175" i="1"/>
  <c r="AJ70" i="1"/>
  <c r="AJ168" i="1" s="1"/>
  <c r="AK164" i="1"/>
  <c r="AK167" i="1" s="1"/>
  <c r="AJ109" i="1"/>
  <c r="AJ175" i="1" l="1"/>
  <c r="AJ111" i="1"/>
  <c r="AJ226" i="1" s="1"/>
  <c r="AK70" i="1"/>
  <c r="AK168" i="1" s="1"/>
  <c r="AL164" i="1"/>
  <c r="AL167" i="1" s="1"/>
  <c r="AK109" i="1"/>
  <c r="AL70" i="1" l="1"/>
  <c r="AL168" i="1" s="1"/>
  <c r="AM164" i="1"/>
  <c r="AM167" i="1" s="1"/>
  <c r="AK111" i="1"/>
  <c r="AK226" i="1" s="1"/>
  <c r="AK175" i="1"/>
  <c r="AL109" i="1"/>
  <c r="AL111" i="1" l="1"/>
  <c r="AL226" i="1" s="1"/>
  <c r="AL175" i="1"/>
  <c r="AM70" i="1"/>
  <c r="AM168" i="1" s="1"/>
  <c r="AN164" i="1"/>
  <c r="AN167" i="1" s="1"/>
  <c r="AM109" i="1" l="1"/>
  <c r="AM111" i="1" s="1"/>
  <c r="AM226" i="1" s="1"/>
  <c r="AM175" i="1"/>
  <c r="AN70" i="1"/>
  <c r="AN168" i="1"/>
  <c r="AO164" i="1"/>
  <c r="AO167" i="1" s="1"/>
  <c r="AN109" i="1" l="1"/>
  <c r="AO70" i="1"/>
  <c r="AP164" i="1"/>
  <c r="AP167" i="1" s="1"/>
  <c r="AO168" i="1"/>
  <c r="AN111" i="1" l="1"/>
  <c r="AN226" i="1" s="1"/>
  <c r="AN175" i="1"/>
  <c r="AP70" i="1"/>
  <c r="AP109" i="1" s="1"/>
  <c r="AQ164" i="1"/>
  <c r="AQ167" i="1" s="1"/>
  <c r="AO109" i="1"/>
  <c r="AP168" i="1" l="1"/>
  <c r="AO111" i="1"/>
  <c r="AO226" i="1" s="1"/>
  <c r="AO175" i="1"/>
  <c r="AP111" i="1"/>
  <c r="AP226" i="1" s="1"/>
  <c r="AP175" i="1"/>
  <c r="AQ70" i="1"/>
  <c r="AQ168" i="1" s="1"/>
  <c r="AR164" i="1"/>
  <c r="AR167" i="1" s="1"/>
  <c r="AQ109" i="1"/>
  <c r="AQ111" i="1" l="1"/>
  <c r="AQ226" i="1" s="1"/>
  <c r="AQ175" i="1"/>
  <c r="AR70" i="1"/>
  <c r="AR109" i="1" s="1"/>
  <c r="AS164" i="1"/>
  <c r="AS167" i="1" s="1"/>
  <c r="BT70" i="1"/>
  <c r="AR168" i="1" l="1"/>
  <c r="AS70" i="1"/>
  <c r="AT164" i="1"/>
  <c r="AT167" i="1" s="1"/>
  <c r="AS168" i="1"/>
  <c r="AR111" i="1"/>
  <c r="AR226" i="1" s="1"/>
  <c r="AR175" i="1"/>
  <c r="BY70" i="1"/>
  <c r="BT109" i="1"/>
  <c r="BT111" i="1" s="1"/>
  <c r="AS109" i="1"/>
  <c r="AS111" i="1" l="1"/>
  <c r="AS226" i="1" s="1"/>
  <c r="AS175" i="1"/>
  <c r="AT70" i="1"/>
  <c r="AU164" i="1"/>
  <c r="AU167" i="1" s="1"/>
  <c r="AT168" i="1"/>
  <c r="AT109" i="1"/>
  <c r="AU70" i="1" l="1"/>
  <c r="AU168" i="1" s="1"/>
  <c r="AV164" i="1"/>
  <c r="AV167" i="1" s="1"/>
  <c r="AU109" i="1"/>
  <c r="AT111" i="1"/>
  <c r="AT226" i="1" s="1"/>
  <c r="AT175" i="1"/>
  <c r="AU111" i="1" l="1"/>
  <c r="AU226" i="1" s="1"/>
  <c r="AU175" i="1"/>
  <c r="AV70" i="1"/>
  <c r="AV168" i="1" s="1"/>
  <c r="AW164" i="1"/>
  <c r="AW167" i="1" s="1"/>
  <c r="AV109" i="1"/>
  <c r="AV111" i="1" l="1"/>
  <c r="AV226" i="1" s="1"/>
  <c r="AV175" i="1"/>
  <c r="AW70" i="1"/>
  <c r="AW168" i="1" s="1"/>
  <c r="AX164" i="1"/>
  <c r="AX167" i="1" s="1"/>
  <c r="AW109" i="1" l="1"/>
  <c r="AW111" i="1"/>
  <c r="AW226" i="1" s="1"/>
  <c r="AW175" i="1"/>
  <c r="AX70" i="1"/>
  <c r="AX168" i="1" s="1"/>
  <c r="AY164" i="1"/>
  <c r="AY167" i="1" s="1"/>
  <c r="AX109" i="1"/>
  <c r="AX111" i="1" l="1"/>
  <c r="AX226" i="1" s="1"/>
  <c r="AX175" i="1"/>
  <c r="AY70" i="1"/>
  <c r="AY168" i="1"/>
  <c r="AZ164" i="1"/>
  <c r="AZ167" i="1" s="1"/>
  <c r="AY109" i="1"/>
  <c r="AZ70" i="1" l="1"/>
  <c r="AZ168" i="1" s="1"/>
  <c r="BA164" i="1"/>
  <c r="BA167" i="1" s="1"/>
  <c r="AY111" i="1"/>
  <c r="AY226" i="1" s="1"/>
  <c r="AY175" i="1"/>
  <c r="AZ109" i="1" l="1"/>
  <c r="AZ111" i="1" s="1"/>
  <c r="AZ226" i="1" s="1"/>
  <c r="AZ175" i="1"/>
  <c r="BA70" i="1"/>
  <c r="BA168" i="1" s="1"/>
  <c r="BB164" i="1"/>
  <c r="BB167" i="1" s="1"/>
  <c r="BA109" i="1"/>
  <c r="BA111" i="1" l="1"/>
  <c r="BA226" i="1" s="1"/>
  <c r="BA175" i="1"/>
  <c r="BB70" i="1"/>
  <c r="BC164" i="1"/>
  <c r="BC167" i="1" s="1"/>
  <c r="BB168" i="1"/>
  <c r="BB109" i="1"/>
  <c r="BB111" i="1" l="1"/>
  <c r="BB226" i="1" s="1"/>
  <c r="BB175" i="1"/>
  <c r="BC70" i="1"/>
  <c r="BC168" i="1" s="1"/>
  <c r="BD164" i="1"/>
  <c r="BD167" i="1" s="1"/>
  <c r="BC109" i="1" l="1"/>
  <c r="BC111" i="1"/>
  <c r="BC226" i="1" s="1"/>
  <c r="BC175" i="1"/>
  <c r="BD70" i="1"/>
  <c r="BD168" i="1" s="1"/>
  <c r="BE164" i="1"/>
  <c r="BE167" i="1" s="1"/>
  <c r="BD109" i="1"/>
  <c r="BU70" i="1"/>
  <c r="BE70" i="1" l="1"/>
  <c r="BF164" i="1"/>
  <c r="BF167" i="1" s="1"/>
  <c r="BE168" i="1"/>
  <c r="BE109" i="1"/>
  <c r="BZ70" i="1"/>
  <c r="BU109" i="1"/>
  <c r="BU111" i="1" s="1"/>
  <c r="BD111" i="1"/>
  <c r="BD226" i="1" s="1"/>
  <c r="BD175" i="1"/>
  <c r="BE111" i="1" l="1"/>
  <c r="BE226" i="1" s="1"/>
  <c r="BE175" i="1"/>
  <c r="BF70" i="1"/>
  <c r="BF168" i="1" s="1"/>
  <c r="BG164" i="1"/>
  <c r="BG167" i="1" s="1"/>
  <c r="BF109" i="1"/>
  <c r="BG70" i="1" l="1"/>
  <c r="BG168" i="1" s="1"/>
  <c r="BH164" i="1"/>
  <c r="BH167" i="1" s="1"/>
  <c r="BF175" i="1"/>
  <c r="BF111" i="1"/>
  <c r="BF226" i="1" s="1"/>
  <c r="BG109" i="1"/>
  <c r="BG111" i="1" l="1"/>
  <c r="BG226" i="1" s="1"/>
  <c r="BG175" i="1"/>
  <c r="BH70" i="1"/>
  <c r="BH168" i="1"/>
  <c r="BI164" i="1"/>
  <c r="BI167" i="1" s="1"/>
  <c r="BH109" i="1"/>
  <c r="BH111" i="1" l="1"/>
  <c r="BH226" i="1" s="1"/>
  <c r="BH175" i="1"/>
  <c r="BI70" i="1"/>
  <c r="BI168" i="1" s="1"/>
  <c r="BJ164" i="1"/>
  <c r="BJ167" i="1" s="1"/>
  <c r="BI109" i="1"/>
  <c r="BI111" i="1" l="1"/>
  <c r="BI226" i="1" s="1"/>
  <c r="BI175" i="1"/>
  <c r="BJ70" i="1"/>
  <c r="BJ168" i="1"/>
  <c r="BK164" i="1"/>
  <c r="BK167" i="1" s="1"/>
  <c r="BJ109" i="1"/>
  <c r="BJ175" i="1" l="1"/>
  <c r="BJ111" i="1"/>
  <c r="BJ226" i="1" s="1"/>
  <c r="BK70" i="1"/>
  <c r="BK168" i="1" s="1"/>
  <c r="BL164" i="1"/>
  <c r="BL167" i="1" s="1"/>
  <c r="BK109" i="1"/>
  <c r="BK111" i="1" l="1"/>
  <c r="BK226" i="1" s="1"/>
  <c r="BK175" i="1"/>
  <c r="BL70" i="1"/>
  <c r="BL168" i="1" s="1"/>
  <c r="BM164" i="1"/>
  <c r="BM167" i="1" s="1"/>
  <c r="BL109" i="1"/>
  <c r="BM70" i="1" l="1"/>
  <c r="BM168" i="1" s="1"/>
  <c r="BN164" i="1"/>
  <c r="BN167" i="1" s="1"/>
  <c r="BL111" i="1"/>
  <c r="BL226" i="1" s="1"/>
  <c r="BL175" i="1"/>
  <c r="BN70" i="1" l="1"/>
  <c r="BN168" i="1" s="1"/>
  <c r="BO164" i="1"/>
  <c r="BO167" i="1" s="1"/>
  <c r="BM109" i="1"/>
  <c r="BM175" i="1" l="1"/>
  <c r="BM111" i="1"/>
  <c r="BM226" i="1" s="1"/>
  <c r="BO70" i="1"/>
  <c r="BV70" i="1" s="1"/>
  <c r="BN109" i="1"/>
  <c r="CA70" i="1" l="1"/>
  <c r="BV109" i="1"/>
  <c r="BV111" i="1" s="1"/>
  <c r="BO168" i="1"/>
  <c r="B12" i="4" s="1"/>
  <c r="BN111" i="1"/>
  <c r="BN226" i="1" s="1"/>
  <c r="BN175" i="1"/>
  <c r="BO109" i="1"/>
  <c r="BO111" i="1" l="1"/>
  <c r="BO226" i="1" s="1"/>
  <c r="BO175" i="1"/>
  <c r="B10" i="4" s="1"/>
  <c r="BR277" i="1" l="1"/>
  <c r="BS277" i="1"/>
  <c r="B4" i="4"/>
  <c r="B6" i="4"/>
  <c r="B7" i="4"/>
  <c r="B9" i="4"/>
  <c r="B13" i="4"/>
  <c r="B14" i="4"/>
  <c r="B15" i="4"/>
  <c r="B16" i="4"/>
  <c r="B17" i="4"/>
  <c r="B18" i="4"/>
  <c r="B19" i="4"/>
  <c r="B20" i="4"/>
  <c r="B3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T39" i="1"/>
  <c r="BU39" i="1"/>
  <c r="BV39" i="1"/>
  <c r="BY39" i="1"/>
  <c r="BZ39" i="1"/>
  <c r="CA39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T42" i="1"/>
  <c r="BU42" i="1"/>
  <c r="BV42" i="1"/>
  <c r="BY42" i="1"/>
  <c r="BZ42" i="1"/>
  <c r="CA42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T44" i="1"/>
  <c r="BU44" i="1"/>
  <c r="BV44" i="1"/>
  <c r="BY44" i="1"/>
  <c r="BZ44" i="1"/>
  <c r="CA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T45" i="1"/>
  <c r="BU45" i="1"/>
  <c r="BV45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T47" i="1"/>
  <c r="BU47" i="1"/>
  <c r="BV47" i="1"/>
  <c r="BY47" i="1"/>
  <c r="BZ47" i="1"/>
  <c r="CA47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T49" i="1"/>
  <c r="BU49" i="1"/>
  <c r="BV49" i="1"/>
  <c r="BY49" i="1"/>
  <c r="BZ49" i="1"/>
  <c r="CA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T50" i="1"/>
  <c r="BU50" i="1"/>
  <c r="BV50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T53" i="1"/>
  <c r="BU53" i="1"/>
  <c r="BV53" i="1"/>
  <c r="BY53" i="1"/>
  <c r="BZ53" i="1"/>
  <c r="CA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T54" i="1"/>
  <c r="BU54" i="1"/>
  <c r="BV54" i="1"/>
  <c r="BY54" i="1"/>
  <c r="BZ54" i="1"/>
  <c r="CA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T55" i="1"/>
  <c r="BU55" i="1"/>
  <c r="BV55" i="1"/>
  <c r="BY55" i="1"/>
  <c r="BZ55" i="1"/>
  <c r="CA55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T58" i="1"/>
  <c r="BU58" i="1"/>
  <c r="BV58" i="1"/>
  <c r="BY58" i="1"/>
  <c r="BZ58" i="1"/>
  <c r="CA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T59" i="1"/>
  <c r="BU59" i="1"/>
  <c r="BV59" i="1"/>
  <c r="BY59" i="1"/>
  <c r="BZ59" i="1"/>
  <c r="CA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T60" i="1"/>
  <c r="BU60" i="1"/>
  <c r="BV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T61" i="1"/>
  <c r="BU61" i="1"/>
  <c r="BV61" i="1"/>
  <c r="BY61" i="1"/>
  <c r="BZ61" i="1"/>
  <c r="CA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T62" i="1"/>
  <c r="BU62" i="1"/>
  <c r="BV62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T66" i="1"/>
  <c r="BU66" i="1"/>
  <c r="BV66" i="1"/>
  <c r="BY66" i="1"/>
  <c r="BZ66" i="1"/>
  <c r="CA66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T72" i="1"/>
  <c r="BU72" i="1"/>
  <c r="BV72" i="1"/>
  <c r="BY72" i="1"/>
  <c r="BZ72" i="1"/>
  <c r="CA72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T78" i="1"/>
  <c r="BU78" i="1"/>
  <c r="BV78" i="1"/>
  <c r="BY78" i="1"/>
  <c r="BZ78" i="1"/>
  <c r="CA78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T79" i="1"/>
  <c r="BU79" i="1"/>
  <c r="BV79" i="1"/>
  <c r="BY79" i="1"/>
  <c r="BZ79" i="1"/>
  <c r="CA79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T80" i="1"/>
  <c r="BU80" i="1"/>
  <c r="BV80" i="1"/>
  <c r="BY80" i="1"/>
  <c r="BZ80" i="1"/>
  <c r="CA80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T82" i="1"/>
  <c r="BU82" i="1"/>
  <c r="BV82" i="1"/>
  <c r="BY82" i="1"/>
  <c r="BZ82" i="1"/>
  <c r="CA82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T87" i="1"/>
  <c r="BU87" i="1"/>
  <c r="BV87" i="1"/>
  <c r="BY87" i="1"/>
  <c r="BZ87" i="1"/>
  <c r="CA87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T89" i="1"/>
  <c r="BU89" i="1"/>
  <c r="BV89" i="1"/>
  <c r="BY89" i="1"/>
  <c r="BZ89" i="1"/>
  <c r="CA89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T91" i="1"/>
  <c r="BU91" i="1"/>
  <c r="BV91" i="1"/>
  <c r="BY91" i="1"/>
  <c r="BZ91" i="1"/>
  <c r="CA91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T92" i="1"/>
  <c r="BU92" i="1"/>
  <c r="BV92" i="1"/>
  <c r="BY92" i="1"/>
  <c r="BZ92" i="1"/>
  <c r="CA92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T96" i="1"/>
  <c r="BU96" i="1"/>
  <c r="BV96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T104" i="1"/>
  <c r="BU104" i="1"/>
  <c r="BV104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T106" i="1"/>
  <c r="BU106" i="1"/>
  <c r="BV106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T115" i="1"/>
  <c r="BU115" i="1"/>
  <c r="BV115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T116" i="1"/>
  <c r="BU116" i="1"/>
  <c r="BV116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T118" i="1"/>
  <c r="BU118" i="1"/>
  <c r="BV118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T125" i="1"/>
  <c r="BU125" i="1"/>
  <c r="BV125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U127" i="1"/>
  <c r="BV127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T128" i="1"/>
  <c r="BU128" i="1"/>
  <c r="BV128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T129" i="1"/>
  <c r="BU129" i="1"/>
  <c r="BV129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T130" i="1"/>
  <c r="BU130" i="1"/>
  <c r="BV130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I159" i="1"/>
  <c r="AK159" i="1"/>
  <c r="AN159" i="1"/>
  <c r="AR159" i="1"/>
  <c r="AU159" i="1"/>
  <c r="AW159" i="1"/>
  <c r="AZ159" i="1"/>
  <c r="BD159" i="1"/>
  <c r="BG159" i="1"/>
  <c r="BI159" i="1"/>
  <c r="BL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249" i="1"/>
  <c r="C249" i="1"/>
  <c r="D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T257" i="1"/>
  <c r="BU257" i="1"/>
  <c r="BV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T258" i="1"/>
  <c r="BU258" i="1"/>
  <c r="BV258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T259" i="1"/>
  <c r="BU259" i="1"/>
  <c r="BV259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T261" i="1"/>
  <c r="BU261" i="1"/>
  <c r="BV261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T262" i="1"/>
  <c r="BU262" i="1"/>
  <c r="BV262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T265" i="1"/>
  <c r="BU265" i="1"/>
  <c r="BV265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T267" i="1"/>
  <c r="BU267" i="1"/>
  <c r="BV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T268" i="1"/>
  <c r="BU268" i="1"/>
  <c r="BV268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T270" i="1"/>
  <c r="BU270" i="1"/>
  <c r="BV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T271" i="1"/>
  <c r="BU271" i="1"/>
  <c r="BV271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T272" i="1"/>
  <c r="BU272" i="1"/>
  <c r="BV272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T274" i="1"/>
  <c r="BU274" i="1"/>
  <c r="BV274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T276" i="1"/>
  <c r="BU276" i="1"/>
  <c r="BV276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T277" i="1"/>
  <c r="BU277" i="1"/>
  <c r="BV277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E12" i="6"/>
  <c r="F12" i="6"/>
  <c r="G12" i="6"/>
  <c r="J12" i="6"/>
  <c r="K12" i="6"/>
  <c r="L12" i="6"/>
  <c r="E13" i="6"/>
  <c r="F13" i="6"/>
  <c r="G13" i="6"/>
  <c r="J13" i="6"/>
  <c r="K13" i="6"/>
  <c r="L13" i="6"/>
  <c r="E14" i="6"/>
  <c r="F14" i="6"/>
  <c r="G14" i="6"/>
  <c r="E17" i="6"/>
  <c r="F17" i="6"/>
  <c r="G17" i="6"/>
  <c r="J17" i="6"/>
  <c r="K17" i="6"/>
  <c r="L17" i="6"/>
  <c r="E21" i="6"/>
  <c r="F21" i="6"/>
  <c r="G21" i="6"/>
  <c r="J21" i="6"/>
  <c r="K21" i="6"/>
  <c r="L21" i="6"/>
  <c r="E22" i="6"/>
  <c r="F22" i="6"/>
  <c r="G22" i="6"/>
  <c r="J22" i="6"/>
  <c r="K22" i="6"/>
  <c r="L22" i="6"/>
  <c r="E25" i="6"/>
  <c r="F25" i="6"/>
  <c r="G25" i="6"/>
  <c r="J25" i="6"/>
  <c r="K25" i="6"/>
  <c r="L25" i="6"/>
  <c r="E26" i="6"/>
  <c r="F26" i="6"/>
  <c r="G26" i="6"/>
  <c r="J26" i="6"/>
  <c r="K26" i="6"/>
  <c r="L26" i="6"/>
  <c r="E27" i="6"/>
  <c r="F27" i="6"/>
  <c r="G27" i="6"/>
  <c r="J27" i="6"/>
  <c r="K27" i="6"/>
  <c r="L27" i="6"/>
  <c r="E28" i="6"/>
  <c r="F28" i="6"/>
  <c r="G28" i="6"/>
  <c r="J28" i="6"/>
  <c r="K28" i="6"/>
  <c r="L28" i="6"/>
  <c r="E29" i="6"/>
  <c r="F29" i="6"/>
  <c r="G29" i="6"/>
  <c r="J29" i="6"/>
  <c r="K29" i="6"/>
  <c r="L29" i="6"/>
  <c r="E30" i="6"/>
  <c r="F30" i="6"/>
  <c r="G30" i="6"/>
  <c r="J30" i="6"/>
  <c r="K30" i="6"/>
  <c r="L30" i="6"/>
  <c r="E31" i="6"/>
  <c r="F31" i="6"/>
  <c r="G31" i="6"/>
  <c r="F33" i="6"/>
  <c r="G33" i="6"/>
  <c r="K33" i="6"/>
  <c r="L33" i="6"/>
  <c r="E34" i="6"/>
  <c r="F34" i="6"/>
  <c r="G34" i="6"/>
  <c r="J34" i="6"/>
  <c r="K34" i="6"/>
  <c r="L34" i="6"/>
  <c r="E36" i="6"/>
  <c r="F36" i="6"/>
  <c r="G36" i="6"/>
  <c r="J36" i="6"/>
  <c r="K36" i="6"/>
  <c r="L36" i="6"/>
  <c r="E37" i="6"/>
  <c r="F37" i="6"/>
  <c r="G37" i="6"/>
  <c r="J37" i="6"/>
  <c r="K37" i="6"/>
  <c r="L37" i="6"/>
  <c r="E38" i="6"/>
  <c r="F38" i="6"/>
  <c r="G38" i="6"/>
  <c r="E40" i="6"/>
  <c r="F40" i="6"/>
  <c r="G40" i="6"/>
  <c r="J40" i="6"/>
  <c r="K40" i="6"/>
  <c r="L40" i="6"/>
  <c r="E41" i="6"/>
  <c r="F41" i="6"/>
  <c r="G41" i="6"/>
  <c r="J41" i="6"/>
  <c r="K41" i="6"/>
  <c r="L41" i="6"/>
  <c r="E42" i="6"/>
  <c r="F42" i="6"/>
  <c r="G42" i="6"/>
  <c r="E44" i="6"/>
  <c r="F44" i="6"/>
  <c r="G44" i="6"/>
  <c r="E47" i="6"/>
  <c r="F47" i="6"/>
  <c r="G47" i="6"/>
  <c r="J47" i="6"/>
  <c r="K47" i="6"/>
  <c r="L47" i="6"/>
  <c r="E48" i="6"/>
  <c r="F48" i="6"/>
  <c r="G48" i="6"/>
  <c r="J48" i="6"/>
  <c r="K48" i="6"/>
  <c r="L48" i="6"/>
  <c r="E49" i="6"/>
  <c r="F49" i="6"/>
  <c r="G49" i="6"/>
  <c r="E51" i="6"/>
  <c r="F51" i="6"/>
  <c r="G5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33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<sst xmlns="http://schemas.openxmlformats.org/spreadsheetml/2006/main" count="521" uniqueCount="259">
  <si>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</si>
  <si>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</si>
  <si>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</si>
  <si>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</si>
  <si>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</si>
  <si>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</si>
  <si>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</si>
  <si>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</si>
  <si>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</si>
  <si>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</si>
  <si>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</si>
  <si>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</si>
  <si>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</si>
  <si>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</si>
  <si>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</si>
  <si>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</si>
  <si>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</si>
  <si>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</si>
  <si>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</si>
  <si>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</si>
  <si>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</si>
  <si>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</si>
  <si>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</si>
  <si>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</si>
  <si>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</si>
  <si>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</si>
  <si>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</si>
  <si>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</si>
  <si>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</si>
  <si>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</si>
  <si>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</si>
  <si>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</si>
  <si>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</si>
  <si>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</si>
  <si>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</si>
  <si>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</si>
  <si>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</si>
  <si>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</si>
  <si>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</si>
  <si>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</si>
  <si>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</si>
  <si>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</si>
  <si>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</si>
  <si>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</si>
  <si>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</si>
  <si>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</si>
  <si>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</si>
  <si>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</si>
  <si>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</si>
  <si>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</si>
  <si>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</si>
  <si>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</si>
  <si>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</si>
  <si>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</si>
  <si>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</si>
  <si>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</si>
  <si>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</si>
  <si>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</si>
  <si>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</si>
  <si>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</si>
  <si>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</si>
  <si>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</si>
  <si>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</si>
  <si>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</si>
  <si>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</si>
  <si>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</si>
  <si>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</si>
  <si>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</si>
  <si>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</si>
  <si>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</si>
  <si>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</si>
  <si>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</si>
  <si>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</si>
  <si>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</si>
  <si>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</si>
  <si>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</si>
  <si>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</si>
  <si>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</si>
  <si>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</si>
  <si>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</si>
  <si>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</si>
  <si>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</si>
  <si>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</si>
  <si>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</si>
  <si>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</si>
  <si>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</si>
  <si>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</si>
  <si>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</si>
  <si>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</si>
  <si>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</si>
  <si>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</si>
  <si>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</si>
  <si>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</si>
  <si>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</si>
  <si>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</si>
  <si>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</si>
  <si>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</si>
  <si>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</si>
  <si>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</si>
  <si>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</si>
  <si>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</si>
  <si>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</si>
  <si>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</si>
  <si>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</si>
  <si>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</si>
  <si>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</si>
  <si>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</si>
  <si>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</si>
  <si>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</si>
  <si>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</si>
  <si>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</si>
  <si>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</si>
  <si>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</si>
  <si>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</si>
  <si>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</si>
  <si>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</si>
  <si>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</si>
  <si>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</si>
  <si>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</si>
  <si>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</si>
  <si>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</si>
  <si>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</si>
  <si>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</si>
  <si>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</si>
  <si>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</si>
  <si>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</si>
  <si>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</si>
  <si>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</si>
  <si>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</si>
  <si>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</si>
  <si>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</si>
  <si>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</si>
  <si>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</si>
  <si>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</si>
  <si>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</si>
  <si>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</si>
  <si>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</si>
  <si>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</si>
  <si>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</si>
  <si>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</si>
  <si>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</si>
  <si>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</si>
  <si>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</si>
  <si>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</si>
  <si>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</si>
  <si>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</si>
  <si>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</si>
  <si>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</si>
  <si>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</si>
  <si>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</si>
  <si>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</si>
  <si>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</si>
  <si>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</si>
  <si>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</si>
  <si>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</si>
  <si>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</si>
  <si>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</si>
  <si>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</si>
  <si>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</si>
  <si>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</si>
  <si>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</si>
  <si>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</si>
  <si>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</si>
  <si>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</si>
  <si>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</si>
  <si>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</si>
  <si>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</si>
  <si>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</si>
  <si>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</si>
  <si>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</si>
  <si>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</si>
  <si>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</si>
  <si>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</si>
  <si>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</si>
  <si>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</si>
  <si>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</si>
  <si>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</si>
  <si>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</si>
  <si>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</si>
  <si>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</si>
  <si>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</si>
  <si>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</si>
  <si>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</si>
  <si>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</si>
  <si>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</si>
  <si>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</si>
  <si>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</si>
  <si>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</si>
  <si>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</si>
  <si>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</si>
  <si>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</si>
  <si>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</si>
  <si>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</si>
  <si>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</si>
  <si>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</si>
  <si>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</si>
  <si>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</si>
  <si>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</si>
  <si>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</si>
  <si>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</si>
  <si>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</si>
  <si>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</si>
  <si>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</si>
  <si>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</si>
  <si>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</si>
  <si>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</si>
  <si>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</si>
  <si>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</si>
  <si>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</si>
  <si>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</si>
  <si>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</si>
  <si>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</si>
  <si>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</si>
  <si>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</si>
  <si>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</si>
  <si>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</si>
  <si>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</si>
  <si>
    <t>Term Debt doesn't match balance sheet</t>
  </si>
  <si>
    <t>See Debt Schedule</t>
  </si>
  <si>
    <t>Links to Ending Balance in Statement of Cash Flows</t>
  </si>
  <si>
    <t>Leverage Ratio</t>
  </si>
  <si>
    <t>Total Leverage</t>
  </si>
  <si>
    <t>Sum of Revolver and Term Debt</t>
  </si>
  <si>
    <t>See Income Statement / EBITDA Schedule</t>
  </si>
  <si>
    <t>Total Leverage / TTM EBTIDA</t>
  </si>
  <si>
    <t>Covenant, as Required</t>
  </si>
  <si>
    <t>See Credit Agreement</t>
  </si>
  <si>
    <t>PASS / FAIL Check</t>
  </si>
  <si>
    <t>Fixed Charge Coverage Ratio</t>
  </si>
  <si>
    <t>Numerator</t>
  </si>
  <si>
    <t>From Tax Schedule</t>
  </si>
  <si>
    <t>TTM Principal Payments</t>
  </si>
  <si>
    <t>TTM Interest Payments</t>
  </si>
  <si>
    <t>Denominator</t>
  </si>
  <si>
    <t>See Income Statement</t>
  </si>
  <si>
    <t>Calculation vs. Covenant</t>
  </si>
  <si>
    <t>Numerator / Denominator</t>
  </si>
  <si>
    <t>Less: TTM Unfinanced Capex</t>
  </si>
  <si>
    <t>Less: TTM Tax Distributions</t>
  </si>
  <si>
    <t>See Term Debt Schedule, Annualized</t>
  </si>
  <si>
    <t>Leverage Ratio is out of Compliance</t>
  </si>
  <si>
    <t>FCCR is out of Compliance</t>
  </si>
  <si>
    <t>EBITDA</t>
  </si>
  <si>
    <t>Fixed Assets</t>
  </si>
  <si>
    <t>Other Assets</t>
  </si>
  <si>
    <t>Other Liabilities</t>
  </si>
  <si>
    <t>Total Liabilities and Equity</t>
  </si>
  <si>
    <t>Calculation</t>
  </si>
  <si>
    <t>Covenant</t>
  </si>
  <si>
    <t>PASS / FAIL</t>
  </si>
  <si>
    <t>Summary Financials</t>
  </si>
  <si>
    <t>Accounts Receivable</t>
  </si>
  <si>
    <t>Select Visual Aids</t>
  </si>
  <si>
    <t>$ in Dollars</t>
  </si>
  <si>
    <t>PASS / FAIL Indicator</t>
  </si>
  <si>
    <t>Charts</t>
  </si>
  <si>
    <t>Date</t>
  </si>
  <si>
    <t>Balance sheet doesn't balance on Summary</t>
  </si>
  <si>
    <t>Statement of Cash Flows doesn't match the Balance Sheet on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</si>
</sst>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  <numFmt numFmtId="169" formatCode="0.0\x"/>
    <numFmt numFmtId="170" formatCode="0.00\x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10"/>
      <color theme="0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5" borderId="1" xfId="0" applyNumberFormat="1" applyFont="1" applyFill="1" applyBorder="1"/>
    <xf numFmtId="5" fontId="7" fillId="5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  <xf numFmtId="14" fontId="1" fillId="0" borderId="0" xfId="0" applyNumberFormat="1" applyFont="1"/>
    <xf numFmtId="169" fontId="0" fillId="0" borderId="0" xfId="0" applyNumberFormat="1"/>
    <xf numFmtId="169" fontId="10" fillId="0" borderId="0" xfId="0" applyNumberFormat="1" applyFont="1"/>
    <xf numFmtId="170" fontId="10" fillId="0" borderId="0" xfId="0" applyNumberFormat="1" applyFont="1"/>
    <xf numFmtId="170" fontId="0" fillId="0" borderId="0" xfId="0" applyNumberFormat="1"/>
    <xf numFmtId="0" fontId="3" fillId="0" borderId="0" xfId="0" applyFont="1" applyAlignment="1">
      <alignment horizontal="center"/>
    </xf>
    <xf numFmtId="0" fontId="0" fillId="2" borderId="0" xfId="0" applyFill="1"/>
    <xf numFmtId="0" fontId="14" fillId="2" borderId="0" xfId="0" applyFont="1" applyFill="1" applyAlignment="1">
      <alignment horizontal="centerContinuous"/>
    </xf>
    <xf numFmtId="5" fontId="0" fillId="0" borderId="3" xfId="0" applyNumberFormat="1" applyBorder="1"/>
    <xf numFmtId="5" fontId="20" fillId="0" borderId="0" xfId="0" applyNumberFormat="1" applyFont="1"/>
    <xf numFmtId="14" fontId="0" fillId="0" borderId="0" xfId="0" applyNumberFormat="1"/>
    <xf numFmtId="166" fontId="9" fillId="0" borderId="0" xfId="0" applyNumberFormat="1" applyFont="1"/>
    <xf numFmtId="166" fontId="9" fillId="0" borderId="3" xfId="0" applyNumberFormat="1" applyFont="1" applyBorder="1"/>
    <xf numFmtId="166" fontId="9" fillId="0" borderId="1" xfId="0" applyNumberFormat="1" applyFont="1" applyBorder="1"/>
    <xf numFmtId="169" fontId="10" fillId="0" borderId="0" xfId="0" applyNumberFormat="1" applyFont="1" applyAlignment="1">
      <alignment horizontal="right"/>
    </xf>
    <xf numFmtId="169" fontId="12" fillId="0" borderId="0" xfId="0" applyNumberFormat="1" applyFont="1"/>
    <xf numFmtId="170" fontId="12" fillId="0" borderId="0" xfId="0" applyNumberFormat="1" applyFont="1"/>
    <xf numFmtId="0" fontId="20" fillId="0" borderId="0" xfId="0" applyFont="1" applyAlignment="1">
      <alignment horizontal="left" indent="1"/>
    </xf>
  </cellXfs>
  <cellStyles count="2">
    <cellStyle name="Normal" xfId="0" builtinId="0"/>
    <cellStyle name="Percent" xfId="1" builtinId="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Leverage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'Operating Model'!$G$281</c:f>
              <c:strCache>
                <c:ptCount val="1"/>
                <c:pt idx="0">
                  <c:v>Calculation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Model'!$H$280:$BO$280</c:f>
              <c:numCache>
                <c:formatCode>m/d/yyyy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Model'!$H$281:$BO$281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1.2060235784770752</c:v>
                </c:pt>
                <c:pt idx="25">
                  <c:v>1.2196794133587843</c:v>
                </c:pt>
                <c:pt idx="26">
                  <c:v>1.172529143012814</c:v>
                </c:pt>
                <c:pt idx="27">
                  <c:v>1.3199828304241024</c:v>
                </c:pt>
                <c:pt idx="28">
                  <c:v>1.4433513805805764</c:v>
                </c:pt>
                <c:pt idx="29">
                  <c:v>1.5801428117375231</c:v>
                </c:pt>
                <c:pt idx="30">
                  <c:v>1.6736085575213562</c:v>
                </c:pt>
                <c:pt idx="31">
                  <c:v>1.7682073242064082</c:v>
                </c:pt>
                <c:pt idx="32">
                  <c:v>1.844608565624553</c:v>
                </c:pt>
                <c:pt idx="33">
                  <c:v>1.9488761574425304</c:v>
                </c:pt>
                <c:pt idx="34">
                  <c:v>2.0752434703221181</c:v>
                </c:pt>
                <c:pt idx="35">
                  <c:v>2.1333109485749748</c:v>
                </c:pt>
                <c:pt idx="36">
                  <c:v>2.1471423239709999</c:v>
                </c:pt>
                <c:pt idx="37">
                  <c:v>1.8694660323826058</c:v>
                </c:pt>
                <c:pt idx="38">
                  <c:v>1.8015802558426448</c:v>
                </c:pt>
                <c:pt idx="39">
                  <c:v>1.852066569528571</c:v>
                </c:pt>
                <c:pt idx="40">
                  <c:v>1.8038574695079943</c:v>
                </c:pt>
                <c:pt idx="41">
                  <c:v>1.7607537166086009</c:v>
                </c:pt>
                <c:pt idx="42">
                  <c:v>1.6693159097984684</c:v>
                </c:pt>
                <c:pt idx="43">
                  <c:v>1.5378794003182505</c:v>
                </c:pt>
                <c:pt idx="44">
                  <c:v>1.5097984455084212</c:v>
                </c:pt>
                <c:pt idx="45">
                  <c:v>1.430444260128203</c:v>
                </c:pt>
                <c:pt idx="46">
                  <c:v>1.3491000518263045</c:v>
                </c:pt>
                <c:pt idx="47">
                  <c:v>1.4478508005991588</c:v>
                </c:pt>
                <c:pt idx="48">
                  <c:v>1.4429327028475518</c:v>
                </c:pt>
                <c:pt idx="49">
                  <c:v>1.4026510889624391</c:v>
                </c:pt>
                <c:pt idx="50">
                  <c:v>1.3140651965708567</c:v>
                </c:pt>
                <c:pt idx="51">
                  <c:v>1.35591534600305</c:v>
                </c:pt>
                <c:pt idx="52">
                  <c:v>1.2940053690789519</c:v>
                </c:pt>
                <c:pt idx="53">
                  <c:v>1.2455485070000136</c:v>
                </c:pt>
                <c:pt idx="54">
                  <c:v>1.1475083756239759</c:v>
                </c:pt>
                <c:pt idx="55">
                  <c:v>1.0137158823310273</c:v>
                </c:pt>
                <c:pt idx="56">
                  <c:v>0.98587219294276651</c:v>
                </c:pt>
                <c:pt idx="57">
                  <c:v>0.90330412092210988</c:v>
                </c:pt>
                <c:pt idx="58">
                  <c:v>0.81854535768590464</c:v>
                </c:pt>
                <c:pt idx="59">
                  <c:v>0.91015697304735765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5-4A8F-859C-C8F1F9ABBECA}"/>
            </c:ext>
          </c:extLst>
        </c:ser>
        <c:ser>
          <c:idx val="1"/>
          <c:order val="1"/>
          <c:tx>
            <c:strRef>
              <c:f>'Operating Model'!$G$282</c:f>
              <c:strCache>
                <c:ptCount val="1"/>
                <c:pt idx="0">
                  <c:v>Covenant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Model'!$H$280:$BO$280</c:f>
              <c:numCache>
                <c:formatCode>m/d/yyyy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Model'!$H$282:$BO$282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5-4A8F-859C-C8F1F9ABB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242415"/>
        <c:axId val="1895229935"/>
      </c:lineChart>
      <c:dateAx>
        <c:axId val="1895242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29935"/>
        <c:crosses val="autoZero"/>
        <c:auto val="1"/>
        <c:lblOffset val="100"/>
        <c:baseTimeUnit val="months"/>
      </c:dateAx>
      <c:valAx>
        <c:axId val="18952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4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'Operating Model'!$G$285</c:f>
              <c:strCache>
                <c:ptCount val="1"/>
                <c:pt idx="0">
                  <c:v>Calculation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Model'!$H$284:$BO$284</c:f>
              <c:numCache>
                <c:formatCode>m/d/yyyy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Model'!$H$285:$BO$285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1.5960039934902612</c:v>
                </c:pt>
                <c:pt idx="25">
                  <c:v>1.534432513659731</c:v>
                </c:pt>
                <c:pt idx="26">
                  <c:v>1.6048734809426366</c:v>
                </c:pt>
                <c:pt idx="27">
                  <c:v>1.5475571332983344</c:v>
                </c:pt>
                <c:pt idx="28">
                  <c:v>1.5624597040390187</c:v>
                </c:pt>
                <c:pt idx="29">
                  <c:v>1.528243574630078</c:v>
                </c:pt>
                <c:pt idx="30">
                  <c:v>1.5986674178150253</c:v>
                </c:pt>
                <c:pt idx="31">
                  <c:v>1.6192913507287983</c:v>
                </c:pt>
                <c:pt idx="32">
                  <c:v>1.6466982047800485</c:v>
                </c:pt>
                <c:pt idx="33">
                  <c:v>1.5732558891767905</c:v>
                </c:pt>
                <c:pt idx="34">
                  <c:v>1.5377289133684837</c:v>
                </c:pt>
                <c:pt idx="35">
                  <c:v>1.5322641200143567</c:v>
                </c:pt>
                <c:pt idx="36">
                  <c:v>1.527694521846565</c:v>
                </c:pt>
                <c:pt idx="37">
                  <c:v>1.4928649723163727</c:v>
                </c:pt>
                <c:pt idx="38">
                  <c:v>1.4618113441943557</c:v>
                </c:pt>
                <c:pt idx="39">
                  <c:v>1.4772999103008373</c:v>
                </c:pt>
                <c:pt idx="40">
                  <c:v>1.4641112249972388</c:v>
                </c:pt>
                <c:pt idx="41">
                  <c:v>1.4685751424167521</c:v>
                </c:pt>
                <c:pt idx="42">
                  <c:v>1.4669411117013731</c:v>
                </c:pt>
                <c:pt idx="43">
                  <c:v>1.476752927871499</c:v>
                </c:pt>
                <c:pt idx="44">
                  <c:v>1.4940916325392701</c:v>
                </c:pt>
                <c:pt idx="45">
                  <c:v>1.5110210672364524</c:v>
                </c:pt>
                <c:pt idx="46">
                  <c:v>1.529399725709099</c:v>
                </c:pt>
                <c:pt idx="47">
                  <c:v>1.5566988591720032</c:v>
                </c:pt>
                <c:pt idx="48">
                  <c:v>1.5653760438777848</c:v>
                </c:pt>
                <c:pt idx="49">
                  <c:v>1.5966137112195806</c:v>
                </c:pt>
                <c:pt idx="50">
                  <c:v>1.6177240478586961</c:v>
                </c:pt>
                <c:pt idx="51">
                  <c:v>1.6218664468116695</c:v>
                </c:pt>
                <c:pt idx="52">
                  <c:v>1.6469625509861534</c:v>
                </c:pt>
                <c:pt idx="53">
                  <c:v>1.6576392717989687</c:v>
                </c:pt>
                <c:pt idx="54">
                  <c:v>1.6809509673471974</c:v>
                </c:pt>
                <c:pt idx="55">
                  <c:v>1.706940489334912</c:v>
                </c:pt>
                <c:pt idx="56">
                  <c:v>1.716969999617401</c:v>
                </c:pt>
                <c:pt idx="57">
                  <c:v>1.7431160404542529</c:v>
                </c:pt>
                <c:pt idx="58">
                  <c:v>1.7664590883109044</c:v>
                </c:pt>
                <c:pt idx="59">
                  <c:v>1.7961460778043261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5-4098-990A-BDD6F712AA8D}"/>
            </c:ext>
          </c:extLst>
        </c:ser>
        <c:ser>
          <c:idx val="1"/>
          <c:order val="1"/>
          <c:tx>
            <c:strRef>
              <c:f>'Operating Model'!$G$286</c:f>
              <c:strCache>
                <c:ptCount val="1"/>
                <c:pt idx="0">
                  <c:v>Covenant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Model'!$H$284:$BO$284</c:f>
              <c:numCache>
                <c:formatCode>m/d/yyyy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Model'!$H$286:$BO$286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1.25</c:v>
                </c:pt>
                <c:pt idx="47">
                  <c:v>1.25</c:v>
                </c:pt>
                <c:pt idx="48">
                  <c:v>1.25</c:v>
                </c:pt>
                <c:pt idx="49">
                  <c:v>1.25</c:v>
                </c:pt>
                <c:pt idx="50">
                  <c:v>1.25</c:v>
                </c:pt>
                <c:pt idx="51">
                  <c:v>1.25</c:v>
                </c:pt>
                <c:pt idx="52">
                  <c:v>1.25</c:v>
                </c:pt>
                <c:pt idx="53">
                  <c:v>1.25</c:v>
                </c:pt>
                <c:pt idx="54">
                  <c:v>1.25</c:v>
                </c:pt>
                <c:pt idx="55">
                  <c:v>1.25</c:v>
                </c:pt>
                <c:pt idx="56">
                  <c:v>1.25</c:v>
                </c:pt>
                <c:pt idx="57">
                  <c:v>1.25</c:v>
                </c:pt>
                <c:pt idx="58">
                  <c:v>1.25</c:v>
                </c:pt>
                <c:pt idx="59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5-4098-990A-BDD6F712A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947999"/>
        <c:axId val="1191947039"/>
      </c:lineChart>
      <c:dateAx>
        <c:axId val="11919479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47039"/>
        <c:crosses val="autoZero"/>
        <c:auto val="1"/>
        <c:lblOffset val="100"/>
        <c:baseTimeUnit val="months"/>
      </c:dateAx>
      <c:valAx>
        <c:axId val="11919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4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66675</xdr:rowOff>
    </xdr:from>
    <xdr:to>
      <xdr:col>5</xdr:col>
      <xdr:colOff>114300</xdr:colOff>
      <xdr:row>70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4ABB3-91B3-4C8A-B5EB-42368E3BD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53</xdr:row>
      <xdr:rowOff>66675</xdr:rowOff>
    </xdr:from>
    <xdr:to>
      <xdr:col>12</xdr:col>
      <xdr:colOff>0</xdr:colOff>
      <xdr:row>70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68BFA-2501-44D4-8781-DF490461C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33"/>
  <sheetViews>
    <sheetView workbookViewId="0">
      <selection activeCell="B20" sqref="B20"/>
    </sheetView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38" t="s">
        <v>83</v>
      </c>
      <c r="C2" s="37"/>
    </row>
    <row r="4" spans="2:3" ht="12.95" customHeight="1" x14ac:dyDescent="0.2">
      <c r="B4" s="33">
        <f ca="1">SUM(B5:B22)</f>
        <v>2.1944288164377213E-8</v>
      </c>
      <c r="C4" t="s">
        <v>84</v>
      </c>
    </row>
    <row r="6" spans="2:3" ht="12.95" customHeight="1" x14ac:dyDescent="0.2">
      <c r="B6" s="33">
        <f ca="1">SUM('Operating Model'!92:92)</f>
        <v>0</v>
      </c>
      <c r="C6" t="s">
        <v>85</v>
      </c>
    </row>
    <row r="7" spans="2:3" ht="12.95" customHeight="1" x14ac:dyDescent="0.2">
      <c r="B7" s="33">
        <f ca="1">SUM('Operating Model'!130:130)</f>
        <v>0</v>
      </c>
      <c r="C7" t="s">
        <v>114</v>
      </c>
    </row>
    <row r="8" spans="2:3" ht="12.95" customHeight="1" x14ac:dyDescent="0.2">
      <c r="B8" s="33">
        <f>SUM('Operating Model'!154:154)</f>
        <v>0</v>
      </c>
      <c r="C8" t="s">
        <v>151</v>
      </c>
    </row>
    <row r="9" spans="2:3" ht="12.95" customHeight="1" x14ac:dyDescent="0.2">
      <c r="B9" s="33">
        <f ca="1">SUM('Operating Model'!161:161)</f>
        <v>0</v>
      </c>
      <c r="C9" t="s">
        <v>158</v>
      </c>
    </row>
    <row r="10" spans="2:3" ht="12.95" customHeight="1" x14ac:dyDescent="0.2">
      <c r="B10" s="33">
        <f>SUM('Operating Model'!175:175)</f>
        <v>-1.0069925338029861E-8</v>
      </c>
      <c r="C10" t="s">
        <v>168</v>
      </c>
    </row>
    <row r="11" spans="2:3" ht="12.95" customHeight="1" x14ac:dyDescent="0.2">
      <c r="B11" s="33">
        <f>SUM('Operating Model'!219:219)</f>
        <v>0</v>
      </c>
      <c r="C11" t="s">
        <v>177</v>
      </c>
    </row>
    <row r="12" spans="2:3" ht="12.95" customHeight="1" x14ac:dyDescent="0.2">
      <c r="B12" s="33">
        <f>SUM('Operating Model'!168:168)</f>
        <v>0</v>
      </c>
      <c r="C12" t="s">
        <v>182</v>
      </c>
    </row>
    <row r="13" spans="2:3" ht="12.95" customHeight="1" x14ac:dyDescent="0.2">
      <c r="B13" s="33">
        <f ca="1">SUM('Operating Model'!236:236)</f>
        <v>3.2014213502407074E-8</v>
      </c>
      <c r="C13" t="s">
        <v>214</v>
      </c>
    </row>
    <row r="14" spans="2:3" ht="12.95" customHeight="1" x14ac:dyDescent="0.2">
      <c r="B14" s="33">
        <f ca="1">SUM('Operating Model'!244:244)</f>
        <v>0</v>
      </c>
      <c r="C14" t="s">
        <v>215</v>
      </c>
    </row>
    <row r="15" spans="2:3" ht="12.95" customHeight="1" x14ac:dyDescent="0.2">
      <c r="B15" s="33">
        <f ca="1">SUM('Operating Model'!245:245)</f>
        <v>0</v>
      </c>
      <c r="C15" t="s">
        <v>216</v>
      </c>
    </row>
    <row r="16" spans="2:3" ht="12.95" customHeight="1" x14ac:dyDescent="0.2">
      <c r="B16" s="33">
        <f ca="1">SUM('Operating Model'!254:254)</f>
        <v>0</v>
      </c>
      <c r="C16" t="s">
        <v>217</v>
      </c>
    </row>
    <row r="17" spans="2:3" ht="12.95" customHeight="1" x14ac:dyDescent="0.2">
      <c r="B17" s="33">
        <f ca="1">SUM('Operating Model'!262:262)</f>
        <v>0</v>
      </c>
      <c r="C17" t="s">
        <v>240</v>
      </c>
    </row>
    <row r="18" spans="2:3" ht="12.95" customHeight="1" x14ac:dyDescent="0.2">
      <c r="B18" s="33">
        <f ca="1">SUM('Operating Model'!277:277)</f>
        <v>0</v>
      </c>
      <c r="C18" t="s">
        <v>241</v>
      </c>
    </row>
    <row r="19" spans="2:3" ht="12.95" customHeight="1" x14ac:dyDescent="0.2">
      <c r="B19" s="33">
        <f ca="1">SUM(Summary!31:31)</f>
        <v>0</v>
      </c>
      <c r="C19" t="s">
        <v>257</v>
      </c>
    </row>
    <row r="20" spans="2:3" ht="12.95" customHeight="1" x14ac:dyDescent="0.2">
      <c r="B20" s="33">
        <f ca="1">SUM(Summary!38:38)</f>
        <v>0</v>
      </c>
      <c r="C20" t="s">
        <v>258</v>
      </c>
    </row>
    <row r="22" spans="2:3" ht="12.95" customHeight="1" x14ac:dyDescent="0.2">
      <c r="B22" s="32"/>
      <c r="C22" s="32" t="s">
        <v>86</v>
      </c>
    </row>
    <row r="24" spans="2:3" ht="12.95" customHeight="1" x14ac:dyDescent="0.35">
      <c r="B24" s="38" t="s">
        <v>87</v>
      </c>
      <c r="C24" s="38"/>
    </row>
    <row r="25" spans="2:3" ht="12.95" customHeight="1" x14ac:dyDescent="0.35">
      <c r="B25" s="38" t="s">
        <v>88</v>
      </c>
      <c r="C25" s="38" t="s">
        <v>89</v>
      </c>
    </row>
    <row r="26" spans="2:3" ht="12.95" customHeight="1" x14ac:dyDescent="0.2">
      <c r="B26" s="25">
        <v>1000</v>
      </c>
      <c r="C26" t="s">
        <v>90</v>
      </c>
    </row>
    <row r="27" spans="2:3" ht="12.95" customHeight="1" x14ac:dyDescent="0.2">
      <c r="B27" s="35">
        <v>1000</v>
      </c>
      <c r="C27" t="s">
        <v>91</v>
      </c>
    </row>
    <row r="28" spans="2:3" ht="12.95" customHeight="1" x14ac:dyDescent="0.2">
      <c r="B28" s="36"/>
      <c r="C28" t="s">
        <v>92</v>
      </c>
    </row>
    <row r="29" spans="2:3" ht="12.95" customHeight="1" x14ac:dyDescent="0.2">
      <c r="B29" s="31">
        <v>1000</v>
      </c>
      <c r="C29" t="s">
        <v>93</v>
      </c>
    </row>
    <row r="30" spans="2:3" ht="12.95" customHeight="1" x14ac:dyDescent="0.2">
      <c r="B30" s="44"/>
      <c r="C30" t="s">
        <v>113</v>
      </c>
    </row>
    <row r="31" spans="2:3" ht="12.95" customHeight="1" x14ac:dyDescent="0.2">
      <c r="B31" s="104">
        <v>1000</v>
      </c>
      <c r="C31" t="s">
        <v>125</v>
      </c>
    </row>
    <row r="32" spans="2:3" ht="12.95" customHeight="1" x14ac:dyDescent="0.2">
      <c r="B32" s="91">
        <v>1000</v>
      </c>
      <c r="C32" t="s">
        <v>130</v>
      </c>
    </row>
    <row r="33" spans="2:3" ht="12.95" customHeight="1" x14ac:dyDescent="0.2">
      <c r="B33" s="103">
        <v>1000</v>
      </c>
      <c r="C33" t="s">
        <v>132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9D22-7E34-4471-A316-6E3418679BC0}">
  <sheetPr>
    <pageSetUpPr fitToPage="1"/>
  </sheetPr>
  <dimension ref="B2:L53"/>
  <sheetViews>
    <sheetView tabSelected="1" view="pageBreakPreview" zoomScaleNormal="100" zoomScaleSheetLayoutView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2.75" x14ac:dyDescent="0.2"/>
  <cols>
    <col min="1" max="1" width="2.7109375" customWidth="1"/>
    <col min="2" max="2" width="23.5703125" bestFit="1" customWidth="1"/>
    <col min="3" max="7" width="12.7109375" customWidth="1"/>
    <col min="8" max="8" width="2.7109375" customWidth="1"/>
    <col min="9" max="12" width="10.7109375" bestFit="1" customWidth="1"/>
    <col min="13" max="14" width="2.7109375" customWidth="1"/>
  </cols>
  <sheetData>
    <row r="2" spans="2:12" ht="15" x14ac:dyDescent="0.35">
      <c r="B2" s="126"/>
      <c r="C2" s="127" t="s">
        <v>122</v>
      </c>
      <c r="D2" s="127"/>
      <c r="E2" s="127"/>
      <c r="F2" s="127"/>
      <c r="G2" s="127"/>
      <c r="I2" s="127" t="s">
        <v>124</v>
      </c>
      <c r="J2" s="127"/>
      <c r="K2" s="127"/>
      <c r="L2" s="127"/>
    </row>
    <row r="3" spans="2:12" x14ac:dyDescent="0.2">
      <c r="B3" s="5" t="s">
        <v>250</v>
      </c>
      <c r="C3" s="125" t="str">
        <f>'Operating Model'!BR2</f>
        <v>Actual</v>
      </c>
      <c r="D3" s="125" t="str">
        <f>'Operating Model'!BS2</f>
        <v>Actual</v>
      </c>
      <c r="E3" s="125" t="str">
        <f>'Operating Model'!BT2</f>
        <v>Forecast</v>
      </c>
      <c r="F3" s="125" t="str">
        <f>'Operating Model'!BU2</f>
        <v>Forecast</v>
      </c>
      <c r="G3" s="125" t="str">
        <f>'Operating Model'!BV2</f>
        <v>Forecast</v>
      </c>
      <c r="H3" s="106"/>
      <c r="I3" s="125" t="str">
        <f>'Operating Model'!BX2</f>
        <v>Actual</v>
      </c>
      <c r="J3" s="125" t="str">
        <f>'Operating Model'!BY2</f>
        <v>Forecast</v>
      </c>
      <c r="K3" s="125" t="str">
        <f>'Operating Model'!BZ2</f>
        <v>Forecast</v>
      </c>
      <c r="L3" s="125" t="str">
        <f>'Operating Model'!CA2</f>
        <v>Forecast</v>
      </c>
    </row>
    <row r="4" spans="2:12" x14ac:dyDescent="0.2">
      <c r="B4" s="5" t="s">
        <v>253</v>
      </c>
      <c r="C4" s="15">
        <f>'Operating Model'!BR3</f>
        <v>2026</v>
      </c>
      <c r="D4" s="15">
        <f>'Operating Model'!BS3</f>
        <v>2027</v>
      </c>
      <c r="E4" s="15">
        <f>'Operating Model'!BT3</f>
        <v>2028</v>
      </c>
      <c r="F4" s="15">
        <f>'Operating Model'!BU3</f>
        <v>2029</v>
      </c>
      <c r="G4" s="15">
        <f>'Operating Model'!BV3</f>
        <v>2030</v>
      </c>
      <c r="H4" s="106"/>
      <c r="I4" s="15">
        <f>'Operating Model'!BX3</f>
        <v>2027</v>
      </c>
      <c r="J4" s="15">
        <f>'Operating Model'!BY3</f>
        <v>2028</v>
      </c>
      <c r="K4" s="15">
        <f>'Operating Model'!BZ3</f>
        <v>2029</v>
      </c>
      <c r="L4" s="15">
        <f>'Operating Model'!CA3</f>
        <v>2030</v>
      </c>
    </row>
    <row r="5" spans="2:12" x14ac:dyDescent="0.2">
      <c r="B5" s="5" t="s">
        <v>7</v>
      </c>
      <c r="C5" s="5"/>
      <c r="D5" s="5"/>
      <c r="E5" s="5"/>
      <c r="F5" s="5"/>
      <c r="G5" s="5"/>
      <c r="I5" s="5"/>
      <c r="J5" s="5"/>
      <c r="K5" s="5"/>
      <c r="L5" s="5"/>
    </row>
    <row r="6" spans="2:12" x14ac:dyDescent="0.2">
      <c r="B6" s="40" t="s">
        <v>9</v>
      </c>
      <c r="C6" s="39">
        <f>'Operating Model'!BR7</f>
        <v>44792153.149999999</v>
      </c>
      <c r="D6" s="39">
        <f>'Operating Model'!BS7</f>
        <v>45464035.447249994</v>
      </c>
      <c r="E6" s="39">
        <f>'Operating Model'!BT7</f>
        <v>46145995.978958741</v>
      </c>
      <c r="F6" s="39">
        <f>'Operating Model'!BU7</f>
        <v>46838185.918643124</v>
      </c>
      <c r="G6" s="39">
        <f>'Operating Model'!BV7</f>
        <v>47540758.707422763</v>
      </c>
      <c r="I6" s="131">
        <f>IFERROR(D6/C6-1,0)</f>
        <v>1.4999999999999902E-2</v>
      </c>
      <c r="J6" s="131">
        <f t="shared" ref="J6:J9" si="0">IFERROR(E6/D6-1,0)</f>
        <v>1.4999999999999902E-2</v>
      </c>
      <c r="K6" s="131">
        <f t="shared" ref="K6:K9" si="1">IFERROR(F6/E6-1,0)</f>
        <v>1.5000000000000124E-2</v>
      </c>
      <c r="L6" s="131">
        <f t="shared" ref="L6:L9" si="2">IFERROR(G6/F6-1,0)</f>
        <v>1.4999999999999902E-2</v>
      </c>
    </row>
    <row r="7" spans="2:12" x14ac:dyDescent="0.2">
      <c r="B7" s="40" t="s">
        <v>10</v>
      </c>
      <c r="C7" s="39">
        <f>'Operating Model'!BR8</f>
        <v>6843535.8800000008</v>
      </c>
      <c r="D7" s="39">
        <f>'Operating Model'!BS8</f>
        <v>7247284.46</v>
      </c>
      <c r="E7" s="39">
        <f>'Operating Model'!BT8</f>
        <v>8696741.3520000018</v>
      </c>
      <c r="F7" s="39">
        <f>'Operating Model'!BU8</f>
        <v>10436089.622400001</v>
      </c>
      <c r="G7" s="39">
        <f>'Operating Model'!BV8</f>
        <v>12523307.546879999</v>
      </c>
      <c r="I7" s="131">
        <f t="shared" ref="I7:I9" si="3">IFERROR(D7/C7-1,0)</f>
        <v>5.899707213926364E-2</v>
      </c>
      <c r="J7" s="131">
        <f t="shared" si="0"/>
        <v>0.20000000000000018</v>
      </c>
      <c r="K7" s="131">
        <f t="shared" si="1"/>
        <v>0.19999999999999973</v>
      </c>
      <c r="L7" s="131">
        <f t="shared" si="2"/>
        <v>0.19999999999999996</v>
      </c>
    </row>
    <row r="8" spans="2:12" x14ac:dyDescent="0.2">
      <c r="B8" s="32" t="s">
        <v>11</v>
      </c>
      <c r="C8" s="41">
        <f>'Operating Model'!BR10</f>
        <v>51635689.030000001</v>
      </c>
      <c r="D8" s="41">
        <f>'Operating Model'!BS10</f>
        <v>52711319.907250002</v>
      </c>
      <c r="E8" s="41">
        <f>'Operating Model'!BT10</f>
        <v>54842737.330958746</v>
      </c>
      <c r="F8" s="41">
        <f>'Operating Model'!BU10</f>
        <v>57274275.541043118</v>
      </c>
      <c r="G8" s="41">
        <f>'Operating Model'!BV10</f>
        <v>60064066.254302755</v>
      </c>
      <c r="I8" s="133">
        <f t="shared" si="3"/>
        <v>2.0831151814882709E-2</v>
      </c>
      <c r="J8" s="133">
        <f t="shared" si="0"/>
        <v>4.0435667850077683E-2</v>
      </c>
      <c r="K8" s="133">
        <f t="shared" si="1"/>
        <v>4.4336558100862122E-2</v>
      </c>
      <c r="L8" s="133">
        <f t="shared" si="2"/>
        <v>4.8709314729969089E-2</v>
      </c>
    </row>
    <row r="9" spans="2:12" x14ac:dyDescent="0.2">
      <c r="B9" s="51" t="s">
        <v>16</v>
      </c>
      <c r="C9" s="128">
        <f>'Operating Model'!BR22</f>
        <v>17419926.002703074</v>
      </c>
      <c r="D9" s="128">
        <f>'Operating Model'!BS22</f>
        <v>16812056.956016</v>
      </c>
      <c r="E9" s="128">
        <f>'Operating Model'!BT22</f>
        <v>18192169.469687622</v>
      </c>
      <c r="F9" s="128">
        <f>'Operating Model'!BU22</f>
        <v>19269500.586792935</v>
      </c>
      <c r="G9" s="128">
        <f>'Operating Model'!BV22</f>
        <v>20523881.385666832</v>
      </c>
      <c r="I9" s="132">
        <f t="shared" si="3"/>
        <v>-3.4895041838452712E-2</v>
      </c>
      <c r="J9" s="132">
        <f t="shared" si="0"/>
        <v>8.2090639906960527E-2</v>
      </c>
      <c r="K9" s="132">
        <f t="shared" si="1"/>
        <v>5.9219496547698425E-2</v>
      </c>
      <c r="L9" s="132">
        <f t="shared" si="2"/>
        <v>6.5096694811781264E-2</v>
      </c>
    </row>
    <row r="10" spans="2:12" x14ac:dyDescent="0.2">
      <c r="B10" s="11" t="s">
        <v>39</v>
      </c>
      <c r="C10" s="75">
        <f>'Operating Model'!BR25</f>
        <v>0.33736212937106758</v>
      </c>
      <c r="D10" s="75">
        <f>'Operating Model'!BS25</f>
        <v>0.31894585424152205</v>
      </c>
      <c r="E10" s="75">
        <f>'Operating Model'!BT25</f>
        <v>0.33171519794687809</v>
      </c>
      <c r="F10" s="75">
        <f>'Operating Model'!BU25</f>
        <v>0.3364425024107775</v>
      </c>
      <c r="G10" s="75">
        <f>'Operating Model'!BV25</f>
        <v>0.34169983262158149</v>
      </c>
      <c r="I10" s="44"/>
      <c r="J10" s="44"/>
      <c r="K10" s="44"/>
      <c r="L10" s="44"/>
    </row>
    <row r="11" spans="2:12" ht="5.0999999999999996" customHeight="1" x14ac:dyDescent="0.2"/>
    <row r="12" spans="2:12" x14ac:dyDescent="0.2">
      <c r="B12" t="s">
        <v>41</v>
      </c>
      <c r="C12" s="39">
        <f>'Operating Model'!BR49</f>
        <v>3032032.8588921535</v>
      </c>
      <c r="D12" s="39">
        <f>'Operating Model'!BS49</f>
        <v>2201768.1609112015</v>
      </c>
      <c r="E12" s="39">
        <f ca="1">'Operating Model'!BT49</f>
        <v>2287684.2237239312</v>
      </c>
      <c r="F12" s="39">
        <f ca="1">'Operating Model'!BU49</f>
        <v>2162143.5926093953</v>
      </c>
      <c r="G12" s="39">
        <f ca="1">'Operating Model'!BV49</f>
        <v>2389545.6408647252</v>
      </c>
      <c r="I12" s="131">
        <f t="shared" ref="I12:I13" si="4">IFERROR(D12/C12-1,0)</f>
        <v>-0.27383103568485556</v>
      </c>
      <c r="J12" s="131">
        <f t="shared" ref="J12:J13" ca="1" si="5">IFERROR(E12/D12-1,0)</f>
        <v>3.9021393958741601E-2</v>
      </c>
      <c r="K12" s="131">
        <f t="shared" ref="K12:K13" ca="1" si="6">IFERROR(F12/E12-1,0)</f>
        <v>-5.4876730718621092E-2</v>
      </c>
      <c r="L12" s="131">
        <f t="shared" ref="L12:L13" ca="1" si="7">IFERROR(G12/F12-1,0)</f>
        <v>0.10517435059939229</v>
      </c>
    </row>
    <row r="13" spans="2:12" x14ac:dyDescent="0.2">
      <c r="B13" s="51" t="s">
        <v>242</v>
      </c>
      <c r="C13" s="128">
        <f>'Operating Model'!BR59</f>
        <v>5051190.2527030744</v>
      </c>
      <c r="D13" s="128">
        <f>'Operating Model'!BS59</f>
        <v>3786543.3270160016</v>
      </c>
      <c r="E13" s="128">
        <f ca="1">'Operating Model'!BT59</f>
        <v>4084959.6676978264</v>
      </c>
      <c r="F13" s="128">
        <f ca="1">'Operating Model'!BU59</f>
        <v>4076644.5644089915</v>
      </c>
      <c r="G13" s="128">
        <f ca="1">'Operating Model'!BV59</f>
        <v>4287958.2290839255</v>
      </c>
      <c r="I13" s="132">
        <f t="shared" si="4"/>
        <v>-0.25036612410516801</v>
      </c>
      <c r="J13" s="132">
        <f t="shared" ca="1" si="5"/>
        <v>7.8809699218995277E-2</v>
      </c>
      <c r="K13" s="132">
        <f t="shared" ca="1" si="6"/>
        <v>-2.035541098382776E-3</v>
      </c>
      <c r="L13" s="132">
        <f t="shared" ca="1" si="7"/>
        <v>5.183519468923059E-2</v>
      </c>
    </row>
    <row r="14" spans="2:12" x14ac:dyDescent="0.2">
      <c r="B14" s="11" t="s">
        <v>39</v>
      </c>
      <c r="C14" s="75">
        <f>'Operating Model'!BR60</f>
        <v>9.7823624465790807E-2</v>
      </c>
      <c r="D14" s="75">
        <f>'Operating Model'!BS60</f>
        <v>7.1835486830508943E-2</v>
      </c>
      <c r="E14" s="75">
        <f ca="1">'Operating Model'!BT60</f>
        <v>7.4484970417256421E-2</v>
      </c>
      <c r="F14" s="75">
        <f ca="1">'Operating Model'!BU60</f>
        <v>7.1177584105584044E-2</v>
      </c>
      <c r="G14" s="75">
        <f ca="1">'Operating Model'!BV60</f>
        <v>7.1389742594670791E-2</v>
      </c>
      <c r="I14" s="44"/>
      <c r="J14" s="44"/>
      <c r="K14" s="44"/>
      <c r="L14" s="44"/>
    </row>
    <row r="16" spans="2:12" x14ac:dyDescent="0.2">
      <c r="B16" s="5" t="s">
        <v>42</v>
      </c>
      <c r="C16" s="5"/>
      <c r="D16" s="5"/>
      <c r="E16" s="5"/>
      <c r="F16" s="5"/>
      <c r="G16" s="5"/>
      <c r="I16" s="5"/>
      <c r="J16" s="5"/>
      <c r="K16" s="5"/>
      <c r="L16" s="5"/>
    </row>
    <row r="17" spans="2:12" x14ac:dyDescent="0.2">
      <c r="B17" s="40" t="s">
        <v>44</v>
      </c>
      <c r="C17" s="39">
        <f>'Operating Model'!BR66</f>
        <v>2394398.1229865332</v>
      </c>
      <c r="D17" s="39">
        <f>'Operating Model'!BS66</f>
        <v>1541938.2525566122</v>
      </c>
      <c r="E17" s="39">
        <f ca="1">'Operating Model'!BT66</f>
        <v>1558758.2116126595</v>
      </c>
      <c r="F17" s="39">
        <f ca="1">'Operating Model'!BU66</f>
        <v>499999.9999999986</v>
      </c>
      <c r="G17" s="39">
        <f ca="1">'Operating Model'!BV66</f>
        <v>499999.99999999808</v>
      </c>
      <c r="I17" s="131">
        <f t="shared" ref="I17:L22" si="8">IFERROR(D17/C17-1,0)</f>
        <v>-0.35602261054508666</v>
      </c>
      <c r="J17" s="131">
        <f t="shared" ref="J17:L22" ca="1" si="9">IFERROR(E17/D17-1,0)</f>
        <v>1.0908322060341202E-2</v>
      </c>
      <c r="K17" s="131">
        <f t="shared" ref="K17:L22" ca="1" si="10">IFERROR(F17/E17-1,0)</f>
        <v>-0.67923184219654642</v>
      </c>
      <c r="L17" s="131">
        <f t="shared" ref="L17:L22" ca="1" si="11">IFERROR(G17/F17-1,0)</f>
        <v>-9.9920072216264089E-16</v>
      </c>
    </row>
    <row r="18" spans="2:12" x14ac:dyDescent="0.2">
      <c r="B18" s="40" t="s">
        <v>251</v>
      </c>
      <c r="C18" s="39">
        <f>'Operating Model'!BR67</f>
        <v>3968206.34</v>
      </c>
      <c r="D18" s="39">
        <f>'Operating Model'!BS67</f>
        <v>3784990.33</v>
      </c>
      <c r="E18" s="39">
        <f>'Operating Model'!BT67</f>
        <v>5765832.549598624</v>
      </c>
      <c r="F18" s="39">
        <f>'Operating Model'!BU67</f>
        <v>5852320.0378426025</v>
      </c>
      <c r="G18" s="39">
        <f>'Operating Model'!BV67</f>
        <v>5940104.8384102415</v>
      </c>
      <c r="I18" s="131">
        <f t="shared" si="8"/>
        <v>-4.617098867898084E-2</v>
      </c>
      <c r="J18" s="131">
        <f t="shared" si="9"/>
        <v>0.52334142148221119</v>
      </c>
      <c r="K18" s="131">
        <f t="shared" si="10"/>
        <v>1.4999999999999902E-2</v>
      </c>
      <c r="L18" s="131">
        <f t="shared" si="11"/>
        <v>1.4999999999999902E-2</v>
      </c>
    </row>
    <row r="19" spans="2:12" x14ac:dyDescent="0.2">
      <c r="B19" s="40" t="s">
        <v>46</v>
      </c>
      <c r="C19" s="39">
        <f>'Operating Model'!BR68</f>
        <v>8311741.7300000004</v>
      </c>
      <c r="D19" s="39">
        <f>'Operating Model'!BS68</f>
        <v>9324847.8800000008</v>
      </c>
      <c r="E19" s="39">
        <f>'Operating Model'!BT68</f>
        <v>9548136.0765648652</v>
      </c>
      <c r="F19" s="39">
        <f>'Operating Model'!BU68</f>
        <v>9904296.59505748</v>
      </c>
      <c r="G19" s="39">
        <f>'Operating Model'!BV68</f>
        <v>10308387.216796312</v>
      </c>
      <c r="I19" s="131">
        <f t="shared" si="8"/>
        <v>0.12188855030749379</v>
      </c>
      <c r="J19" s="131">
        <f t="shared" si="9"/>
        <v>2.3945505539428202E-2</v>
      </c>
      <c r="K19" s="131">
        <f t="shared" si="10"/>
        <v>3.7301575473644766E-2</v>
      </c>
      <c r="L19" s="131">
        <f t="shared" si="11"/>
        <v>4.0799527544488567E-2</v>
      </c>
    </row>
    <row r="20" spans="2:12" x14ac:dyDescent="0.2">
      <c r="B20" s="40" t="s">
        <v>243</v>
      </c>
      <c r="C20" s="39">
        <f>'Operating Model'!BR70</f>
        <v>5858487.25</v>
      </c>
      <c r="D20" s="39">
        <f>'Operating Model'!BS70</f>
        <v>6186880.6699999999</v>
      </c>
      <c r="E20" s="39">
        <f>'Operating Model'!BT70</f>
        <v>10523965.109999999</v>
      </c>
      <c r="F20" s="39">
        <f>'Operating Model'!BU70</f>
        <v>10747249.550000004</v>
      </c>
      <c r="G20" s="39">
        <f>'Operating Model'!BV70</f>
        <v>10941733.99000001</v>
      </c>
      <c r="I20" s="131">
        <f t="shared" si="8"/>
        <v>5.6054303096759295E-2</v>
      </c>
      <c r="J20" s="131">
        <f t="shared" si="9"/>
        <v>0.70101310681978934</v>
      </c>
      <c r="K20" s="131">
        <f t="shared" si="10"/>
        <v>2.1216759811170105E-2</v>
      </c>
      <c r="L20" s="131">
        <f t="shared" si="11"/>
        <v>1.8096205833426859E-2</v>
      </c>
    </row>
    <row r="21" spans="2:12" x14ac:dyDescent="0.2">
      <c r="B21" s="40" t="s">
        <v>244</v>
      </c>
      <c r="C21" s="39">
        <f>C22-SUM(C17:C20)</f>
        <v>557121.16000000015</v>
      </c>
      <c r="D21" s="39">
        <f t="shared" ref="D21:G21" si="12">D22-SUM(D17:D20)</f>
        <v>590548.4299999997</v>
      </c>
      <c r="E21" s="39">
        <f t="shared" ca="1" si="12"/>
        <v>614972.05260727555</v>
      </c>
      <c r="F21" s="39">
        <f t="shared" ca="1" si="12"/>
        <v>642875.10878511146</v>
      </c>
      <c r="G21" s="39">
        <f t="shared" ca="1" si="12"/>
        <v>674932.40588336438</v>
      </c>
      <c r="I21" s="131">
        <f t="shared" si="8"/>
        <v>6.0000000717975954E-2</v>
      </c>
      <c r="J21" s="131">
        <f t="shared" ca="1" si="9"/>
        <v>4.1357526947071621E-2</v>
      </c>
      <c r="K21" s="131">
        <f t="shared" ca="1" si="10"/>
        <v>4.5372884929544943E-2</v>
      </c>
      <c r="L21" s="131">
        <f t="shared" ca="1" si="11"/>
        <v>4.9865513005837192E-2</v>
      </c>
    </row>
    <row r="22" spans="2:12" x14ac:dyDescent="0.2">
      <c r="B22" s="32" t="s">
        <v>49</v>
      </c>
      <c r="C22" s="41">
        <f>'Operating Model'!BR72</f>
        <v>21089954.602986533</v>
      </c>
      <c r="D22" s="41">
        <f>'Operating Model'!BS72</f>
        <v>21429205.562556613</v>
      </c>
      <c r="E22" s="41">
        <f ca="1">'Operating Model'!BT72</f>
        <v>28011664.000383422</v>
      </c>
      <c r="F22" s="41">
        <f ca="1">'Operating Model'!BU72</f>
        <v>27646741.291685198</v>
      </c>
      <c r="G22" s="41">
        <f ca="1">'Operating Model'!BV72</f>
        <v>28365158.451089926</v>
      </c>
      <c r="I22" s="133">
        <f t="shared" si="8"/>
        <v>1.6085902789095607E-2</v>
      </c>
      <c r="J22" s="133">
        <f t="shared" ca="1" si="9"/>
        <v>0.30717230364005554</v>
      </c>
      <c r="K22" s="133">
        <f t="shared" ca="1" si="10"/>
        <v>-1.302752698637355E-2</v>
      </c>
      <c r="L22" s="133">
        <f t="shared" ca="1" si="11"/>
        <v>2.598559996005001E-2</v>
      </c>
    </row>
    <row r="23" spans="2:12" ht="5.0999999999999996" customHeight="1" x14ac:dyDescent="0.2">
      <c r="I23" s="131"/>
      <c r="J23" s="131"/>
      <c r="K23" s="131"/>
      <c r="L23" s="131"/>
    </row>
    <row r="24" spans="2:12" x14ac:dyDescent="0.2">
      <c r="B24" s="40" t="s">
        <v>51</v>
      </c>
      <c r="C24" s="39">
        <f>'Operating Model'!BR75</f>
        <v>5902158.6200000001</v>
      </c>
      <c r="D24" s="39">
        <f>'Operating Model'!BS75</f>
        <v>6023998.8700000001</v>
      </c>
      <c r="E24" s="39">
        <f>'Operating Model'!BT75</f>
        <v>6236039.0992298992</v>
      </c>
      <c r="F24" s="39">
        <f>'Operating Model'!BU75</f>
        <v>6468653.1823464232</v>
      </c>
      <c r="G24" s="39">
        <f>'Operating Model'!BV75</f>
        <v>6732571.1760353101</v>
      </c>
      <c r="I24" s="131">
        <f t="shared" ref="I24:L30" si="13">IFERROR(D24/C24-1,0)</f>
        <v>2.0643337098249726E-2</v>
      </c>
      <c r="J24" s="131">
        <f t="shared" ref="J24:L30" si="14">IFERROR(E24/D24-1,0)</f>
        <v>3.5199247842803594E-2</v>
      </c>
      <c r="K24" s="131">
        <f t="shared" ref="K24:L30" si="15">IFERROR(F24/E24-1,0)</f>
        <v>3.7301575473644766E-2</v>
      </c>
      <c r="L24" s="131">
        <f t="shared" ref="L24:L30" si="16">IFERROR(G24/F24-1,0)</f>
        <v>4.0799527544488567E-2</v>
      </c>
    </row>
    <row r="25" spans="2:12" x14ac:dyDescent="0.2">
      <c r="B25" s="40" t="s">
        <v>54</v>
      </c>
      <c r="C25" s="39">
        <f>'Operating Model'!BR79</f>
        <v>2000000</v>
      </c>
      <c r="D25" s="39">
        <f>'Operating Model'!BS79</f>
        <v>1000000</v>
      </c>
      <c r="E25" s="39">
        <f ca="1">'Operating Model'!BT79</f>
        <v>1114489.1835869648</v>
      </c>
      <c r="F25" s="39">
        <f ca="1">'Operating Model'!BU79</f>
        <v>424102.6315677464</v>
      </c>
      <c r="G25" s="39">
        <f ca="1">'Operating Model'!BV79</f>
        <v>410930.67271703877</v>
      </c>
      <c r="I25" s="131">
        <f t="shared" si="13"/>
        <v>-0.5</v>
      </c>
      <c r="J25" s="131">
        <f t="shared" ca="1" si="14"/>
        <v>0.1144891835869648</v>
      </c>
      <c r="K25" s="131">
        <f t="shared" ca="1" si="15"/>
        <v>-0.61946456025460994</v>
      </c>
      <c r="L25" s="131">
        <f t="shared" ca="1" si="16"/>
        <v>-3.1058422820947618E-2</v>
      </c>
    </row>
    <row r="26" spans="2:12" x14ac:dyDescent="0.2">
      <c r="B26" s="40" t="s">
        <v>55</v>
      </c>
      <c r="C26" s="39">
        <f>'Operating Model'!BR80</f>
        <v>4300000</v>
      </c>
      <c r="D26" s="39">
        <f>'Operating Model'!BS80</f>
        <v>3600000</v>
      </c>
      <c r="E26" s="39">
        <f ca="1">'Operating Model'!BT80</f>
        <v>7600000</v>
      </c>
      <c r="F26" s="39">
        <f ca="1">'Operating Model'!BU80</f>
        <v>5478270.4647700209</v>
      </c>
      <c r="G26" s="39">
        <f ca="1">'Operating Model'!BV80</f>
        <v>3491784.4096194953</v>
      </c>
      <c r="I26" s="131">
        <f t="shared" si="13"/>
        <v>-0.16279069767441856</v>
      </c>
      <c r="J26" s="131">
        <f t="shared" ca="1" si="14"/>
        <v>1.1111111111111112</v>
      </c>
      <c r="K26" s="131">
        <f t="shared" ca="1" si="15"/>
        <v>-0.27917493884604982</v>
      </c>
      <c r="L26" s="131">
        <f t="shared" ca="1" si="16"/>
        <v>-0.36261189875989785</v>
      </c>
    </row>
    <row r="27" spans="2:12" x14ac:dyDescent="0.2">
      <c r="B27" s="40" t="s">
        <v>245</v>
      </c>
      <c r="C27" s="39">
        <f>C28-SUM(C24:C26)</f>
        <v>963352.9178461805</v>
      </c>
      <c r="D27" s="39">
        <f t="shared" ref="D27:G27" si="17">D28-SUM(D24:D26)</f>
        <v>928995.46650506184</v>
      </c>
      <c r="E27" s="39">
        <f t="shared" ca="1" si="17"/>
        <v>897240.26779107377</v>
      </c>
      <c r="F27" s="39">
        <f t="shared" ca="1" si="17"/>
        <v>949675.9706161283</v>
      </c>
      <c r="G27" s="39">
        <f t="shared" ca="1" si="17"/>
        <v>1014287.5094684754</v>
      </c>
      <c r="I27" s="131">
        <f t="shared" si="13"/>
        <v>-3.5664449346282656E-2</v>
      </c>
      <c r="J27" s="131">
        <f t="shared" ca="1" si="14"/>
        <v>-3.4182296748393237E-2</v>
      </c>
      <c r="K27" s="131">
        <f t="shared" ca="1" si="15"/>
        <v>5.8441093993860216E-2</v>
      </c>
      <c r="L27" s="131">
        <f t="shared" ca="1" si="16"/>
        <v>6.8035351900531449E-2</v>
      </c>
    </row>
    <row r="28" spans="2:12" x14ac:dyDescent="0.2">
      <c r="B28" s="32" t="s">
        <v>56</v>
      </c>
      <c r="C28" s="41">
        <f>'Operating Model'!BR82</f>
        <v>13165511.537846182</v>
      </c>
      <c r="D28" s="41">
        <f>'Operating Model'!BS82</f>
        <v>11552994.336505063</v>
      </c>
      <c r="E28" s="41">
        <f ca="1">'Operating Model'!BT82</f>
        <v>15847768.550607938</v>
      </c>
      <c r="F28" s="41">
        <f ca="1">'Operating Model'!BU82</f>
        <v>13320702.24930032</v>
      </c>
      <c r="G28" s="41">
        <f ca="1">'Operating Model'!BV82</f>
        <v>11649573.76784032</v>
      </c>
      <c r="I28" s="133">
        <f t="shared" si="13"/>
        <v>-0.12248040622695922</v>
      </c>
      <c r="J28" s="133">
        <f t="shared" ca="1" si="14"/>
        <v>0.37174554829757689</v>
      </c>
      <c r="K28" s="133">
        <f t="shared" ca="1" si="15"/>
        <v>-0.15945880918425437</v>
      </c>
      <c r="L28" s="133">
        <f t="shared" ca="1" si="16"/>
        <v>-0.12545348212011698</v>
      </c>
    </row>
    <row r="29" spans="2:12" x14ac:dyDescent="0.2">
      <c r="B29" s="40" t="s">
        <v>57</v>
      </c>
      <c r="C29" s="39">
        <f>'Operating Model'!BR89</f>
        <v>7924443.3333681999</v>
      </c>
      <c r="D29" s="39">
        <f>'Operating Model'!BS89</f>
        <v>9876211.4942794014</v>
      </c>
      <c r="E29" s="39">
        <f ca="1">'Operating Model'!BT89</f>
        <v>12163895.718003334</v>
      </c>
      <c r="F29" s="39">
        <f ca="1">'Operating Model'!BU89</f>
        <v>14326039.310612731</v>
      </c>
      <c r="G29" s="39">
        <f ca="1">'Operating Model'!BV89</f>
        <v>16715584.951477457</v>
      </c>
      <c r="I29" s="131">
        <f t="shared" si="13"/>
        <v>0.24629719449096288</v>
      </c>
      <c r="J29" s="131">
        <f t="shared" ca="1" si="14"/>
        <v>0.23163580741957879</v>
      </c>
      <c r="K29" s="131">
        <f t="shared" ca="1" si="15"/>
        <v>0.17775091489885808</v>
      </c>
      <c r="L29" s="131">
        <f t="shared" ca="1" si="16"/>
        <v>0.16679736730127148</v>
      </c>
    </row>
    <row r="30" spans="2:12" x14ac:dyDescent="0.2">
      <c r="B30" s="32" t="s">
        <v>246</v>
      </c>
      <c r="C30" s="41">
        <f>SUM(C28:C29)</f>
        <v>21089954.871214382</v>
      </c>
      <c r="D30" s="41">
        <f t="shared" ref="D30:G30" si="18">SUM(D28:D29)</f>
        <v>21429205.830784462</v>
      </c>
      <c r="E30" s="41">
        <f t="shared" ca="1" si="18"/>
        <v>28011664.268611275</v>
      </c>
      <c r="F30" s="41">
        <f t="shared" ca="1" si="18"/>
        <v>27646741.55991305</v>
      </c>
      <c r="G30" s="41">
        <f t="shared" ca="1" si="18"/>
        <v>28365158.719317779</v>
      </c>
      <c r="I30" s="133">
        <f t="shared" si="13"/>
        <v>1.6085902584510592E-2</v>
      </c>
      <c r="J30" s="133">
        <f t="shared" ca="1" si="14"/>
        <v>0.30717229979520178</v>
      </c>
      <c r="K30" s="133">
        <f t="shared" ca="1" si="15"/>
        <v>-1.3027526861627448E-2</v>
      </c>
      <c r="L30" s="133">
        <f t="shared" ca="1" si="16"/>
        <v>2.5985599707938567E-2</v>
      </c>
    </row>
    <row r="31" spans="2:12" x14ac:dyDescent="0.2">
      <c r="B31" s="137" t="s">
        <v>82</v>
      </c>
      <c r="C31" s="129">
        <f>ROUND(C30-C22,0)</f>
        <v>0</v>
      </c>
      <c r="D31" s="129">
        <f t="shared" ref="D31:G31" si="19">ROUND(D30-D22,0)</f>
        <v>0</v>
      </c>
      <c r="E31" s="129">
        <f t="shared" ca="1" si="19"/>
        <v>0</v>
      </c>
      <c r="F31" s="129">
        <f t="shared" ca="1" si="19"/>
        <v>0</v>
      </c>
      <c r="G31" s="129">
        <f t="shared" ca="1" si="19"/>
        <v>0</v>
      </c>
    </row>
    <row r="32" spans="2:12" x14ac:dyDescent="0.2">
      <c r="B32" s="5" t="s">
        <v>94</v>
      </c>
      <c r="C32" s="5"/>
      <c r="D32" s="5"/>
      <c r="E32" s="5"/>
      <c r="F32" s="5"/>
      <c r="G32" s="5"/>
      <c r="I32" s="5"/>
      <c r="J32" s="5"/>
      <c r="K32" s="5"/>
      <c r="L32" s="5"/>
    </row>
    <row r="33" spans="2:12" x14ac:dyDescent="0.2">
      <c r="B33" t="s">
        <v>109</v>
      </c>
      <c r="C33" s="72"/>
      <c r="D33" s="39">
        <f>'Operating Model'!BS127</f>
        <v>2394398.1229865332</v>
      </c>
      <c r="E33" s="39">
        <f>'Operating Model'!BT127</f>
        <v>1541938.2525566127</v>
      </c>
      <c r="F33" s="39">
        <f ca="1">'Operating Model'!BU127</f>
        <v>1558758.2116126604</v>
      </c>
      <c r="G33" s="39">
        <f ca="1">'Operating Model'!BV127</f>
        <v>499999.99999999977</v>
      </c>
      <c r="I33" s="131">
        <f t="shared" ref="I33:I37" si="20">IFERROR(D33/C33-1,0)</f>
        <v>0</v>
      </c>
      <c r="J33" s="131">
        <f t="shared" ref="J33:J37" si="21">IFERROR(E33/D33-1,0)</f>
        <v>-0.35602261054508644</v>
      </c>
      <c r="K33" s="131">
        <f t="shared" ref="K33:K37" ca="1" si="22">IFERROR(F33/E33-1,0)</f>
        <v>1.0908322060341424E-2</v>
      </c>
      <c r="L33" s="131">
        <f t="shared" ref="L33:L37" ca="1" si="23">IFERROR(G33/F33-1,0)</f>
        <v>-0.67923184219654598</v>
      </c>
    </row>
    <row r="34" spans="2:12" x14ac:dyDescent="0.2">
      <c r="B34" s="40" t="s">
        <v>95</v>
      </c>
      <c r="C34" s="72"/>
      <c r="D34" s="39">
        <f>'Operating Model'!BS106</f>
        <v>1697552.1195700795</v>
      </c>
      <c r="E34" s="39">
        <f ca="1">'Operating Model'!BT106</f>
        <v>622330.77546908183</v>
      </c>
      <c r="F34" s="39">
        <f ca="1">'Operating Model'!BU106</f>
        <v>2473357.8756365418</v>
      </c>
      <c r="G34" s="39">
        <f ca="1">'Operating Model'!BV106</f>
        <v>2719658.0140012372</v>
      </c>
      <c r="I34" s="131">
        <f t="shared" si="20"/>
        <v>0</v>
      </c>
      <c r="J34" s="131">
        <f t="shared" ca="1" si="21"/>
        <v>-0.63339518810963358</v>
      </c>
      <c r="K34" s="131">
        <f t="shared" ca="1" si="22"/>
        <v>2.9743460762843492</v>
      </c>
      <c r="L34" s="131">
        <f t="shared" ca="1" si="23"/>
        <v>9.9581278063655798E-2</v>
      </c>
    </row>
    <row r="35" spans="2:12" x14ac:dyDescent="0.2">
      <c r="B35" s="40" t="s">
        <v>100</v>
      </c>
      <c r="C35" s="72"/>
      <c r="D35" s="39">
        <f>'Operating Model'!BS111</f>
        <v>-600011.99</v>
      </c>
      <c r="E35" s="39">
        <f>'Operating Model'!BT111</f>
        <v>-4719999.9999999991</v>
      </c>
      <c r="F35" s="39">
        <f>'Operating Model'!BU111</f>
        <v>-720000.00000000489</v>
      </c>
      <c r="G35" s="39">
        <f>'Operating Model'!BV111</f>
        <v>-720000.00000000501</v>
      </c>
      <c r="I35" s="131">
        <f t="shared" si="20"/>
        <v>0</v>
      </c>
      <c r="J35" s="131">
        <f t="shared" si="21"/>
        <v>6.8665094675858045</v>
      </c>
      <c r="K35" s="131">
        <f t="shared" si="22"/>
        <v>-0.84745762711864303</v>
      </c>
      <c r="L35" s="131">
        <f t="shared" si="23"/>
        <v>2.2204460492503131E-16</v>
      </c>
    </row>
    <row r="36" spans="2:12" x14ac:dyDescent="0.2">
      <c r="B36" s="40" t="s">
        <v>103</v>
      </c>
      <c r="C36" s="72"/>
      <c r="D36" s="39">
        <f>'Operating Model'!BS125</f>
        <v>-1950000</v>
      </c>
      <c r="E36" s="39">
        <f ca="1">'Operating Model'!BT125</f>
        <v>4114489.1835869648</v>
      </c>
      <c r="F36" s="39">
        <f ca="1">'Operating Model'!BU125</f>
        <v>-2812116.0872491975</v>
      </c>
      <c r="G36" s="39">
        <f ca="1">'Operating Model'!BV125</f>
        <v>-1999658.0140012333</v>
      </c>
      <c r="I36" s="131">
        <f t="shared" si="20"/>
        <v>0</v>
      </c>
      <c r="J36" s="131">
        <f t="shared" ca="1" si="21"/>
        <v>-3.1099944531215202</v>
      </c>
      <c r="K36" s="131">
        <f t="shared" ca="1" si="22"/>
        <v>-1.6834666374788294</v>
      </c>
      <c r="L36" s="131">
        <f t="shared" ca="1" si="23"/>
        <v>-0.28891341894875611</v>
      </c>
    </row>
    <row r="37" spans="2:12" x14ac:dyDescent="0.2">
      <c r="B37" s="32" t="s">
        <v>111</v>
      </c>
      <c r="C37" s="45"/>
      <c r="D37" s="41">
        <f>SUM(D33:D36)</f>
        <v>1541938.2525566127</v>
      </c>
      <c r="E37" s="41">
        <f t="shared" ref="E37:G37" ca="1" si="24">SUM(E33:E36)</f>
        <v>1558758.2116126604</v>
      </c>
      <c r="F37" s="41">
        <f t="shared" ca="1" si="24"/>
        <v>499999.99999999953</v>
      </c>
      <c r="G37" s="41">
        <f t="shared" ca="1" si="24"/>
        <v>499999.99999999884</v>
      </c>
      <c r="I37" s="133">
        <f t="shared" si="20"/>
        <v>0</v>
      </c>
      <c r="J37" s="133">
        <f t="shared" ca="1" si="21"/>
        <v>1.0908322060341424E-2</v>
      </c>
      <c r="K37" s="133">
        <f t="shared" ca="1" si="22"/>
        <v>-0.67923184219654598</v>
      </c>
      <c r="L37" s="133">
        <f t="shared" ca="1" si="23"/>
        <v>-1.4432899320127035E-15</v>
      </c>
    </row>
    <row r="38" spans="2:12" x14ac:dyDescent="0.2">
      <c r="B38" s="137" t="s">
        <v>82</v>
      </c>
      <c r="C38" s="129"/>
      <c r="D38" s="129">
        <f>ROUND(D37-D17,0)</f>
        <v>0</v>
      </c>
      <c r="E38" s="129">
        <f t="shared" ref="E38:G38" ca="1" si="25">ROUND(E37-E17,0)</f>
        <v>0</v>
      </c>
      <c r="F38" s="129">
        <f t="shared" ca="1" si="25"/>
        <v>0</v>
      </c>
      <c r="G38" s="129">
        <f t="shared" ca="1" si="25"/>
        <v>0</v>
      </c>
    </row>
    <row r="39" spans="2:12" x14ac:dyDescent="0.2">
      <c r="B39" s="5" t="s">
        <v>220</v>
      </c>
      <c r="C39" s="5"/>
      <c r="D39" s="5"/>
      <c r="E39" s="5"/>
      <c r="F39" s="5"/>
      <c r="G39" s="5"/>
      <c r="I39" s="5"/>
      <c r="J39" s="5"/>
      <c r="K39" s="5"/>
      <c r="L39" s="5"/>
    </row>
    <row r="40" spans="2:12" x14ac:dyDescent="0.2">
      <c r="B40" t="s">
        <v>221</v>
      </c>
      <c r="C40" s="39">
        <f>'Operating Model'!BR257</f>
        <v>6300000</v>
      </c>
      <c r="D40" s="39">
        <f>'Operating Model'!BS257</f>
        <v>4600000</v>
      </c>
      <c r="E40" s="39">
        <f ca="1">'Operating Model'!BT257</f>
        <v>8714489.1835869644</v>
      </c>
      <c r="F40" s="39">
        <f ca="1">'Operating Model'!BU257</f>
        <v>5902373.0963377673</v>
      </c>
      <c r="G40" s="39">
        <f ca="1">'Operating Model'!BV257</f>
        <v>3902715.0823365338</v>
      </c>
      <c r="I40" s="131">
        <f t="shared" ref="I40:I41" si="26">IFERROR(D40/C40-1,0)</f>
        <v>-0.26984126984126988</v>
      </c>
      <c r="J40" s="131">
        <f t="shared" ref="J40:J41" ca="1" si="27">IFERROR(E40/D40-1,0)</f>
        <v>0.89445417034499219</v>
      </c>
      <c r="K40" s="131">
        <f t="shared" ref="K40:K41" ca="1" si="28">IFERROR(F40/E40-1,0)</f>
        <v>-0.32269431150888228</v>
      </c>
      <c r="L40" s="131">
        <f t="shared" ref="L40:L41" ca="1" si="29">IFERROR(G40/F40-1,0)</f>
        <v>-0.33878881957529206</v>
      </c>
    </row>
    <row r="41" spans="2:12" x14ac:dyDescent="0.2">
      <c r="B41" t="s">
        <v>242</v>
      </c>
      <c r="C41" s="39">
        <f>'Operating Model'!BR258</f>
        <v>5051190.2527030744</v>
      </c>
      <c r="D41" s="39">
        <f>'Operating Model'!BS258</f>
        <v>3786543.3270160016</v>
      </c>
      <c r="E41" s="39">
        <f ca="1">'Operating Model'!BT258</f>
        <v>4084959.6676978264</v>
      </c>
      <c r="F41" s="39">
        <f ca="1">'Operating Model'!BU258</f>
        <v>4076644.5644089915</v>
      </c>
      <c r="G41" s="39">
        <f ca="1">'Operating Model'!BV258</f>
        <v>4287958.2290839255</v>
      </c>
      <c r="I41" s="131">
        <f t="shared" si="26"/>
        <v>-0.25036612410516801</v>
      </c>
      <c r="J41" s="131">
        <f t="shared" ca="1" si="27"/>
        <v>7.8809699218995277E-2</v>
      </c>
      <c r="K41" s="131">
        <f t="shared" ca="1" si="28"/>
        <v>-2.035541098382776E-3</v>
      </c>
      <c r="L41" s="131">
        <f t="shared" ca="1" si="29"/>
        <v>5.183519468923059E-2</v>
      </c>
    </row>
    <row r="42" spans="2:12" x14ac:dyDescent="0.2">
      <c r="B42" t="s">
        <v>247</v>
      </c>
      <c r="C42" s="121">
        <f>'Operating Model'!BR259</f>
        <v>1.2472307881550575</v>
      </c>
      <c r="D42" s="121">
        <f>'Operating Model'!BS259</f>
        <v>1.2148283018921762</v>
      </c>
      <c r="E42" s="121">
        <f ca="1">'Operating Model'!BT259</f>
        <v>2.1333109485749748</v>
      </c>
      <c r="F42" s="121">
        <f ca="1">'Operating Model'!BU259</f>
        <v>1.4478508005991588</v>
      </c>
      <c r="G42" s="121">
        <f ca="1">'Operating Model'!BV259</f>
        <v>0.91015697304735765</v>
      </c>
      <c r="I42" s="44"/>
      <c r="J42" s="44"/>
      <c r="K42" s="44"/>
      <c r="L42" s="44"/>
    </row>
    <row r="43" spans="2:12" x14ac:dyDescent="0.2">
      <c r="B43" t="s">
        <v>248</v>
      </c>
      <c r="C43" s="121">
        <f>'Operating Model'!BR260</f>
        <v>2.5</v>
      </c>
      <c r="D43" s="121">
        <f>'Operating Model'!BS260</f>
        <v>2.5</v>
      </c>
      <c r="E43" s="121">
        <f>'Operating Model'!BT260</f>
        <v>2.5</v>
      </c>
      <c r="F43" s="121">
        <f>'Operating Model'!BU260</f>
        <v>2</v>
      </c>
      <c r="G43" s="121">
        <f>'Operating Model'!BV260</f>
        <v>2</v>
      </c>
      <c r="I43" s="44"/>
      <c r="J43" s="44"/>
      <c r="K43" s="44"/>
      <c r="L43" s="44"/>
    </row>
    <row r="44" spans="2:12" x14ac:dyDescent="0.2">
      <c r="B44" t="s">
        <v>249</v>
      </c>
      <c r="C44" s="134" t="str">
        <f>'Operating Model'!BR261</f>
        <v>PASS</v>
      </c>
      <c r="D44" s="134" t="str">
        <f>'Operating Model'!BS261</f>
        <v>PASS</v>
      </c>
      <c r="E44" s="134" t="str">
        <f ca="1">'Operating Model'!BT261</f>
        <v>PASS</v>
      </c>
      <c r="F44" s="134" t="str">
        <f ca="1">'Operating Model'!BU261</f>
        <v>PASS</v>
      </c>
      <c r="G44" s="134" t="str">
        <f ca="1">'Operating Model'!BV261</f>
        <v>PASS</v>
      </c>
      <c r="I44" s="44"/>
      <c r="J44" s="44"/>
      <c r="K44" s="44"/>
      <c r="L44" s="44"/>
    </row>
    <row r="46" spans="2:12" x14ac:dyDescent="0.2">
      <c r="B46" s="5" t="s">
        <v>228</v>
      </c>
      <c r="C46" s="5"/>
      <c r="D46" s="5"/>
      <c r="E46" s="5"/>
      <c r="F46" s="5"/>
      <c r="G46" s="5"/>
      <c r="I46" s="5"/>
      <c r="J46" s="5"/>
      <c r="K46" s="5"/>
      <c r="L46" s="5"/>
    </row>
    <row r="47" spans="2:12" x14ac:dyDescent="0.2">
      <c r="B47" t="s">
        <v>229</v>
      </c>
      <c r="C47" s="72"/>
      <c r="D47" s="72"/>
      <c r="E47" s="39">
        <f ca="1">'Operating Model'!BT268</f>
        <v>2328486.8959014229</v>
      </c>
      <c r="F47" s="39">
        <f ca="1">'Operating Model'!BU268</f>
        <v>2454706.6384939863</v>
      </c>
      <c r="G47" s="39">
        <f ca="1">'Operating Model'!BV268</f>
        <v>2576608.0552639994</v>
      </c>
      <c r="I47" s="131">
        <f t="shared" ref="I47:I48" si="30">IFERROR(D47/C47-1,0)</f>
        <v>0</v>
      </c>
      <c r="J47" s="131">
        <f t="shared" ref="J47:J48" ca="1" si="31">IFERROR(E47/D47-1,0)</f>
        <v>0</v>
      </c>
      <c r="K47" s="131">
        <f t="shared" ref="K47:K48" ca="1" si="32">IFERROR(F47/E47-1,0)</f>
        <v>5.4206765266634704E-2</v>
      </c>
      <c r="L47" s="131">
        <f t="shared" ref="L47:L48" ca="1" si="33">IFERROR(G47/F47-1,0)</f>
        <v>4.9660279097465621E-2</v>
      </c>
    </row>
    <row r="48" spans="2:12" x14ac:dyDescent="0.2">
      <c r="B48" t="s">
        <v>233</v>
      </c>
      <c r="C48" s="72"/>
      <c r="D48" s="72"/>
      <c r="E48" s="39">
        <f ca="1">'Operating Model'!BT272</f>
        <v>1519638.0738064961</v>
      </c>
      <c r="F48" s="39">
        <f ca="1">'Operating Model'!BU272</f>
        <v>1576866.729252713</v>
      </c>
      <c r="G48" s="39">
        <f ca="1">'Operating Model'!BV272</f>
        <v>1434520.3249914607</v>
      </c>
      <c r="I48" s="131">
        <f t="shared" si="30"/>
        <v>0</v>
      </c>
      <c r="J48" s="131">
        <f t="shared" ca="1" si="31"/>
        <v>0</v>
      </c>
      <c r="K48" s="131">
        <f t="shared" ca="1" si="32"/>
        <v>3.7659398269001443E-2</v>
      </c>
      <c r="L48" s="131">
        <f t="shared" ca="1" si="33"/>
        <v>-9.0271677130705386E-2</v>
      </c>
    </row>
    <row r="49" spans="2:12" x14ac:dyDescent="0.2">
      <c r="B49" t="s">
        <v>247</v>
      </c>
      <c r="C49" s="72"/>
      <c r="D49" s="72"/>
      <c r="E49" s="136">
        <f ca="1">'Operating Model'!BT274</f>
        <v>1.5322641200143567</v>
      </c>
      <c r="F49" s="136">
        <f ca="1">'Operating Model'!BU274</f>
        <v>1.5566988591720032</v>
      </c>
      <c r="G49" s="136">
        <f ca="1">'Operating Model'!BV274</f>
        <v>1.7961460778043261</v>
      </c>
      <c r="I49" s="44"/>
      <c r="J49" s="44"/>
      <c r="K49" s="44"/>
      <c r="L49" s="44"/>
    </row>
    <row r="50" spans="2:12" x14ac:dyDescent="0.2">
      <c r="B50" t="s">
        <v>248</v>
      </c>
      <c r="C50" s="72"/>
      <c r="D50" s="72"/>
      <c r="E50" s="136">
        <f>'Operating Model'!BT275</f>
        <v>1.25</v>
      </c>
      <c r="F50" s="136">
        <f>'Operating Model'!BU275</f>
        <v>1.25</v>
      </c>
      <c r="G50" s="136">
        <f>'Operating Model'!BV275</f>
        <v>1.25</v>
      </c>
      <c r="I50" s="44"/>
      <c r="J50" s="44"/>
      <c r="K50" s="44"/>
      <c r="L50" s="44"/>
    </row>
    <row r="51" spans="2:12" x14ac:dyDescent="0.2">
      <c r="B51" t="s">
        <v>249</v>
      </c>
      <c r="C51" s="72"/>
      <c r="D51" s="72"/>
      <c r="E51" s="134" t="str">
        <f ca="1">'Operating Model'!BT276</f>
        <v>PASS</v>
      </c>
      <c r="F51" s="134" t="str">
        <f ca="1">'Operating Model'!BU276</f>
        <v>PASS</v>
      </c>
      <c r="G51" s="134" t="str">
        <f ca="1">'Operating Model'!BV276</f>
        <v>PASS</v>
      </c>
      <c r="I51" s="44"/>
      <c r="J51" s="44"/>
      <c r="K51" s="44"/>
      <c r="L51" s="44"/>
    </row>
    <row r="53" spans="2:12" x14ac:dyDescent="0.2">
      <c r="B53" s="5" t="s">
        <v>252</v>
      </c>
      <c r="C53" s="5"/>
      <c r="D53" s="5"/>
      <c r="E53" s="5"/>
      <c r="F53" s="5"/>
      <c r="G53" s="5"/>
      <c r="I53" s="5"/>
      <c r="J53" s="5"/>
      <c r="K53" s="5"/>
      <c r="L53" s="5"/>
    </row>
  </sheetData>
  <conditionalFormatting sqref="C3:G3">
    <cfRule type="cellIs" dxfId="17" priority="7" operator="equal">
      <formula>"Forecast"</formula>
    </cfRule>
    <cfRule type="cellIs" dxfId="16" priority="8" operator="equal">
      <formula>"Actual"</formula>
    </cfRule>
  </conditionalFormatting>
  <conditionalFormatting sqref="I3:L3">
    <cfRule type="cellIs" dxfId="15" priority="5" operator="equal">
      <formula>"Forecast"</formula>
    </cfRule>
    <cfRule type="cellIs" dxfId="14" priority="6" operator="equal">
      <formula>"Actual"</formula>
    </cfRule>
  </conditionalFormatting>
  <conditionalFormatting sqref="C44:G44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E51:G51">
    <cfRule type="cellIs" dxfId="1" priority="1" operator="equal">
      <formula>"FAIL"</formula>
    </cfRule>
    <cfRule type="cellIs" dxfId="0" priority="2" operator="equal">
      <formula>"PASS"</formula>
    </cfRule>
  </conditionalFormatting>
  <pageMargins left="0" right="0" top="0" bottom="0" header="0" footer="0"/>
  <pageSetup scale="8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86"/>
  <sheetViews>
    <sheetView zoomScaleNormal="100" workbookViewId="0">
      <pane xSplit="7" ySplit="5" topLeftCell="BF258" activePane="bottomRight" state="frozen"/>
      <selection pane="topRight" activeCell="H1" sqref="H1"/>
      <selection pane="bottomLeft" activeCell="A5" sqref="A5"/>
      <selection pane="bottomRight" activeCell="G284" sqref="G284:BO286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67" width="12.42578125" customWidth="1"/>
    <col min="68" max="68" width="12.42578125" style="44" customWidth="1"/>
    <col min="70" max="74" width="12.42578125" customWidth="1"/>
    <col min="76" max="79" width="12.42578125" customWidth="1"/>
  </cols>
  <sheetData>
    <row r="1" spans="1:79" ht="15" x14ac:dyDescent="0.35">
      <c r="BR1" s="38" t="s">
        <v>122</v>
      </c>
      <c r="BS1" s="38"/>
      <c r="BT1" s="38"/>
      <c r="BU1" s="38"/>
      <c r="BV1" s="38"/>
      <c r="BX1" s="38" t="s">
        <v>124</v>
      </c>
      <c r="BY1" s="38"/>
      <c r="BZ1" s="38"/>
      <c r="CA1" s="38"/>
    </row>
    <row r="2" spans="1:79" x14ac:dyDescent="0.2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120</v>
      </c>
      <c r="AG2" s="2" t="s">
        <v>120</v>
      </c>
      <c r="AH2" s="2" t="s">
        <v>120</v>
      </c>
      <c r="AI2" s="2" t="s">
        <v>120</v>
      </c>
      <c r="AJ2" s="2" t="s">
        <v>120</v>
      </c>
      <c r="AK2" s="2" t="s">
        <v>120</v>
      </c>
      <c r="AL2" s="2" t="s">
        <v>120</v>
      </c>
      <c r="AM2" s="2" t="s">
        <v>120</v>
      </c>
      <c r="AN2" s="2" t="s">
        <v>120</v>
      </c>
      <c r="AO2" s="2" t="s">
        <v>120</v>
      </c>
      <c r="AP2" s="2" t="s">
        <v>120</v>
      </c>
      <c r="AQ2" s="2" t="s">
        <v>120</v>
      </c>
      <c r="AR2" s="2" t="s">
        <v>120</v>
      </c>
      <c r="AS2" s="2" t="s">
        <v>120</v>
      </c>
      <c r="AT2" s="2" t="s">
        <v>120</v>
      </c>
      <c r="AU2" s="2" t="s">
        <v>120</v>
      </c>
      <c r="AV2" s="2" t="s">
        <v>120</v>
      </c>
      <c r="AW2" s="2" t="s">
        <v>120</v>
      </c>
      <c r="AX2" s="2" t="s">
        <v>120</v>
      </c>
      <c r="AY2" s="2" t="s">
        <v>120</v>
      </c>
      <c r="AZ2" s="2" t="s">
        <v>120</v>
      </c>
      <c r="BA2" s="2" t="s">
        <v>120</v>
      </c>
      <c r="BB2" s="2" t="s">
        <v>120</v>
      </c>
      <c r="BC2" s="2" t="s">
        <v>120</v>
      </c>
      <c r="BD2" s="2" t="s">
        <v>120</v>
      </c>
      <c r="BE2" s="2" t="s">
        <v>120</v>
      </c>
      <c r="BF2" s="2" t="s">
        <v>120</v>
      </c>
      <c r="BG2" s="2" t="s">
        <v>120</v>
      </c>
      <c r="BH2" s="2" t="s">
        <v>120</v>
      </c>
      <c r="BI2" s="2" t="s">
        <v>120</v>
      </c>
      <c r="BJ2" s="2" t="s">
        <v>120</v>
      </c>
      <c r="BK2" s="2" t="s">
        <v>120</v>
      </c>
      <c r="BL2" s="2" t="s">
        <v>120</v>
      </c>
      <c r="BM2" s="2" t="s">
        <v>120</v>
      </c>
      <c r="BN2" s="2" t="s">
        <v>120</v>
      </c>
      <c r="BO2" s="2" t="s">
        <v>120</v>
      </c>
      <c r="BP2" s="61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2">
      <c r="A3" s="3" t="s">
        <v>84</v>
      </c>
      <c r="B3" s="34">
        <f ca="1">'Control Panel'!$B$4</f>
        <v>2.1944288164377213E-8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2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2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4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3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2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3" t="s">
        <v>123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2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4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2">
      <c r="A7" s="8" t="s">
        <v>9</v>
      </c>
      <c r="B7" s="90">
        <v>1.4999999999999999E-2</v>
      </c>
      <c r="C7" s="8"/>
      <c r="D7" s="8"/>
      <c r="E7" s="8"/>
      <c r="F7" s="12" t="s">
        <v>124</v>
      </c>
      <c r="G7" s="1"/>
      <c r="H7" s="25">
        <v>3467330.63</v>
      </c>
      <c r="I7" s="25">
        <v>3737172.9</v>
      </c>
      <c r="J7" s="25">
        <v>3837143.67</v>
      </c>
      <c r="K7" s="25">
        <v>3825562.59</v>
      </c>
      <c r="L7" s="25">
        <v>3971026.4</v>
      </c>
      <c r="M7" s="25">
        <v>3730683.9</v>
      </c>
      <c r="N7" s="25">
        <v>3696254.17</v>
      </c>
      <c r="O7" s="25">
        <v>3691124.06</v>
      </c>
      <c r="P7" s="25">
        <v>3642508.62</v>
      </c>
      <c r="Q7" s="25">
        <v>3668332.84</v>
      </c>
      <c r="R7" s="25">
        <v>3609447.57</v>
      </c>
      <c r="S7" s="25">
        <v>3915565.8</v>
      </c>
      <c r="T7" s="25">
        <v>3519340.5894499994</v>
      </c>
      <c r="U7" s="25">
        <v>3793230.4934999994</v>
      </c>
      <c r="V7" s="25">
        <v>3894700.8250499996</v>
      </c>
      <c r="W7" s="25">
        <v>3882946.0288499994</v>
      </c>
      <c r="X7" s="25">
        <v>4030591.7959999996</v>
      </c>
      <c r="Y7" s="25">
        <v>3786644.1584999994</v>
      </c>
      <c r="Z7" s="25">
        <v>3751697.9825499994</v>
      </c>
      <c r="AA7" s="25">
        <v>3746490.9208999998</v>
      </c>
      <c r="AB7" s="25">
        <v>3697146.2492999998</v>
      </c>
      <c r="AC7" s="25">
        <v>3723357.8325999994</v>
      </c>
      <c r="AD7" s="25">
        <v>3663589.2835499994</v>
      </c>
      <c r="AE7" s="25">
        <v>3974299.2869999995</v>
      </c>
      <c r="AF7" s="35">
        <f>T7*(1+$B7)</f>
        <v>3572130.6982917492</v>
      </c>
      <c r="AG7" s="35">
        <f t="shared" ref="AG7:BO7" si="44">U7*(1+$B7)</f>
        <v>3850128.9509024988</v>
      </c>
      <c r="AH7" s="35">
        <f t="shared" si="44"/>
        <v>3953121.3374257493</v>
      </c>
      <c r="AI7" s="35">
        <f t="shared" si="44"/>
        <v>3941190.2192827491</v>
      </c>
      <c r="AJ7" s="35">
        <f t="shared" si="44"/>
        <v>4091050.672939999</v>
      </c>
      <c r="AK7" s="35">
        <f t="shared" si="44"/>
        <v>3843443.8208774989</v>
      </c>
      <c r="AL7" s="35">
        <f t="shared" si="44"/>
        <v>3807973.452288249</v>
      </c>
      <c r="AM7" s="35">
        <f t="shared" si="44"/>
        <v>3802688.2847134992</v>
      </c>
      <c r="AN7" s="35">
        <f t="shared" si="44"/>
        <v>3752603.4430394992</v>
      </c>
      <c r="AO7" s="35">
        <f t="shared" si="44"/>
        <v>3779208.2000889992</v>
      </c>
      <c r="AP7" s="35">
        <f t="shared" si="44"/>
        <v>3718543.1228032489</v>
      </c>
      <c r="AQ7" s="35">
        <f t="shared" si="44"/>
        <v>4033913.7763049994</v>
      </c>
      <c r="AR7" s="35">
        <f t="shared" si="44"/>
        <v>3625712.6587661253</v>
      </c>
      <c r="AS7" s="35">
        <f t="shared" si="44"/>
        <v>3907880.885166036</v>
      </c>
      <c r="AT7" s="35">
        <f t="shared" si="44"/>
        <v>4012418.1574871349</v>
      </c>
      <c r="AU7" s="35">
        <f t="shared" si="44"/>
        <v>4000308.0725719901</v>
      </c>
      <c r="AV7" s="35">
        <f t="shared" si="44"/>
        <v>4152416.4330340987</v>
      </c>
      <c r="AW7" s="35">
        <f t="shared" si="44"/>
        <v>3901095.4781906609</v>
      </c>
      <c r="AX7" s="35">
        <f t="shared" si="44"/>
        <v>3865093.0540725724</v>
      </c>
      <c r="AY7" s="35">
        <f t="shared" si="44"/>
        <v>3859728.6089842012</v>
      </c>
      <c r="AZ7" s="35">
        <f t="shared" si="44"/>
        <v>3808892.4946850915</v>
      </c>
      <c r="BA7" s="35">
        <f t="shared" si="44"/>
        <v>3835896.323090334</v>
      </c>
      <c r="BB7" s="35">
        <f t="shared" si="44"/>
        <v>3774321.2696452974</v>
      </c>
      <c r="BC7" s="35">
        <f t="shared" si="44"/>
        <v>4094422.482949574</v>
      </c>
      <c r="BD7" s="35">
        <f t="shared" si="44"/>
        <v>3680098.3486476168</v>
      </c>
      <c r="BE7" s="35">
        <f t="shared" si="44"/>
        <v>3966499.0984435263</v>
      </c>
      <c r="BF7" s="35">
        <f t="shared" si="44"/>
        <v>4072604.4298494416</v>
      </c>
      <c r="BG7" s="35">
        <f t="shared" si="44"/>
        <v>4060312.6936605694</v>
      </c>
      <c r="BH7" s="35">
        <f t="shared" si="44"/>
        <v>4214702.6795296101</v>
      </c>
      <c r="BI7" s="35">
        <f t="shared" si="44"/>
        <v>3959611.9103635205</v>
      </c>
      <c r="BJ7" s="35">
        <f t="shared" si="44"/>
        <v>3923069.4498836608</v>
      </c>
      <c r="BK7" s="35">
        <f t="shared" si="44"/>
        <v>3917624.5381189641</v>
      </c>
      <c r="BL7" s="35">
        <f t="shared" si="44"/>
        <v>3866025.8821053677</v>
      </c>
      <c r="BM7" s="35">
        <f t="shared" si="44"/>
        <v>3893434.7679366884</v>
      </c>
      <c r="BN7" s="35">
        <f t="shared" si="44"/>
        <v>3830936.0886899764</v>
      </c>
      <c r="BO7" s="35">
        <f t="shared" si="44"/>
        <v>4155838.8201938174</v>
      </c>
      <c r="BP7" s="65"/>
      <c r="BR7" s="35">
        <f>SUMIFS($H7:$BP7,$H$3:$BP$3,BR$3)</f>
        <v>44792153.149999999</v>
      </c>
      <c r="BS7" s="35">
        <f t="shared" ref="BS7:BV8" si="45">SUMIFS($H7:$BP7,$H$3:$BP$3,BS$3)</f>
        <v>45464035.447249994</v>
      </c>
      <c r="BT7" s="35">
        <f t="shared" si="45"/>
        <v>46145995.978958741</v>
      </c>
      <c r="BU7" s="35">
        <f t="shared" si="45"/>
        <v>46838185.918643124</v>
      </c>
      <c r="BV7" s="35">
        <f t="shared" si="45"/>
        <v>47540758.707422763</v>
      </c>
      <c r="BX7" s="78">
        <f>IFERROR(BS7/BR7-1,0)</f>
        <v>1.4999999999999902E-2</v>
      </c>
      <c r="BY7" s="78">
        <f t="shared" ref="BY7:BY8" si="46">IFERROR(BT7/BS7-1,0)</f>
        <v>1.4999999999999902E-2</v>
      </c>
      <c r="BZ7" s="78">
        <f t="shared" ref="BZ7:BZ8" si="47">IFERROR(BU7/BT7-1,0)</f>
        <v>1.5000000000000124E-2</v>
      </c>
      <c r="CA7" s="78">
        <f t="shared" ref="CA7:CA8" si="48">IFERROR(BV7/BU7-1,0)</f>
        <v>1.4999999999999902E-2</v>
      </c>
    </row>
    <row r="8" spans="1:79" x14ac:dyDescent="0.2">
      <c r="A8" s="8" t="s">
        <v>10</v>
      </c>
      <c r="B8" s="90">
        <v>0.2</v>
      </c>
      <c r="C8" s="8"/>
      <c r="D8" s="8"/>
      <c r="E8" s="8"/>
      <c r="F8" s="12" t="s">
        <v>124</v>
      </c>
      <c r="G8" s="1"/>
      <c r="H8" s="25">
        <v>564449.17000000004</v>
      </c>
      <c r="I8" s="25">
        <v>509614.49</v>
      </c>
      <c r="J8" s="25">
        <v>624651.30000000005</v>
      </c>
      <c r="K8" s="25">
        <v>571635.79</v>
      </c>
      <c r="L8" s="25">
        <v>593371.76</v>
      </c>
      <c r="M8" s="25">
        <v>607320.64</v>
      </c>
      <c r="N8" s="25">
        <v>652280.15</v>
      </c>
      <c r="O8" s="25">
        <v>600880.66</v>
      </c>
      <c r="P8" s="25">
        <v>592966.52</v>
      </c>
      <c r="Q8" s="25">
        <v>500227.21</v>
      </c>
      <c r="R8" s="25">
        <v>492197.4</v>
      </c>
      <c r="S8" s="25">
        <v>533940.79</v>
      </c>
      <c r="T8" s="25">
        <v>555579.26</v>
      </c>
      <c r="U8" s="25">
        <v>675239.19</v>
      </c>
      <c r="V8" s="25">
        <v>567540.31999999995</v>
      </c>
      <c r="W8" s="25">
        <v>559323.63</v>
      </c>
      <c r="X8" s="25">
        <v>628974.06999999995</v>
      </c>
      <c r="Y8" s="25">
        <v>551794.18000000005</v>
      </c>
      <c r="Z8" s="25">
        <v>599228.03</v>
      </c>
      <c r="AA8" s="25">
        <v>636933.5</v>
      </c>
      <c r="AB8" s="25">
        <v>628544.51</v>
      </c>
      <c r="AC8" s="25">
        <v>618614.31000000006</v>
      </c>
      <c r="AD8" s="25">
        <v>565206.68000000005</v>
      </c>
      <c r="AE8" s="25">
        <v>660306.78</v>
      </c>
      <c r="AF8" s="35">
        <f>T8*(1+$B8)</f>
        <v>666695.11199999996</v>
      </c>
      <c r="AG8" s="35">
        <f t="shared" ref="AG8" si="49">U8*(1+$B8)</f>
        <v>810287.02799999993</v>
      </c>
      <c r="AH8" s="35">
        <f t="shared" ref="AH8" si="50">V8*(1+$B8)</f>
        <v>681048.38399999996</v>
      </c>
      <c r="AI8" s="35">
        <f t="shared" ref="AI8" si="51">W8*(1+$B8)</f>
        <v>671188.35600000003</v>
      </c>
      <c r="AJ8" s="35">
        <f t="shared" ref="AJ8" si="52">X8*(1+$B8)</f>
        <v>754768.88399999996</v>
      </c>
      <c r="AK8" s="35">
        <f t="shared" ref="AK8" si="53">Y8*(1+$B8)</f>
        <v>662153.01600000006</v>
      </c>
      <c r="AL8" s="35">
        <f t="shared" ref="AL8" si="54">Z8*(1+$B8)</f>
        <v>719073.63600000006</v>
      </c>
      <c r="AM8" s="35">
        <f t="shared" ref="AM8" si="55">AA8*(1+$B8)</f>
        <v>764320.2</v>
      </c>
      <c r="AN8" s="35">
        <f t="shared" ref="AN8" si="56">AB8*(1+$B8)</f>
        <v>754253.41200000001</v>
      </c>
      <c r="AO8" s="35">
        <f t="shared" ref="AO8" si="57">AC8*(1+$B8)</f>
        <v>742337.17200000002</v>
      </c>
      <c r="AP8" s="35">
        <f t="shared" ref="AP8" si="58">AD8*(1+$B8)</f>
        <v>678248.01600000006</v>
      </c>
      <c r="AQ8" s="35">
        <f t="shared" ref="AQ8" si="59">AE8*(1+$B8)</f>
        <v>792368.13600000006</v>
      </c>
      <c r="AR8" s="35">
        <f t="shared" ref="AR8" si="60">AF8*(1+$B8)</f>
        <v>800034.13439999998</v>
      </c>
      <c r="AS8" s="35">
        <f t="shared" ref="AS8" si="61">AG8*(1+$B8)</f>
        <v>972344.43359999987</v>
      </c>
      <c r="AT8" s="35">
        <f t="shared" ref="AT8" si="62">AH8*(1+$B8)</f>
        <v>817258.06079999998</v>
      </c>
      <c r="AU8" s="35">
        <f t="shared" ref="AU8" si="63">AI8*(1+$B8)</f>
        <v>805426.02720000001</v>
      </c>
      <c r="AV8" s="35">
        <f t="shared" ref="AV8" si="64">AJ8*(1+$B8)</f>
        <v>905722.66079999995</v>
      </c>
      <c r="AW8" s="35">
        <f t="shared" ref="AW8" si="65">AK8*(1+$B8)</f>
        <v>794583.61920000007</v>
      </c>
      <c r="AX8" s="35">
        <f t="shared" ref="AX8" si="66">AL8*(1+$B8)</f>
        <v>862888.36320000002</v>
      </c>
      <c r="AY8" s="35">
        <f t="shared" ref="AY8" si="67">AM8*(1+$B8)</f>
        <v>917184.23999999987</v>
      </c>
      <c r="AZ8" s="35">
        <f t="shared" ref="AZ8" si="68">AN8*(1+$B8)</f>
        <v>905104.09439999994</v>
      </c>
      <c r="BA8" s="35">
        <f t="shared" ref="BA8" si="69">AO8*(1+$B8)</f>
        <v>890804.60640000005</v>
      </c>
      <c r="BB8" s="35">
        <f t="shared" ref="BB8" si="70">AP8*(1+$B8)</f>
        <v>813897.61920000007</v>
      </c>
      <c r="BC8" s="35">
        <f t="shared" ref="BC8" si="71">AQ8*(1+$B8)</f>
        <v>950841.76320000004</v>
      </c>
      <c r="BD8" s="35">
        <f t="shared" ref="BD8" si="72">AR8*(1+$B8)</f>
        <v>960040.96127999993</v>
      </c>
      <c r="BE8" s="35">
        <f t="shared" ref="BE8" si="73">AS8*(1+$B8)</f>
        <v>1166813.3203199997</v>
      </c>
      <c r="BF8" s="35">
        <f t="shared" ref="BF8" si="74">AT8*(1+$B8)</f>
        <v>980709.67295999988</v>
      </c>
      <c r="BG8" s="35">
        <f t="shared" ref="BG8" si="75">AU8*(1+$B8)</f>
        <v>966511.23263999994</v>
      </c>
      <c r="BH8" s="35">
        <f t="shared" ref="BH8" si="76">AV8*(1+$B8)</f>
        <v>1086867.1929599999</v>
      </c>
      <c r="BI8" s="35">
        <f t="shared" ref="BI8" si="77">AW8*(1+$B8)</f>
        <v>953500.34304000007</v>
      </c>
      <c r="BJ8" s="35">
        <f t="shared" ref="BJ8" si="78">AX8*(1+$B8)</f>
        <v>1035466.03584</v>
      </c>
      <c r="BK8" s="35">
        <f t="shared" ref="BK8" si="79">AY8*(1+$B8)</f>
        <v>1100621.0879999998</v>
      </c>
      <c r="BL8" s="35">
        <f t="shared" ref="BL8" si="80">AZ8*(1+$B8)</f>
        <v>1086124.91328</v>
      </c>
      <c r="BM8" s="35">
        <f t="shared" ref="BM8" si="81">BA8*(1+$B8)</f>
        <v>1068965.5276800001</v>
      </c>
      <c r="BN8" s="35">
        <f t="shared" ref="BN8" si="82">BB8*(1+$B8)</f>
        <v>976677.14304</v>
      </c>
      <c r="BO8" s="35">
        <f t="shared" ref="BO8" si="83">BC8*(1+$B8)</f>
        <v>1141010.1158400001</v>
      </c>
      <c r="BP8" s="65"/>
      <c r="BR8" s="35">
        <f t="shared" ref="BR8" si="84">SUMIFS($H8:$BP8,$H$3:$BP$3,BR$3)</f>
        <v>6843535.8800000008</v>
      </c>
      <c r="BS8" s="35">
        <f t="shared" si="45"/>
        <v>7247284.46</v>
      </c>
      <c r="BT8" s="35">
        <f t="shared" si="45"/>
        <v>8696741.3520000018</v>
      </c>
      <c r="BU8" s="35">
        <f t="shared" si="45"/>
        <v>10436089.622400001</v>
      </c>
      <c r="BV8" s="35">
        <f t="shared" si="45"/>
        <v>12523307.546879999</v>
      </c>
      <c r="BX8" s="78">
        <f t="shared" ref="BX8" si="85">IFERROR(BS8/BR8-1,0)</f>
        <v>5.899707213926364E-2</v>
      </c>
      <c r="BY8" s="78">
        <f t="shared" si="46"/>
        <v>0.20000000000000018</v>
      </c>
      <c r="BZ8" s="78">
        <f t="shared" si="47"/>
        <v>0.19999999999999973</v>
      </c>
      <c r="CA8" s="78">
        <f t="shared" si="48"/>
        <v>0.19999999999999996</v>
      </c>
    </row>
    <row r="9" spans="1:79" x14ac:dyDescent="0.2">
      <c r="A9" s="8"/>
      <c r="B9" s="8"/>
      <c r="C9" s="8"/>
      <c r="D9" s="8"/>
      <c r="E9" s="8"/>
      <c r="F9" s="1"/>
      <c r="G9" s="1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65"/>
      <c r="BR9" s="35"/>
      <c r="BS9" s="35"/>
      <c r="BT9" s="35"/>
      <c r="BU9" s="35"/>
      <c r="BV9" s="35"/>
      <c r="BX9" s="78"/>
      <c r="BY9" s="78"/>
      <c r="BZ9" s="78"/>
      <c r="CA9" s="78"/>
    </row>
    <row r="10" spans="1:79" x14ac:dyDescent="0.2">
      <c r="A10" s="10" t="s">
        <v>11</v>
      </c>
      <c r="B10" s="10"/>
      <c r="C10" s="10"/>
      <c r="D10" s="10"/>
      <c r="E10" s="10"/>
      <c r="F10" s="10"/>
      <c r="G10" s="10"/>
      <c r="H10" s="26">
        <f>SUM(H7:H9)</f>
        <v>4031779.8</v>
      </c>
      <c r="I10" s="26">
        <f t="shared" ref="I10:AE10" si="86">SUM(I7:I9)</f>
        <v>4246787.3899999997</v>
      </c>
      <c r="J10" s="26">
        <f t="shared" si="86"/>
        <v>4461794.97</v>
      </c>
      <c r="K10" s="26">
        <f t="shared" si="86"/>
        <v>4397198.38</v>
      </c>
      <c r="L10" s="26">
        <f t="shared" si="86"/>
        <v>4564398.16</v>
      </c>
      <c r="M10" s="26">
        <f t="shared" si="86"/>
        <v>4338004.54</v>
      </c>
      <c r="N10" s="26">
        <f t="shared" si="86"/>
        <v>4348534.32</v>
      </c>
      <c r="O10" s="26">
        <f t="shared" si="86"/>
        <v>4292004.72</v>
      </c>
      <c r="P10" s="26">
        <f t="shared" si="86"/>
        <v>4235475.1400000006</v>
      </c>
      <c r="Q10" s="26">
        <f t="shared" si="86"/>
        <v>4168560.05</v>
      </c>
      <c r="R10" s="26">
        <f t="shared" si="86"/>
        <v>4101644.9699999997</v>
      </c>
      <c r="S10" s="26">
        <f t="shared" si="86"/>
        <v>4449506.59</v>
      </c>
      <c r="T10" s="26">
        <f t="shared" si="86"/>
        <v>4074919.8494499996</v>
      </c>
      <c r="U10" s="26">
        <f t="shared" si="86"/>
        <v>4468469.6834999993</v>
      </c>
      <c r="V10" s="26">
        <f t="shared" si="86"/>
        <v>4462241.1450499995</v>
      </c>
      <c r="W10" s="26">
        <f t="shared" si="86"/>
        <v>4442269.6588499993</v>
      </c>
      <c r="X10" s="26">
        <f t="shared" si="86"/>
        <v>4659565.8659999995</v>
      </c>
      <c r="Y10" s="26">
        <f t="shared" si="86"/>
        <v>4338438.3384999996</v>
      </c>
      <c r="Z10" s="26">
        <f t="shared" si="86"/>
        <v>4350926.0125499992</v>
      </c>
      <c r="AA10" s="26">
        <f t="shared" si="86"/>
        <v>4383424.4209000003</v>
      </c>
      <c r="AB10" s="26">
        <f t="shared" si="86"/>
        <v>4325690.7593</v>
      </c>
      <c r="AC10" s="26">
        <f t="shared" si="86"/>
        <v>4341972.1425999999</v>
      </c>
      <c r="AD10" s="26">
        <f t="shared" si="86"/>
        <v>4228795.9635499995</v>
      </c>
      <c r="AE10" s="26">
        <f t="shared" si="86"/>
        <v>4634606.0669999998</v>
      </c>
      <c r="AF10" s="26">
        <f t="shared" ref="AF10:BO10" si="87">SUM(AF7:AF9)</f>
        <v>4238825.8102917494</v>
      </c>
      <c r="AG10" s="26">
        <f t="shared" si="87"/>
        <v>4660415.9789024983</v>
      </c>
      <c r="AH10" s="26">
        <f t="shared" si="87"/>
        <v>4634169.7214257494</v>
      </c>
      <c r="AI10" s="26">
        <f t="shared" si="87"/>
        <v>4612378.5752827488</v>
      </c>
      <c r="AJ10" s="26">
        <f t="shared" si="87"/>
        <v>4845819.5569399986</v>
      </c>
      <c r="AK10" s="26">
        <f t="shared" si="87"/>
        <v>4505596.8368774988</v>
      </c>
      <c r="AL10" s="26">
        <f t="shared" si="87"/>
        <v>4527047.0882882494</v>
      </c>
      <c r="AM10" s="26">
        <f t="shared" si="87"/>
        <v>4567008.4847134994</v>
      </c>
      <c r="AN10" s="26">
        <f t="shared" si="87"/>
        <v>4506856.8550394997</v>
      </c>
      <c r="AO10" s="26">
        <f t="shared" si="87"/>
        <v>4521545.3720889995</v>
      </c>
      <c r="AP10" s="26">
        <f t="shared" si="87"/>
        <v>4396791.1388032492</v>
      </c>
      <c r="AQ10" s="26">
        <f t="shared" si="87"/>
        <v>4826281.9123049993</v>
      </c>
      <c r="AR10" s="26">
        <f t="shared" si="87"/>
        <v>4425746.7931661252</v>
      </c>
      <c r="AS10" s="26">
        <f t="shared" si="87"/>
        <v>4880225.3187660361</v>
      </c>
      <c r="AT10" s="26">
        <f t="shared" si="87"/>
        <v>4829676.2182871345</v>
      </c>
      <c r="AU10" s="26">
        <f t="shared" si="87"/>
        <v>4805734.0997719904</v>
      </c>
      <c r="AV10" s="26">
        <f t="shared" si="87"/>
        <v>5058139.0938340984</v>
      </c>
      <c r="AW10" s="26">
        <f t="shared" si="87"/>
        <v>4695679.097390661</v>
      </c>
      <c r="AX10" s="26">
        <f t="shared" si="87"/>
        <v>4727981.4172725724</v>
      </c>
      <c r="AY10" s="26">
        <f t="shared" si="87"/>
        <v>4776912.8489842014</v>
      </c>
      <c r="AZ10" s="26">
        <f t="shared" si="87"/>
        <v>4713996.5890850918</v>
      </c>
      <c r="BA10" s="26">
        <f t="shared" si="87"/>
        <v>4726700.9294903344</v>
      </c>
      <c r="BB10" s="26">
        <f t="shared" si="87"/>
        <v>4588218.8888452975</v>
      </c>
      <c r="BC10" s="26">
        <f t="shared" si="87"/>
        <v>5045264.2461495744</v>
      </c>
      <c r="BD10" s="26">
        <f t="shared" si="87"/>
        <v>4640139.3099276163</v>
      </c>
      <c r="BE10" s="26">
        <f t="shared" si="87"/>
        <v>5133312.4187635258</v>
      </c>
      <c r="BF10" s="26">
        <f t="shared" si="87"/>
        <v>5053314.1028094413</v>
      </c>
      <c r="BG10" s="26">
        <f t="shared" si="87"/>
        <v>5026823.9263005694</v>
      </c>
      <c r="BH10" s="26">
        <f t="shared" si="87"/>
        <v>5301569.8724896098</v>
      </c>
      <c r="BI10" s="26">
        <f t="shared" si="87"/>
        <v>4913112.2534035202</v>
      </c>
      <c r="BJ10" s="26">
        <f t="shared" si="87"/>
        <v>4958535.4857236613</v>
      </c>
      <c r="BK10" s="26">
        <f t="shared" si="87"/>
        <v>5018245.6261189636</v>
      </c>
      <c r="BL10" s="26">
        <f t="shared" si="87"/>
        <v>4952150.7953853682</v>
      </c>
      <c r="BM10" s="26">
        <f t="shared" si="87"/>
        <v>4962400.2956166882</v>
      </c>
      <c r="BN10" s="26">
        <f t="shared" si="87"/>
        <v>4807613.2317299768</v>
      </c>
      <c r="BO10" s="26">
        <f t="shared" si="87"/>
        <v>5296848.936033817</v>
      </c>
      <c r="BP10" s="66"/>
      <c r="BR10" s="74">
        <f t="shared" ref="BR10:BV10" si="88">SUMIFS($H10:$BP10,$H$3:$BP$3,BR$3)</f>
        <v>51635689.030000001</v>
      </c>
      <c r="BS10" s="74">
        <f t="shared" si="88"/>
        <v>52711319.907250002</v>
      </c>
      <c r="BT10" s="74">
        <f t="shared" si="88"/>
        <v>54842737.330958746</v>
      </c>
      <c r="BU10" s="74">
        <f t="shared" si="88"/>
        <v>57274275.541043118</v>
      </c>
      <c r="BV10" s="74">
        <f t="shared" si="88"/>
        <v>60064066.254302755</v>
      </c>
      <c r="BX10" s="80">
        <f t="shared" ref="BX10:CA10" si="89">IFERROR(BS10/BR10-1,0)</f>
        <v>2.0831151814882709E-2</v>
      </c>
      <c r="BY10" s="80">
        <f t="shared" si="89"/>
        <v>4.0435667850077683E-2</v>
      </c>
      <c r="BZ10" s="80">
        <f t="shared" si="89"/>
        <v>4.4336558100862122E-2</v>
      </c>
      <c r="CA10" s="80">
        <f t="shared" si="89"/>
        <v>4.8709314729969089E-2</v>
      </c>
    </row>
    <row r="11" spans="1:79" x14ac:dyDescent="0.2">
      <c r="A11" s="1"/>
      <c r="B11" s="1"/>
      <c r="C11" s="1"/>
      <c r="D11" s="1"/>
      <c r="E11" s="1"/>
      <c r="F11" s="1"/>
      <c r="G11" s="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66"/>
      <c r="BR11" s="35"/>
      <c r="BS11" s="35"/>
      <c r="BT11" s="35"/>
      <c r="BU11" s="35"/>
      <c r="BV11" s="35"/>
      <c r="BX11" s="78"/>
      <c r="BY11" s="78"/>
      <c r="BZ11" s="78"/>
      <c r="CA11" s="78"/>
    </row>
    <row r="12" spans="1:79" x14ac:dyDescent="0.2">
      <c r="A12" s="1" t="s">
        <v>12</v>
      </c>
      <c r="B12" s="1"/>
      <c r="C12" s="1"/>
      <c r="D12" s="1"/>
      <c r="E12" s="1"/>
      <c r="F12" s="1"/>
      <c r="G12" s="1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66"/>
      <c r="BR12" s="35"/>
      <c r="BS12" s="35"/>
      <c r="BT12" s="35"/>
      <c r="BU12" s="35"/>
      <c r="BV12" s="35"/>
      <c r="BX12" s="78"/>
      <c r="BY12" s="78"/>
      <c r="BZ12" s="78"/>
      <c r="CA12" s="78"/>
    </row>
    <row r="13" spans="1:79" x14ac:dyDescent="0.2">
      <c r="A13" s="8" t="s">
        <v>13</v>
      </c>
      <c r="B13" s="8"/>
      <c r="C13" s="8"/>
      <c r="D13" s="8"/>
      <c r="E13" s="8"/>
      <c r="F13" s="12" t="s">
        <v>126</v>
      </c>
      <c r="G13" s="1"/>
      <c r="H13" s="25">
        <v>2384741.1689846087</v>
      </c>
      <c r="I13" s="25">
        <v>2558518.2653370788</v>
      </c>
      <c r="J13" s="25">
        <v>2646584.35011421</v>
      </c>
      <c r="K13" s="25">
        <v>2644207.6248187171</v>
      </c>
      <c r="L13" s="25">
        <v>2730928.2390803993</v>
      </c>
      <c r="M13" s="25">
        <v>2582022.0548956268</v>
      </c>
      <c r="N13" s="25">
        <v>2565704.7110894886</v>
      </c>
      <c r="O13" s="25">
        <v>2519056.2339542513</v>
      </c>
      <c r="P13" s="25">
        <v>2542301.5458259583</v>
      </c>
      <c r="Q13" s="25">
        <v>2526944.3360500364</v>
      </c>
      <c r="R13" s="25">
        <v>2462706.1030769674</v>
      </c>
      <c r="S13" s="25">
        <v>2707496.9133581482</v>
      </c>
      <c r="T13" s="25">
        <v>2491131.91</v>
      </c>
      <c r="U13" s="25">
        <v>2601921.69</v>
      </c>
      <c r="V13" s="25">
        <v>2871754.02</v>
      </c>
      <c r="W13" s="25">
        <v>2748143.45</v>
      </c>
      <c r="X13" s="25">
        <v>2904408.71</v>
      </c>
      <c r="Y13" s="25">
        <v>2711148.7200000007</v>
      </c>
      <c r="Z13" s="25">
        <v>2726948.47</v>
      </c>
      <c r="AA13" s="25">
        <v>2660562.2200000002</v>
      </c>
      <c r="AB13" s="25">
        <v>2664130.7999999993</v>
      </c>
      <c r="AC13" s="25">
        <v>2622040.94</v>
      </c>
      <c r="AD13" s="25">
        <v>2534299.7800000003</v>
      </c>
      <c r="AE13" s="25">
        <v>2798757.44</v>
      </c>
      <c r="AF13" s="35">
        <f>AF7*(1-$B$23)</f>
        <v>2500491.4888042244</v>
      </c>
      <c r="AG13" s="35">
        <f t="shared" ref="AG13:BO13" si="90">AG7*(1-$B$23)</f>
        <v>2695090.2656317488</v>
      </c>
      <c r="AH13" s="35">
        <f t="shared" si="90"/>
        <v>2767184.9361980245</v>
      </c>
      <c r="AI13" s="35">
        <f t="shared" si="90"/>
        <v>2758833.1534979241</v>
      </c>
      <c r="AJ13" s="35">
        <f t="shared" si="90"/>
        <v>2863735.4710579989</v>
      </c>
      <c r="AK13" s="35">
        <f t="shared" si="90"/>
        <v>2690410.6746142493</v>
      </c>
      <c r="AL13" s="35">
        <f t="shared" si="90"/>
        <v>2665581.4166017743</v>
      </c>
      <c r="AM13" s="35">
        <f t="shared" si="90"/>
        <v>2661881.7992994492</v>
      </c>
      <c r="AN13" s="35">
        <f t="shared" si="90"/>
        <v>2626822.4101276491</v>
      </c>
      <c r="AO13" s="35">
        <f t="shared" si="90"/>
        <v>2645445.7400622992</v>
      </c>
      <c r="AP13" s="35">
        <f t="shared" si="90"/>
        <v>2602980.1859622742</v>
      </c>
      <c r="AQ13" s="35">
        <f t="shared" si="90"/>
        <v>2823739.6434134995</v>
      </c>
      <c r="AR13" s="35">
        <f t="shared" si="90"/>
        <v>2537998.8611362875</v>
      </c>
      <c r="AS13" s="35">
        <f t="shared" si="90"/>
        <v>2735516.6196162249</v>
      </c>
      <c r="AT13" s="35">
        <f t="shared" si="90"/>
        <v>2808692.7102409941</v>
      </c>
      <c r="AU13" s="35">
        <f t="shared" si="90"/>
        <v>2800215.650800393</v>
      </c>
      <c r="AV13" s="35">
        <f t="shared" si="90"/>
        <v>2906691.5031238687</v>
      </c>
      <c r="AW13" s="35">
        <f t="shared" si="90"/>
        <v>2730766.8347334624</v>
      </c>
      <c r="AX13" s="35">
        <f t="shared" si="90"/>
        <v>2705565.1378508005</v>
      </c>
      <c r="AY13" s="35">
        <f t="shared" si="90"/>
        <v>2701810.0262889406</v>
      </c>
      <c r="AZ13" s="35">
        <f t="shared" si="90"/>
        <v>2666224.7462795638</v>
      </c>
      <c r="BA13" s="35">
        <f t="shared" si="90"/>
        <v>2685127.4261632338</v>
      </c>
      <c r="BB13" s="35">
        <f t="shared" si="90"/>
        <v>2642024.888751708</v>
      </c>
      <c r="BC13" s="35">
        <f t="shared" si="90"/>
        <v>2866095.7380647017</v>
      </c>
      <c r="BD13" s="35">
        <f t="shared" si="90"/>
        <v>2576068.8440533318</v>
      </c>
      <c r="BE13" s="35">
        <f t="shared" si="90"/>
        <v>2776549.3689104682</v>
      </c>
      <c r="BF13" s="35">
        <f t="shared" si="90"/>
        <v>2850823.100894609</v>
      </c>
      <c r="BG13" s="35">
        <f t="shared" si="90"/>
        <v>2842218.8855623985</v>
      </c>
      <c r="BH13" s="35">
        <f t="shared" si="90"/>
        <v>2950291.8756707269</v>
      </c>
      <c r="BI13" s="35">
        <f t="shared" si="90"/>
        <v>2771728.3372544642</v>
      </c>
      <c r="BJ13" s="35">
        <f t="shared" si="90"/>
        <v>2746148.6149185626</v>
      </c>
      <c r="BK13" s="35">
        <f t="shared" si="90"/>
        <v>2742337.1766832746</v>
      </c>
      <c r="BL13" s="35">
        <f t="shared" si="90"/>
        <v>2706218.1174737574</v>
      </c>
      <c r="BM13" s="35">
        <f t="shared" si="90"/>
        <v>2725404.3375556818</v>
      </c>
      <c r="BN13" s="35">
        <f t="shared" si="90"/>
        <v>2681655.2620829833</v>
      </c>
      <c r="BO13" s="35">
        <f t="shared" si="90"/>
        <v>2909087.1741356719</v>
      </c>
      <c r="BP13" s="65"/>
      <c r="BR13" s="35">
        <f t="shared" ref="BR13:BV14" si="91">SUMIFS($H13:$BP13,$H$3:$BP$3,BR$3)</f>
        <v>30871211.546585493</v>
      </c>
      <c r="BS13" s="35">
        <f t="shared" si="91"/>
        <v>32335248.150000006</v>
      </c>
      <c r="BT13" s="35">
        <f t="shared" si="91"/>
        <v>32302197.185271118</v>
      </c>
      <c r="BU13" s="35">
        <f t="shared" si="91"/>
        <v>32786730.143050179</v>
      </c>
      <c r="BV13" s="35">
        <f t="shared" si="91"/>
        <v>33278531.095195927</v>
      </c>
      <c r="BX13" s="78">
        <f t="shared" ref="BX13:BX14" si="92">IFERROR(BS13/BR13-1,0)</f>
        <v>4.742400864978169E-2</v>
      </c>
      <c r="BY13" s="78">
        <f t="shared" ref="BY13:BY14" si="93">IFERROR(BT13/BS13-1,0)</f>
        <v>-1.0221342534799671E-3</v>
      </c>
      <c r="BZ13" s="78">
        <f t="shared" ref="BZ13:BZ14" si="94">IFERROR(BU13/BT13-1,0)</f>
        <v>1.4999999999999902E-2</v>
      </c>
      <c r="CA13" s="78">
        <f t="shared" ref="CA13:CA14" si="95">IFERROR(BV13/BU13-1,0)</f>
        <v>1.4999999999999902E-2</v>
      </c>
    </row>
    <row r="14" spans="1:79" x14ac:dyDescent="0.2">
      <c r="A14" s="8" t="s">
        <v>14</v>
      </c>
      <c r="B14" s="8"/>
      <c r="C14" s="8"/>
      <c r="D14" s="8"/>
      <c r="E14" s="8"/>
      <c r="F14" s="12" t="s">
        <v>126</v>
      </c>
      <c r="G14" s="1"/>
      <c r="H14" s="25">
        <v>275982.94726358994</v>
      </c>
      <c r="I14" s="25">
        <v>248724.77770739072</v>
      </c>
      <c r="J14" s="25">
        <v>304841.96288591623</v>
      </c>
      <c r="K14" s="25">
        <v>282029.98315299308</v>
      </c>
      <c r="L14" s="25">
        <v>290959.93098518497</v>
      </c>
      <c r="M14" s="25">
        <v>292014.34627077222</v>
      </c>
      <c r="N14" s="25">
        <v>318944.45194494067</v>
      </c>
      <c r="O14" s="25">
        <v>302942.94163236505</v>
      </c>
      <c r="P14" s="25">
        <v>288054.05002152029</v>
      </c>
      <c r="Q14" s="25">
        <v>242959.24476241614</v>
      </c>
      <c r="R14" s="25">
        <v>237005.3507962217</v>
      </c>
      <c r="S14" s="25">
        <v>260091.49328812186</v>
      </c>
      <c r="T14" s="25">
        <v>272819.37613444898</v>
      </c>
      <c r="U14" s="25">
        <v>336899.44981526502</v>
      </c>
      <c r="V14" s="25">
        <v>281968.1222401429</v>
      </c>
      <c r="W14" s="25">
        <v>275475.59893603082</v>
      </c>
      <c r="X14" s="25">
        <v>316264.78815268143</v>
      </c>
      <c r="Y14" s="25">
        <v>275341.27619525004</v>
      </c>
      <c r="Z14" s="25">
        <v>288055.77609239373</v>
      </c>
      <c r="AA14" s="25">
        <v>309521.91490131931</v>
      </c>
      <c r="AB14" s="25">
        <v>308758.6542155096</v>
      </c>
      <c r="AC14" s="25">
        <v>300212.48088887939</v>
      </c>
      <c r="AD14" s="25">
        <v>280594.73977045802</v>
      </c>
      <c r="AE14" s="25">
        <v>318102.62389161286</v>
      </c>
      <c r="AF14" s="35">
        <f>AF8*(1-$B$24)</f>
        <v>333347.55599999998</v>
      </c>
      <c r="AG14" s="35">
        <f t="shared" ref="AG14:BO14" si="96">AG8*(1-$B$24)</f>
        <v>405143.51399999997</v>
      </c>
      <c r="AH14" s="35">
        <f t="shared" si="96"/>
        <v>340524.19199999998</v>
      </c>
      <c r="AI14" s="35">
        <f t="shared" si="96"/>
        <v>335594.17800000001</v>
      </c>
      <c r="AJ14" s="35">
        <f t="shared" si="96"/>
        <v>377384.44199999998</v>
      </c>
      <c r="AK14" s="35">
        <f t="shared" si="96"/>
        <v>331076.50800000003</v>
      </c>
      <c r="AL14" s="35">
        <f t="shared" si="96"/>
        <v>359536.81800000003</v>
      </c>
      <c r="AM14" s="35">
        <f t="shared" si="96"/>
        <v>382160.1</v>
      </c>
      <c r="AN14" s="35">
        <f t="shared" si="96"/>
        <v>377126.70600000001</v>
      </c>
      <c r="AO14" s="35">
        <f t="shared" si="96"/>
        <v>371168.58600000001</v>
      </c>
      <c r="AP14" s="35">
        <f t="shared" si="96"/>
        <v>339124.00800000003</v>
      </c>
      <c r="AQ14" s="35">
        <f t="shared" si="96"/>
        <v>396184.06800000003</v>
      </c>
      <c r="AR14" s="35">
        <f t="shared" si="96"/>
        <v>400017.06719999999</v>
      </c>
      <c r="AS14" s="35">
        <f t="shared" si="96"/>
        <v>486172.21679999994</v>
      </c>
      <c r="AT14" s="35">
        <f t="shared" si="96"/>
        <v>408629.03039999999</v>
      </c>
      <c r="AU14" s="35">
        <f t="shared" si="96"/>
        <v>402713.01360000001</v>
      </c>
      <c r="AV14" s="35">
        <f t="shared" si="96"/>
        <v>452861.33039999998</v>
      </c>
      <c r="AW14" s="35">
        <f t="shared" si="96"/>
        <v>397291.80960000004</v>
      </c>
      <c r="AX14" s="35">
        <f t="shared" si="96"/>
        <v>431444.18160000001</v>
      </c>
      <c r="AY14" s="35">
        <f t="shared" si="96"/>
        <v>458592.11999999994</v>
      </c>
      <c r="AZ14" s="35">
        <f t="shared" si="96"/>
        <v>452552.04719999997</v>
      </c>
      <c r="BA14" s="35">
        <f t="shared" si="96"/>
        <v>445402.30320000002</v>
      </c>
      <c r="BB14" s="35">
        <f t="shared" si="96"/>
        <v>406948.80960000004</v>
      </c>
      <c r="BC14" s="35">
        <f t="shared" si="96"/>
        <v>475420.88160000002</v>
      </c>
      <c r="BD14" s="35">
        <f t="shared" si="96"/>
        <v>480020.48063999997</v>
      </c>
      <c r="BE14" s="35">
        <f t="shared" si="96"/>
        <v>583406.66015999985</v>
      </c>
      <c r="BF14" s="35">
        <f t="shared" si="96"/>
        <v>490354.83647999994</v>
      </c>
      <c r="BG14" s="35">
        <f t="shared" si="96"/>
        <v>483255.61631999997</v>
      </c>
      <c r="BH14" s="35">
        <f t="shared" si="96"/>
        <v>543433.59647999995</v>
      </c>
      <c r="BI14" s="35">
        <f t="shared" si="96"/>
        <v>476750.17152000003</v>
      </c>
      <c r="BJ14" s="35">
        <f t="shared" si="96"/>
        <v>517733.01792000001</v>
      </c>
      <c r="BK14" s="35">
        <f t="shared" si="96"/>
        <v>550310.54399999988</v>
      </c>
      <c r="BL14" s="35">
        <f t="shared" si="96"/>
        <v>543062.45663999999</v>
      </c>
      <c r="BM14" s="35">
        <f t="shared" si="96"/>
        <v>534482.76384000003</v>
      </c>
      <c r="BN14" s="35">
        <f t="shared" si="96"/>
        <v>488338.57152</v>
      </c>
      <c r="BO14" s="35">
        <f t="shared" si="96"/>
        <v>570505.05792000005</v>
      </c>
      <c r="BP14" s="65"/>
      <c r="BR14" s="35">
        <f t="shared" si="91"/>
        <v>3344551.4807114326</v>
      </c>
      <c r="BS14" s="35">
        <f t="shared" si="91"/>
        <v>3564014.8012339924</v>
      </c>
      <c r="BT14" s="35">
        <f t="shared" si="91"/>
        <v>4348370.6760000009</v>
      </c>
      <c r="BU14" s="35">
        <f t="shared" si="91"/>
        <v>5218044.8112000003</v>
      </c>
      <c r="BV14" s="35">
        <f t="shared" si="91"/>
        <v>6261653.7734399997</v>
      </c>
      <c r="BX14" s="78">
        <f t="shared" si="92"/>
        <v>6.5618161893527427E-2</v>
      </c>
      <c r="BY14" s="78">
        <f t="shared" si="93"/>
        <v>0.22007649196474599</v>
      </c>
      <c r="BZ14" s="78">
        <f t="shared" si="94"/>
        <v>0.19999999999999973</v>
      </c>
      <c r="CA14" s="78">
        <f t="shared" si="95"/>
        <v>0.19999999999999996</v>
      </c>
    </row>
    <row r="15" spans="1:79" x14ac:dyDescent="0.2">
      <c r="A15" s="8"/>
      <c r="B15" s="8"/>
      <c r="C15" s="8"/>
      <c r="D15" s="8"/>
      <c r="E15" s="8"/>
      <c r="F15" s="8"/>
      <c r="G15" s="1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65"/>
      <c r="BR15" s="35"/>
      <c r="BS15" s="35"/>
      <c r="BT15" s="35"/>
      <c r="BU15" s="35"/>
      <c r="BV15" s="35"/>
      <c r="BX15" s="78"/>
      <c r="BY15" s="78"/>
      <c r="BZ15" s="78"/>
      <c r="CA15" s="78"/>
    </row>
    <row r="16" spans="1:79" x14ac:dyDescent="0.2">
      <c r="A16" s="10" t="s">
        <v>15</v>
      </c>
      <c r="B16" s="10"/>
      <c r="C16" s="10"/>
      <c r="D16" s="10"/>
      <c r="E16" s="10"/>
      <c r="F16" s="10"/>
      <c r="G16" s="10"/>
      <c r="H16" s="26">
        <f>SUM(H13:H15)</f>
        <v>2660724.1162481988</v>
      </c>
      <c r="I16" s="26">
        <f t="shared" ref="I16:AE16" si="97">SUM(I13:I15)</f>
        <v>2807243.0430444693</v>
      </c>
      <c r="J16" s="26">
        <f t="shared" si="97"/>
        <v>2951426.3130001263</v>
      </c>
      <c r="K16" s="26">
        <f t="shared" si="97"/>
        <v>2926237.6079717102</v>
      </c>
      <c r="L16" s="26">
        <f t="shared" si="97"/>
        <v>3021888.1700655841</v>
      </c>
      <c r="M16" s="26">
        <f t="shared" si="97"/>
        <v>2874036.401166399</v>
      </c>
      <c r="N16" s="26">
        <f t="shared" si="97"/>
        <v>2884649.1630344293</v>
      </c>
      <c r="O16" s="26">
        <f t="shared" si="97"/>
        <v>2821999.1755866162</v>
      </c>
      <c r="P16" s="26">
        <f t="shared" si="97"/>
        <v>2830355.5958474786</v>
      </c>
      <c r="Q16" s="26">
        <f t="shared" si="97"/>
        <v>2769903.5808124524</v>
      </c>
      <c r="R16" s="26">
        <f t="shared" si="97"/>
        <v>2699711.4538731892</v>
      </c>
      <c r="S16" s="26">
        <f t="shared" si="97"/>
        <v>2967588.4066462698</v>
      </c>
      <c r="T16" s="26">
        <f t="shared" si="97"/>
        <v>2763951.2861344493</v>
      </c>
      <c r="U16" s="26">
        <f t="shared" si="97"/>
        <v>2938821.1398152648</v>
      </c>
      <c r="V16" s="26">
        <f t="shared" si="97"/>
        <v>3153722.1422401429</v>
      </c>
      <c r="W16" s="26">
        <f t="shared" si="97"/>
        <v>3023619.0489360308</v>
      </c>
      <c r="X16" s="26">
        <f t="shared" si="97"/>
        <v>3220673.4981526816</v>
      </c>
      <c r="Y16" s="26">
        <f t="shared" si="97"/>
        <v>2986489.9961952507</v>
      </c>
      <c r="Z16" s="26">
        <f t="shared" si="97"/>
        <v>3015004.246092394</v>
      </c>
      <c r="AA16" s="26">
        <f t="shared" si="97"/>
        <v>2970084.1349013196</v>
      </c>
      <c r="AB16" s="26">
        <f t="shared" si="97"/>
        <v>2972889.4542155089</v>
      </c>
      <c r="AC16" s="26">
        <f t="shared" si="97"/>
        <v>2922253.4208888793</v>
      </c>
      <c r="AD16" s="26">
        <f t="shared" si="97"/>
        <v>2814894.5197704583</v>
      </c>
      <c r="AE16" s="26">
        <f t="shared" si="97"/>
        <v>3116860.0638916129</v>
      </c>
      <c r="AF16" s="26">
        <f t="shared" ref="AF16:BO16" si="98">SUM(AF13:AF15)</f>
        <v>2833839.0448042243</v>
      </c>
      <c r="AG16" s="26">
        <f t="shared" si="98"/>
        <v>3100233.7796317488</v>
      </c>
      <c r="AH16" s="26">
        <f t="shared" si="98"/>
        <v>3107709.1281980244</v>
      </c>
      <c r="AI16" s="26">
        <f t="shared" si="98"/>
        <v>3094427.3314979239</v>
      </c>
      <c r="AJ16" s="26">
        <f t="shared" si="98"/>
        <v>3241119.9130579988</v>
      </c>
      <c r="AK16" s="26">
        <f t="shared" si="98"/>
        <v>3021487.1826142492</v>
      </c>
      <c r="AL16" s="26">
        <f t="shared" si="98"/>
        <v>3025118.2346017743</v>
      </c>
      <c r="AM16" s="26">
        <f t="shared" si="98"/>
        <v>3044041.8992994493</v>
      </c>
      <c r="AN16" s="26">
        <f t="shared" si="98"/>
        <v>3003949.1161276493</v>
      </c>
      <c r="AO16" s="26">
        <f t="shared" si="98"/>
        <v>3016614.3260622993</v>
      </c>
      <c r="AP16" s="26">
        <f t="shared" si="98"/>
        <v>2942104.1939622741</v>
      </c>
      <c r="AQ16" s="26">
        <f t="shared" si="98"/>
        <v>3219923.7114134994</v>
      </c>
      <c r="AR16" s="26">
        <f t="shared" si="98"/>
        <v>2938015.9283362874</v>
      </c>
      <c r="AS16" s="26">
        <f t="shared" si="98"/>
        <v>3221688.8364162249</v>
      </c>
      <c r="AT16" s="26">
        <f t="shared" si="98"/>
        <v>3217321.7406409942</v>
      </c>
      <c r="AU16" s="26">
        <f t="shared" si="98"/>
        <v>3202928.6644003931</v>
      </c>
      <c r="AV16" s="26">
        <f t="shared" si="98"/>
        <v>3359552.8335238686</v>
      </c>
      <c r="AW16" s="26">
        <f t="shared" si="98"/>
        <v>3128058.6443334622</v>
      </c>
      <c r="AX16" s="26">
        <f t="shared" si="98"/>
        <v>3137009.3194508003</v>
      </c>
      <c r="AY16" s="26">
        <f t="shared" si="98"/>
        <v>3160402.1462889407</v>
      </c>
      <c r="AZ16" s="26">
        <f t="shared" si="98"/>
        <v>3118776.7934795637</v>
      </c>
      <c r="BA16" s="26">
        <f t="shared" si="98"/>
        <v>3130529.7293632338</v>
      </c>
      <c r="BB16" s="26">
        <f t="shared" si="98"/>
        <v>3048973.6983517082</v>
      </c>
      <c r="BC16" s="26">
        <f t="shared" si="98"/>
        <v>3341516.6196647016</v>
      </c>
      <c r="BD16" s="26">
        <f t="shared" si="98"/>
        <v>3056089.3246933315</v>
      </c>
      <c r="BE16" s="26">
        <f t="shared" si="98"/>
        <v>3359956.0290704682</v>
      </c>
      <c r="BF16" s="26">
        <f t="shared" si="98"/>
        <v>3341177.9373746091</v>
      </c>
      <c r="BG16" s="26">
        <f t="shared" si="98"/>
        <v>3325474.5018823985</v>
      </c>
      <c r="BH16" s="26">
        <f t="shared" si="98"/>
        <v>3493725.4721507267</v>
      </c>
      <c r="BI16" s="26">
        <f t="shared" si="98"/>
        <v>3248478.508774464</v>
      </c>
      <c r="BJ16" s="26">
        <f t="shared" si="98"/>
        <v>3263881.6328385626</v>
      </c>
      <c r="BK16" s="26">
        <f t="shared" si="98"/>
        <v>3292647.7206832743</v>
      </c>
      <c r="BL16" s="26">
        <f t="shared" si="98"/>
        <v>3249280.5741137573</v>
      </c>
      <c r="BM16" s="26">
        <f t="shared" si="98"/>
        <v>3259887.101395682</v>
      </c>
      <c r="BN16" s="26">
        <f t="shared" si="98"/>
        <v>3169993.8336029835</v>
      </c>
      <c r="BO16" s="26">
        <f t="shared" si="98"/>
        <v>3479592.232055672</v>
      </c>
      <c r="BP16" s="66"/>
      <c r="BR16" s="74">
        <f t="shared" ref="BR16:BV16" si="99">SUMIFS($H16:$BP16,$H$3:$BP$3,BR$3)</f>
        <v>34215763.027296916</v>
      </c>
      <c r="BS16" s="74">
        <f t="shared" si="99"/>
        <v>35899262.95123399</v>
      </c>
      <c r="BT16" s="74">
        <f t="shared" si="99"/>
        <v>36650567.861271121</v>
      </c>
      <c r="BU16" s="74">
        <f t="shared" si="99"/>
        <v>38004774.954250179</v>
      </c>
      <c r="BV16" s="74">
        <f t="shared" si="99"/>
        <v>39540184.86863593</v>
      </c>
      <c r="BX16" s="80">
        <f t="shared" ref="BX16:CA16" si="100">IFERROR(BS16/BR16-1,0)</f>
        <v>4.9202466202317385E-2</v>
      </c>
      <c r="BY16" s="80">
        <f t="shared" si="100"/>
        <v>2.0928143038972946E-2</v>
      </c>
      <c r="BZ16" s="80">
        <f t="shared" si="100"/>
        <v>3.6949143546833207E-2</v>
      </c>
      <c r="CA16" s="80">
        <f t="shared" si="100"/>
        <v>4.0400447476246493E-2</v>
      </c>
    </row>
    <row r="17" spans="1:79" x14ac:dyDescent="0.2">
      <c r="A17" s="1"/>
      <c r="B17" s="1"/>
      <c r="C17" s="1"/>
      <c r="D17" s="1"/>
      <c r="E17" s="1"/>
      <c r="F17" s="1"/>
      <c r="G17" s="1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66"/>
      <c r="BR17" s="35"/>
      <c r="BS17" s="35"/>
      <c r="BT17" s="35"/>
      <c r="BU17" s="35"/>
      <c r="BV17" s="35"/>
      <c r="BX17" s="78"/>
      <c r="BY17" s="78"/>
      <c r="BZ17" s="78"/>
      <c r="CA17" s="78"/>
    </row>
    <row r="18" spans="1:79" x14ac:dyDescent="0.2">
      <c r="A18" s="1" t="s">
        <v>16</v>
      </c>
      <c r="B18" s="1"/>
      <c r="C18" s="1"/>
      <c r="D18" s="1"/>
      <c r="E18" s="1"/>
      <c r="F18" s="1"/>
      <c r="G18" s="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66"/>
      <c r="BR18" s="35"/>
      <c r="BS18" s="35"/>
      <c r="BT18" s="35"/>
      <c r="BU18" s="35"/>
      <c r="BV18" s="35"/>
      <c r="BX18" s="78"/>
      <c r="BY18" s="78"/>
      <c r="BZ18" s="78"/>
      <c r="CA18" s="78"/>
    </row>
    <row r="19" spans="1:79" x14ac:dyDescent="0.2">
      <c r="A19" s="8" t="s">
        <v>17</v>
      </c>
      <c r="B19" s="8"/>
      <c r="C19" s="8"/>
      <c r="D19" s="8"/>
      <c r="E19" s="8"/>
      <c r="F19" s="12" t="s">
        <v>127</v>
      </c>
      <c r="G19" s="1"/>
      <c r="H19" s="27">
        <f t="shared" ref="H19:AE19" si="101">H7-H13</f>
        <v>1082589.4610153912</v>
      </c>
      <c r="I19" s="27">
        <f t="shared" si="101"/>
        <v>1178654.6346629211</v>
      </c>
      <c r="J19" s="27">
        <f t="shared" si="101"/>
        <v>1190559.3198857899</v>
      </c>
      <c r="K19" s="27">
        <f t="shared" si="101"/>
        <v>1181354.9651812827</v>
      </c>
      <c r="L19" s="27">
        <f t="shared" si="101"/>
        <v>1240098.1609196006</v>
      </c>
      <c r="M19" s="27">
        <f t="shared" si="101"/>
        <v>1148661.8451043731</v>
      </c>
      <c r="N19" s="27">
        <f t="shared" si="101"/>
        <v>1130549.4589105113</v>
      </c>
      <c r="O19" s="27">
        <f t="shared" si="101"/>
        <v>1172067.8260457488</v>
      </c>
      <c r="P19" s="27">
        <f t="shared" si="101"/>
        <v>1100207.0741740419</v>
      </c>
      <c r="Q19" s="27">
        <f t="shared" si="101"/>
        <v>1141388.5039499635</v>
      </c>
      <c r="R19" s="27">
        <f t="shared" si="101"/>
        <v>1146741.4669230324</v>
      </c>
      <c r="S19" s="27">
        <f t="shared" si="101"/>
        <v>1208068.8866418516</v>
      </c>
      <c r="T19" s="27">
        <f t="shared" si="101"/>
        <v>1028208.6794499992</v>
      </c>
      <c r="U19" s="27">
        <f t="shared" si="101"/>
        <v>1191308.8034999995</v>
      </c>
      <c r="V19" s="27">
        <f t="shared" si="101"/>
        <v>1022946.8050499996</v>
      </c>
      <c r="W19" s="27">
        <f t="shared" si="101"/>
        <v>1134802.5788499992</v>
      </c>
      <c r="X19" s="27">
        <f t="shared" si="101"/>
        <v>1126183.0859999997</v>
      </c>
      <c r="Y19" s="27">
        <f t="shared" si="101"/>
        <v>1075495.4384999988</v>
      </c>
      <c r="Z19" s="27">
        <f t="shared" si="101"/>
        <v>1024749.5125499992</v>
      </c>
      <c r="AA19" s="27">
        <f t="shared" si="101"/>
        <v>1085928.7008999996</v>
      </c>
      <c r="AB19" s="27">
        <f t="shared" si="101"/>
        <v>1033015.4493000004</v>
      </c>
      <c r="AC19" s="27">
        <f t="shared" si="101"/>
        <v>1101316.8925999994</v>
      </c>
      <c r="AD19" s="27">
        <f t="shared" si="101"/>
        <v>1129289.5035499991</v>
      </c>
      <c r="AE19" s="27">
        <f t="shared" si="101"/>
        <v>1175541.8469999996</v>
      </c>
      <c r="AF19" s="27">
        <f t="shared" ref="AF19:BO19" si="102">AF7-AF13</f>
        <v>1071639.2094875248</v>
      </c>
      <c r="AG19" s="27">
        <f t="shared" si="102"/>
        <v>1155038.68527075</v>
      </c>
      <c r="AH19" s="27">
        <f t="shared" si="102"/>
        <v>1185936.4012277247</v>
      </c>
      <c r="AI19" s="27">
        <f t="shared" si="102"/>
        <v>1182357.065784825</v>
      </c>
      <c r="AJ19" s="27">
        <f t="shared" si="102"/>
        <v>1227315.2018820001</v>
      </c>
      <c r="AK19" s="27">
        <f t="shared" si="102"/>
        <v>1153033.1462632497</v>
      </c>
      <c r="AL19" s="27">
        <f t="shared" si="102"/>
        <v>1142392.0356864748</v>
      </c>
      <c r="AM19" s="27">
        <f t="shared" si="102"/>
        <v>1140806.4854140501</v>
      </c>
      <c r="AN19" s="27">
        <f t="shared" si="102"/>
        <v>1125781.0329118501</v>
      </c>
      <c r="AO19" s="27">
        <f t="shared" si="102"/>
        <v>1133762.4600267</v>
      </c>
      <c r="AP19" s="27">
        <f t="shared" si="102"/>
        <v>1115562.9368409747</v>
      </c>
      <c r="AQ19" s="27">
        <f t="shared" si="102"/>
        <v>1210174.1328914999</v>
      </c>
      <c r="AR19" s="27">
        <f t="shared" si="102"/>
        <v>1087713.7976298379</v>
      </c>
      <c r="AS19" s="27">
        <f t="shared" si="102"/>
        <v>1172364.2655498111</v>
      </c>
      <c r="AT19" s="27">
        <f t="shared" si="102"/>
        <v>1203725.4472461408</v>
      </c>
      <c r="AU19" s="27">
        <f t="shared" si="102"/>
        <v>1200092.4217715971</v>
      </c>
      <c r="AV19" s="27">
        <f t="shared" si="102"/>
        <v>1245724.92991023</v>
      </c>
      <c r="AW19" s="27">
        <f t="shared" si="102"/>
        <v>1170328.6434571985</v>
      </c>
      <c r="AX19" s="27">
        <f t="shared" si="102"/>
        <v>1159527.9162217719</v>
      </c>
      <c r="AY19" s="27">
        <f t="shared" si="102"/>
        <v>1157918.5826952606</v>
      </c>
      <c r="AZ19" s="27">
        <f t="shared" si="102"/>
        <v>1142667.7484055278</v>
      </c>
      <c r="BA19" s="27">
        <f t="shared" si="102"/>
        <v>1150768.8969271001</v>
      </c>
      <c r="BB19" s="27">
        <f t="shared" si="102"/>
        <v>1132296.3808935895</v>
      </c>
      <c r="BC19" s="27">
        <f t="shared" si="102"/>
        <v>1228326.7448848723</v>
      </c>
      <c r="BD19" s="27">
        <f t="shared" si="102"/>
        <v>1104029.504594285</v>
      </c>
      <c r="BE19" s="27">
        <f t="shared" si="102"/>
        <v>1189949.7295330581</v>
      </c>
      <c r="BF19" s="27">
        <f t="shared" si="102"/>
        <v>1221781.3289548326</v>
      </c>
      <c r="BG19" s="27">
        <f t="shared" si="102"/>
        <v>1218093.8080981709</v>
      </c>
      <c r="BH19" s="27">
        <f t="shared" si="102"/>
        <v>1264410.8038588832</v>
      </c>
      <c r="BI19" s="27">
        <f t="shared" si="102"/>
        <v>1187883.5731090563</v>
      </c>
      <c r="BJ19" s="27">
        <f t="shared" si="102"/>
        <v>1176920.8349650982</v>
      </c>
      <c r="BK19" s="27">
        <f t="shared" si="102"/>
        <v>1175287.3614356895</v>
      </c>
      <c r="BL19" s="27">
        <f t="shared" si="102"/>
        <v>1159807.7646316104</v>
      </c>
      <c r="BM19" s="27">
        <f t="shared" si="102"/>
        <v>1168030.4303810066</v>
      </c>
      <c r="BN19" s="27">
        <f t="shared" si="102"/>
        <v>1149280.8266069931</v>
      </c>
      <c r="BO19" s="27">
        <f t="shared" si="102"/>
        <v>1246751.6460581454</v>
      </c>
      <c r="BP19" s="66"/>
      <c r="BR19" s="35">
        <f t="shared" ref="BR19:BV20" si="103">SUMIFS($H19:$BP19,$H$3:$BP$3,BR$3)</f>
        <v>13920941.603414509</v>
      </c>
      <c r="BS19" s="35">
        <f t="shared" si="103"/>
        <v>13128787.297249991</v>
      </c>
      <c r="BT19" s="35">
        <f t="shared" si="103"/>
        <v>13843798.793687625</v>
      </c>
      <c r="BU19" s="35">
        <f t="shared" si="103"/>
        <v>14051455.775592936</v>
      </c>
      <c r="BV19" s="35">
        <f t="shared" si="103"/>
        <v>14262227.612226829</v>
      </c>
      <c r="BX19" s="78">
        <f t="shared" ref="BX19:BX20" si="104">IFERROR(BS19/BR19-1,0)</f>
        <v>-5.6903787741643841E-2</v>
      </c>
      <c r="BY19" s="78">
        <f t="shared" ref="BY19:BY20" si="105">IFERROR(BT19/BS19-1,0)</f>
        <v>5.4461351246615441E-2</v>
      </c>
      <c r="BZ19" s="78">
        <f t="shared" ref="BZ19:BZ20" si="106">IFERROR(BU19/BT19-1,0)</f>
        <v>1.499999999999968E-2</v>
      </c>
      <c r="CA19" s="78">
        <f t="shared" ref="CA19:CA20" si="107">IFERROR(BV19/BU19-1,0)</f>
        <v>1.4999999999999902E-2</v>
      </c>
    </row>
    <row r="20" spans="1:79" x14ac:dyDescent="0.2">
      <c r="A20" s="8" t="s">
        <v>18</v>
      </c>
      <c r="B20" s="8"/>
      <c r="C20" s="8"/>
      <c r="D20" s="8"/>
      <c r="E20" s="8"/>
      <c r="F20" s="12" t="s">
        <v>127</v>
      </c>
      <c r="G20" s="1"/>
      <c r="H20" s="27">
        <f t="shared" ref="H20:AE20" si="108">H8-H14</f>
        <v>288466.2227364101</v>
      </c>
      <c r="I20" s="27">
        <f t="shared" si="108"/>
        <v>260889.71229260927</v>
      </c>
      <c r="J20" s="27">
        <f t="shared" si="108"/>
        <v>319809.33711408381</v>
      </c>
      <c r="K20" s="27">
        <f t="shared" si="108"/>
        <v>289605.80684700696</v>
      </c>
      <c r="L20" s="27">
        <f t="shared" si="108"/>
        <v>302411.82901481504</v>
      </c>
      <c r="M20" s="27">
        <f t="shared" si="108"/>
        <v>315306.29372922779</v>
      </c>
      <c r="N20" s="27">
        <f t="shared" si="108"/>
        <v>333335.69805505936</v>
      </c>
      <c r="O20" s="27">
        <f t="shared" si="108"/>
        <v>297937.71836763498</v>
      </c>
      <c r="P20" s="27">
        <f t="shared" si="108"/>
        <v>304912.46997847973</v>
      </c>
      <c r="Q20" s="27">
        <f t="shared" si="108"/>
        <v>257267.96523758388</v>
      </c>
      <c r="R20" s="27">
        <f t="shared" si="108"/>
        <v>255192.04920377833</v>
      </c>
      <c r="S20" s="27">
        <f t="shared" si="108"/>
        <v>273849.29671187815</v>
      </c>
      <c r="T20" s="27">
        <f t="shared" si="108"/>
        <v>282759.88386555103</v>
      </c>
      <c r="U20" s="27">
        <f t="shared" si="108"/>
        <v>338339.74018473492</v>
      </c>
      <c r="V20" s="27">
        <f t="shared" si="108"/>
        <v>285572.19775985705</v>
      </c>
      <c r="W20" s="27">
        <f t="shared" si="108"/>
        <v>283848.03106396919</v>
      </c>
      <c r="X20" s="27">
        <f t="shared" si="108"/>
        <v>312709.28184731852</v>
      </c>
      <c r="Y20" s="27">
        <f t="shared" si="108"/>
        <v>276452.90380475001</v>
      </c>
      <c r="Z20" s="27">
        <f t="shared" si="108"/>
        <v>311172.2539076063</v>
      </c>
      <c r="AA20" s="27">
        <f t="shared" si="108"/>
        <v>327411.58509868069</v>
      </c>
      <c r="AB20" s="27">
        <f t="shared" si="108"/>
        <v>319785.85578449041</v>
      </c>
      <c r="AC20" s="27">
        <f t="shared" si="108"/>
        <v>318401.82911112066</v>
      </c>
      <c r="AD20" s="27">
        <f t="shared" si="108"/>
        <v>284611.94022954203</v>
      </c>
      <c r="AE20" s="27">
        <f t="shared" si="108"/>
        <v>342204.15610838716</v>
      </c>
      <c r="AF20" s="27">
        <f t="shared" ref="AF20:BO20" si="109">AF8-AF14</f>
        <v>333347.55599999998</v>
      </c>
      <c r="AG20" s="27">
        <f t="shared" si="109"/>
        <v>405143.51399999997</v>
      </c>
      <c r="AH20" s="27">
        <f t="shared" si="109"/>
        <v>340524.19199999998</v>
      </c>
      <c r="AI20" s="27">
        <f t="shared" si="109"/>
        <v>335594.17800000001</v>
      </c>
      <c r="AJ20" s="27">
        <f t="shared" si="109"/>
        <v>377384.44199999998</v>
      </c>
      <c r="AK20" s="27">
        <f t="shared" si="109"/>
        <v>331076.50800000003</v>
      </c>
      <c r="AL20" s="27">
        <f t="shared" si="109"/>
        <v>359536.81800000003</v>
      </c>
      <c r="AM20" s="27">
        <f t="shared" si="109"/>
        <v>382160.1</v>
      </c>
      <c r="AN20" s="27">
        <f t="shared" si="109"/>
        <v>377126.70600000001</v>
      </c>
      <c r="AO20" s="27">
        <f t="shared" si="109"/>
        <v>371168.58600000001</v>
      </c>
      <c r="AP20" s="27">
        <f t="shared" si="109"/>
        <v>339124.00800000003</v>
      </c>
      <c r="AQ20" s="27">
        <f t="shared" si="109"/>
        <v>396184.06800000003</v>
      </c>
      <c r="AR20" s="27">
        <f t="shared" si="109"/>
        <v>400017.06719999999</v>
      </c>
      <c r="AS20" s="27">
        <f t="shared" si="109"/>
        <v>486172.21679999994</v>
      </c>
      <c r="AT20" s="27">
        <f t="shared" si="109"/>
        <v>408629.03039999999</v>
      </c>
      <c r="AU20" s="27">
        <f t="shared" si="109"/>
        <v>402713.01360000001</v>
      </c>
      <c r="AV20" s="27">
        <f t="shared" si="109"/>
        <v>452861.33039999998</v>
      </c>
      <c r="AW20" s="27">
        <f t="shared" si="109"/>
        <v>397291.80960000004</v>
      </c>
      <c r="AX20" s="27">
        <f t="shared" si="109"/>
        <v>431444.18160000001</v>
      </c>
      <c r="AY20" s="27">
        <f t="shared" si="109"/>
        <v>458592.11999999994</v>
      </c>
      <c r="AZ20" s="27">
        <f t="shared" si="109"/>
        <v>452552.04719999997</v>
      </c>
      <c r="BA20" s="27">
        <f t="shared" si="109"/>
        <v>445402.30320000002</v>
      </c>
      <c r="BB20" s="27">
        <f t="shared" si="109"/>
        <v>406948.80960000004</v>
      </c>
      <c r="BC20" s="27">
        <f t="shared" si="109"/>
        <v>475420.88160000002</v>
      </c>
      <c r="BD20" s="27">
        <f t="shared" si="109"/>
        <v>480020.48063999997</v>
      </c>
      <c r="BE20" s="27">
        <f t="shared" si="109"/>
        <v>583406.66015999985</v>
      </c>
      <c r="BF20" s="27">
        <f t="shared" si="109"/>
        <v>490354.83647999994</v>
      </c>
      <c r="BG20" s="27">
        <f t="shared" si="109"/>
        <v>483255.61631999997</v>
      </c>
      <c r="BH20" s="27">
        <f t="shared" si="109"/>
        <v>543433.59647999995</v>
      </c>
      <c r="BI20" s="27">
        <f t="shared" si="109"/>
        <v>476750.17152000003</v>
      </c>
      <c r="BJ20" s="27">
        <f t="shared" si="109"/>
        <v>517733.01792000001</v>
      </c>
      <c r="BK20" s="27">
        <f t="shared" si="109"/>
        <v>550310.54399999988</v>
      </c>
      <c r="BL20" s="27">
        <f t="shared" si="109"/>
        <v>543062.45663999999</v>
      </c>
      <c r="BM20" s="27">
        <f t="shared" si="109"/>
        <v>534482.76384000003</v>
      </c>
      <c r="BN20" s="27">
        <f t="shared" si="109"/>
        <v>488338.57152</v>
      </c>
      <c r="BO20" s="27">
        <f t="shared" si="109"/>
        <v>570505.05792000005</v>
      </c>
      <c r="BP20" s="66"/>
      <c r="BR20" s="35">
        <f t="shared" si="103"/>
        <v>3498984.3992885668</v>
      </c>
      <c r="BS20" s="35">
        <f t="shared" si="103"/>
        <v>3683269.6587660075</v>
      </c>
      <c r="BT20" s="35">
        <f t="shared" si="103"/>
        <v>4348370.6760000009</v>
      </c>
      <c r="BU20" s="35">
        <f t="shared" si="103"/>
        <v>5218044.8112000003</v>
      </c>
      <c r="BV20" s="35">
        <f t="shared" si="103"/>
        <v>6261653.7734399997</v>
      </c>
      <c r="BX20" s="78">
        <f t="shared" si="104"/>
        <v>5.2668214100900501E-2</v>
      </c>
      <c r="BY20" s="78">
        <f t="shared" si="105"/>
        <v>0.18057353353184014</v>
      </c>
      <c r="BZ20" s="78">
        <f t="shared" si="106"/>
        <v>0.19999999999999973</v>
      </c>
      <c r="CA20" s="78">
        <f t="shared" si="107"/>
        <v>0.19999999999999996</v>
      </c>
    </row>
    <row r="21" spans="1:79" x14ac:dyDescent="0.2">
      <c r="A21" s="8"/>
      <c r="B21" s="8"/>
      <c r="C21" s="8"/>
      <c r="D21" s="8"/>
      <c r="E21" s="8"/>
      <c r="F21" s="1"/>
      <c r="G21" s="1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66"/>
      <c r="BR21" s="35"/>
      <c r="BS21" s="35"/>
      <c r="BT21" s="35"/>
      <c r="BU21" s="35"/>
      <c r="BV21" s="35"/>
      <c r="BX21" s="78"/>
      <c r="BY21" s="78"/>
      <c r="BZ21" s="78"/>
      <c r="CA21" s="78"/>
    </row>
    <row r="22" spans="1:79" x14ac:dyDescent="0.2">
      <c r="A22" s="10" t="s">
        <v>19</v>
      </c>
      <c r="B22" s="10"/>
      <c r="C22" s="10"/>
      <c r="D22" s="10"/>
      <c r="E22" s="10"/>
      <c r="F22" s="10"/>
      <c r="G22" s="10"/>
      <c r="H22" s="26">
        <f>SUM(H19:H21)</f>
        <v>1371055.6837518013</v>
      </c>
      <c r="I22" s="26">
        <f t="shared" ref="I22:AE22" si="110">SUM(I19:I21)</f>
        <v>1439544.3469555303</v>
      </c>
      <c r="J22" s="26">
        <f t="shared" si="110"/>
        <v>1510368.6569998737</v>
      </c>
      <c r="K22" s="26">
        <f t="shared" si="110"/>
        <v>1470960.7720282897</v>
      </c>
      <c r="L22" s="26">
        <f t="shared" si="110"/>
        <v>1542509.9899344156</v>
      </c>
      <c r="M22" s="26">
        <f t="shared" si="110"/>
        <v>1463968.1388336008</v>
      </c>
      <c r="N22" s="26">
        <f t="shared" si="110"/>
        <v>1463885.1569655708</v>
      </c>
      <c r="O22" s="26">
        <f t="shared" si="110"/>
        <v>1470005.5444133838</v>
      </c>
      <c r="P22" s="26">
        <f t="shared" si="110"/>
        <v>1405119.5441525215</v>
      </c>
      <c r="Q22" s="26">
        <f t="shared" si="110"/>
        <v>1398656.4691875475</v>
      </c>
      <c r="R22" s="26">
        <f t="shared" si="110"/>
        <v>1401933.5161268108</v>
      </c>
      <c r="S22" s="26">
        <f t="shared" si="110"/>
        <v>1481918.1833537298</v>
      </c>
      <c r="T22" s="26">
        <f t="shared" si="110"/>
        <v>1310968.5633155503</v>
      </c>
      <c r="U22" s="26">
        <f t="shared" si="110"/>
        <v>1529648.5436847345</v>
      </c>
      <c r="V22" s="26">
        <f t="shared" si="110"/>
        <v>1308519.0028098566</v>
      </c>
      <c r="W22" s="26">
        <f t="shared" si="110"/>
        <v>1418650.6099139685</v>
      </c>
      <c r="X22" s="26">
        <f t="shared" si="110"/>
        <v>1438892.3678473183</v>
      </c>
      <c r="Y22" s="26">
        <f t="shared" si="110"/>
        <v>1351948.3423047487</v>
      </c>
      <c r="Z22" s="26">
        <f t="shared" si="110"/>
        <v>1335921.7664576054</v>
      </c>
      <c r="AA22" s="26">
        <f t="shared" si="110"/>
        <v>1413340.2859986802</v>
      </c>
      <c r="AB22" s="26">
        <f t="shared" si="110"/>
        <v>1352801.3050844909</v>
      </c>
      <c r="AC22" s="26">
        <f t="shared" si="110"/>
        <v>1419718.7217111201</v>
      </c>
      <c r="AD22" s="26">
        <f t="shared" si="110"/>
        <v>1413901.4437795412</v>
      </c>
      <c r="AE22" s="26">
        <f t="shared" si="110"/>
        <v>1517746.0031083869</v>
      </c>
      <c r="AF22" s="26">
        <f t="shared" ref="AF22:BO22" si="111">SUM(AF19:AF21)</f>
        <v>1404986.7654875247</v>
      </c>
      <c r="AG22" s="26">
        <f t="shared" si="111"/>
        <v>1560182.1992707499</v>
      </c>
      <c r="AH22" s="26">
        <f t="shared" si="111"/>
        <v>1526460.5932277248</v>
      </c>
      <c r="AI22" s="26">
        <f t="shared" si="111"/>
        <v>1517951.2437848251</v>
      </c>
      <c r="AJ22" s="26">
        <f t="shared" si="111"/>
        <v>1604699.6438820001</v>
      </c>
      <c r="AK22" s="26">
        <f t="shared" si="111"/>
        <v>1484109.6542632496</v>
      </c>
      <c r="AL22" s="26">
        <f t="shared" si="111"/>
        <v>1501928.8536864747</v>
      </c>
      <c r="AM22" s="26">
        <f t="shared" si="111"/>
        <v>1522966.5854140501</v>
      </c>
      <c r="AN22" s="26">
        <f t="shared" si="111"/>
        <v>1502907.7389118501</v>
      </c>
      <c r="AO22" s="26">
        <f t="shared" si="111"/>
        <v>1504931.0460267002</v>
      </c>
      <c r="AP22" s="26">
        <f t="shared" si="111"/>
        <v>1454686.9448409746</v>
      </c>
      <c r="AQ22" s="26">
        <f t="shared" si="111"/>
        <v>1606358.2008914999</v>
      </c>
      <c r="AR22" s="26">
        <f t="shared" si="111"/>
        <v>1487730.8648298378</v>
      </c>
      <c r="AS22" s="26">
        <f t="shared" si="111"/>
        <v>1658536.4823498111</v>
      </c>
      <c r="AT22" s="26">
        <f t="shared" si="111"/>
        <v>1612354.4776461408</v>
      </c>
      <c r="AU22" s="26">
        <f t="shared" si="111"/>
        <v>1602805.4353715971</v>
      </c>
      <c r="AV22" s="26">
        <f t="shared" si="111"/>
        <v>1698586.2603102298</v>
      </c>
      <c r="AW22" s="26">
        <f t="shared" si="111"/>
        <v>1567620.4530571986</v>
      </c>
      <c r="AX22" s="26">
        <f t="shared" si="111"/>
        <v>1590972.0978217719</v>
      </c>
      <c r="AY22" s="26">
        <f t="shared" si="111"/>
        <v>1616510.7026952605</v>
      </c>
      <c r="AZ22" s="26">
        <f t="shared" si="111"/>
        <v>1595219.7956055277</v>
      </c>
      <c r="BA22" s="26">
        <f t="shared" si="111"/>
        <v>1596171.2001271001</v>
      </c>
      <c r="BB22" s="26">
        <f t="shared" si="111"/>
        <v>1539245.1904935895</v>
      </c>
      <c r="BC22" s="26">
        <f t="shared" si="111"/>
        <v>1703747.6264848723</v>
      </c>
      <c r="BD22" s="26">
        <f t="shared" si="111"/>
        <v>1584049.985234285</v>
      </c>
      <c r="BE22" s="26">
        <f t="shared" si="111"/>
        <v>1773356.3896930581</v>
      </c>
      <c r="BF22" s="26">
        <f t="shared" si="111"/>
        <v>1712136.1654348327</v>
      </c>
      <c r="BG22" s="26">
        <f t="shared" si="111"/>
        <v>1701349.4244181709</v>
      </c>
      <c r="BH22" s="26">
        <f t="shared" si="111"/>
        <v>1807844.400338883</v>
      </c>
      <c r="BI22" s="26">
        <f t="shared" si="111"/>
        <v>1664633.7446290564</v>
      </c>
      <c r="BJ22" s="26">
        <f t="shared" si="111"/>
        <v>1694653.8528850982</v>
      </c>
      <c r="BK22" s="26">
        <f t="shared" si="111"/>
        <v>1725597.9054356893</v>
      </c>
      <c r="BL22" s="26">
        <f t="shared" si="111"/>
        <v>1702870.2212716104</v>
      </c>
      <c r="BM22" s="26">
        <f t="shared" si="111"/>
        <v>1702513.1942210067</v>
      </c>
      <c r="BN22" s="26">
        <f t="shared" si="111"/>
        <v>1637619.3981269931</v>
      </c>
      <c r="BO22" s="26">
        <f t="shared" si="111"/>
        <v>1817256.7039781455</v>
      </c>
      <c r="BP22" s="66"/>
      <c r="BR22" s="74">
        <f t="shared" ref="BR22:BV22" si="112">SUMIFS($H22:$BP22,$H$3:$BP$3,BR$3)</f>
        <v>17419926.002703074</v>
      </c>
      <c r="BS22" s="74">
        <f t="shared" si="112"/>
        <v>16812056.956016</v>
      </c>
      <c r="BT22" s="74">
        <f t="shared" si="112"/>
        <v>18192169.469687622</v>
      </c>
      <c r="BU22" s="74">
        <f t="shared" si="112"/>
        <v>19269500.586792935</v>
      </c>
      <c r="BV22" s="74">
        <f t="shared" si="112"/>
        <v>20523881.385666832</v>
      </c>
      <c r="BX22" s="80">
        <f t="shared" ref="BX22:CA22" si="113">IFERROR(BS22/BR22-1,0)</f>
        <v>-3.4895041838452712E-2</v>
      </c>
      <c r="BY22" s="80">
        <f t="shared" si="113"/>
        <v>8.2090639906960527E-2</v>
      </c>
      <c r="BZ22" s="80">
        <f t="shared" si="113"/>
        <v>5.9219496547698425E-2</v>
      </c>
      <c r="CA22" s="80">
        <f t="shared" si="113"/>
        <v>6.5096694811781264E-2</v>
      </c>
    </row>
    <row r="23" spans="1:79" x14ac:dyDescent="0.2">
      <c r="A23" s="8" t="s">
        <v>20</v>
      </c>
      <c r="B23" s="90">
        <v>0.3</v>
      </c>
      <c r="C23" s="8"/>
      <c r="D23" s="8"/>
      <c r="E23" s="8"/>
      <c r="F23" s="8"/>
      <c r="G23" s="1"/>
      <c r="H23" s="30">
        <f t="shared" ref="H23:AE23" si="114">H19/H7</f>
        <v>0.31222562153393235</v>
      </c>
      <c r="I23" s="30">
        <f t="shared" si="114"/>
        <v>0.31538670171319105</v>
      </c>
      <c r="J23" s="30">
        <f t="shared" si="114"/>
        <v>0.31027228122677769</v>
      </c>
      <c r="K23" s="30">
        <f t="shared" si="114"/>
        <v>0.30880555144211685</v>
      </c>
      <c r="L23" s="30">
        <f t="shared" si="114"/>
        <v>0.31228655667451638</v>
      </c>
      <c r="M23" s="30">
        <f t="shared" si="114"/>
        <v>0.30789578422990299</v>
      </c>
      <c r="N23" s="30">
        <f t="shared" si="114"/>
        <v>0.30586355994845216</v>
      </c>
      <c r="O23" s="30">
        <f t="shared" si="114"/>
        <v>0.31753682807555073</v>
      </c>
      <c r="P23" s="30">
        <f t="shared" si="114"/>
        <v>0.30204652588414238</v>
      </c>
      <c r="Q23" s="30">
        <f t="shared" si="114"/>
        <v>0.31114638549264345</v>
      </c>
      <c r="R23" s="30">
        <f t="shared" si="114"/>
        <v>0.31770553379253891</v>
      </c>
      <c r="S23" s="30">
        <f t="shared" si="114"/>
        <v>0.30852983919765864</v>
      </c>
      <c r="T23" s="30">
        <f t="shared" si="114"/>
        <v>0.29215946945637539</v>
      </c>
      <c r="U23" s="30">
        <f t="shared" si="114"/>
        <v>0.31406180181810767</v>
      </c>
      <c r="V23" s="30">
        <f t="shared" si="114"/>
        <v>0.26265093289594771</v>
      </c>
      <c r="W23" s="30">
        <f t="shared" si="114"/>
        <v>0.29225298791652027</v>
      </c>
      <c r="X23" s="30">
        <f t="shared" si="114"/>
        <v>0.27940886673704723</v>
      </c>
      <c r="Y23" s="30">
        <f t="shared" si="114"/>
        <v>0.2840233709538828</v>
      </c>
      <c r="Z23" s="30">
        <f t="shared" si="114"/>
        <v>0.27314285886453071</v>
      </c>
      <c r="AA23" s="30">
        <f t="shared" si="114"/>
        <v>0.28985221740217981</v>
      </c>
      <c r="AB23" s="30">
        <f t="shared" si="114"/>
        <v>0.27940886825766947</v>
      </c>
      <c r="AC23" s="30">
        <f t="shared" si="114"/>
        <v>0.29578593896009081</v>
      </c>
      <c r="AD23" s="30">
        <f t="shared" si="114"/>
        <v>0.30824675370152937</v>
      </c>
      <c r="AE23" s="30">
        <f t="shared" si="114"/>
        <v>0.29578593913277162</v>
      </c>
      <c r="AF23" s="30">
        <f t="shared" ref="AF23:BO23" si="115">AF19/AF7</f>
        <v>0.3</v>
      </c>
      <c r="AG23" s="30">
        <f t="shared" si="115"/>
        <v>0.3000000000000001</v>
      </c>
      <c r="AH23" s="30">
        <f t="shared" si="115"/>
        <v>0.3</v>
      </c>
      <c r="AI23" s="30">
        <f t="shared" si="115"/>
        <v>0.30000000000000004</v>
      </c>
      <c r="AJ23" s="30">
        <f t="shared" si="115"/>
        <v>0.3000000000000001</v>
      </c>
      <c r="AK23" s="30">
        <f t="shared" si="115"/>
        <v>0.3</v>
      </c>
      <c r="AL23" s="30">
        <f t="shared" si="115"/>
        <v>0.3</v>
      </c>
      <c r="AM23" s="30">
        <f t="shared" si="115"/>
        <v>0.3000000000000001</v>
      </c>
      <c r="AN23" s="30">
        <f t="shared" si="115"/>
        <v>0.3000000000000001</v>
      </c>
      <c r="AO23" s="30">
        <f t="shared" si="115"/>
        <v>0.3000000000000001</v>
      </c>
      <c r="AP23" s="30">
        <f t="shared" si="115"/>
        <v>0.3</v>
      </c>
      <c r="AQ23" s="30">
        <f t="shared" si="115"/>
        <v>0.30000000000000004</v>
      </c>
      <c r="AR23" s="30">
        <f t="shared" si="115"/>
        <v>0.3000000000000001</v>
      </c>
      <c r="AS23" s="30">
        <f t="shared" si="115"/>
        <v>0.30000000000000004</v>
      </c>
      <c r="AT23" s="30">
        <f t="shared" si="115"/>
        <v>0.3000000000000001</v>
      </c>
      <c r="AU23" s="30">
        <f t="shared" si="115"/>
        <v>0.30000000000000004</v>
      </c>
      <c r="AV23" s="30">
        <f t="shared" si="115"/>
        <v>0.3000000000000001</v>
      </c>
      <c r="AW23" s="30">
        <f t="shared" si="115"/>
        <v>0.30000000000000004</v>
      </c>
      <c r="AX23" s="30">
        <f t="shared" si="115"/>
        <v>0.30000000000000004</v>
      </c>
      <c r="AY23" s="30">
        <f t="shared" si="115"/>
        <v>0.3000000000000001</v>
      </c>
      <c r="AZ23" s="30">
        <f t="shared" si="115"/>
        <v>0.3000000000000001</v>
      </c>
      <c r="BA23" s="30">
        <f t="shared" si="115"/>
        <v>0.3</v>
      </c>
      <c r="BB23" s="30">
        <f t="shared" si="115"/>
        <v>0.30000000000000004</v>
      </c>
      <c r="BC23" s="30">
        <f t="shared" si="115"/>
        <v>0.30000000000000004</v>
      </c>
      <c r="BD23" s="30">
        <f t="shared" si="115"/>
        <v>0.3</v>
      </c>
      <c r="BE23" s="30">
        <f t="shared" si="115"/>
        <v>0.30000000000000004</v>
      </c>
      <c r="BF23" s="30">
        <f t="shared" si="115"/>
        <v>0.30000000000000004</v>
      </c>
      <c r="BG23" s="30">
        <f t="shared" si="115"/>
        <v>0.30000000000000004</v>
      </c>
      <c r="BH23" s="30">
        <f t="shared" si="115"/>
        <v>0.30000000000000004</v>
      </c>
      <c r="BI23" s="30">
        <f t="shared" si="115"/>
        <v>0.30000000000000004</v>
      </c>
      <c r="BJ23" s="30">
        <f t="shared" si="115"/>
        <v>0.3</v>
      </c>
      <c r="BK23" s="30">
        <f t="shared" si="115"/>
        <v>0.30000000000000004</v>
      </c>
      <c r="BL23" s="30">
        <f t="shared" si="115"/>
        <v>0.3</v>
      </c>
      <c r="BM23" s="30">
        <f t="shared" si="115"/>
        <v>0.3</v>
      </c>
      <c r="BN23" s="30">
        <f t="shared" si="115"/>
        <v>0.30000000000000004</v>
      </c>
      <c r="BO23" s="30">
        <f t="shared" si="115"/>
        <v>0.30000000000000004</v>
      </c>
      <c r="BP23" s="67"/>
      <c r="BR23" s="75">
        <f t="shared" ref="BR23:BV23" si="116">BR19/BR7</f>
        <v>0.31078973937234161</v>
      </c>
      <c r="BS23" s="75">
        <f t="shared" si="116"/>
        <v>0.28877303055252918</v>
      </c>
      <c r="BT23" s="75">
        <f t="shared" si="116"/>
        <v>0.30000000000000004</v>
      </c>
      <c r="BU23" s="75">
        <f t="shared" si="116"/>
        <v>0.3</v>
      </c>
      <c r="BV23" s="75">
        <f t="shared" si="116"/>
        <v>0.3</v>
      </c>
      <c r="BX23" s="88"/>
      <c r="BY23" s="88"/>
      <c r="BZ23" s="88"/>
      <c r="CA23" s="88"/>
    </row>
    <row r="24" spans="1:79" x14ac:dyDescent="0.2">
      <c r="A24" s="8" t="s">
        <v>21</v>
      </c>
      <c r="B24" s="90">
        <v>0.5</v>
      </c>
      <c r="C24" s="8"/>
      <c r="D24" s="8"/>
      <c r="E24" s="8"/>
      <c r="F24" s="8"/>
      <c r="G24" s="1"/>
      <c r="H24" s="30">
        <f t="shared" ref="H24:AE24" si="117">H20/H8</f>
        <v>0.51105792703426256</v>
      </c>
      <c r="I24" s="30">
        <f t="shared" si="117"/>
        <v>0.51193542846987983</v>
      </c>
      <c r="J24" s="30">
        <f t="shared" si="117"/>
        <v>0.51198058358973042</v>
      </c>
      <c r="K24" s="30">
        <f t="shared" si="117"/>
        <v>0.50662644276875479</v>
      </c>
      <c r="L24" s="30">
        <f t="shared" si="117"/>
        <v>0.50964985090428816</v>
      </c>
      <c r="M24" s="30">
        <f t="shared" si="117"/>
        <v>0.5191759886988655</v>
      </c>
      <c r="N24" s="30">
        <f t="shared" si="117"/>
        <v>0.51103149169119944</v>
      </c>
      <c r="O24" s="30">
        <f t="shared" si="117"/>
        <v>0.49583509372332762</v>
      </c>
      <c r="P24" s="30">
        <f t="shared" si="117"/>
        <v>0.51421532193500519</v>
      </c>
      <c r="Q24" s="30">
        <f t="shared" si="117"/>
        <v>0.51430222125978287</v>
      </c>
      <c r="R24" s="30">
        <f t="shared" si="117"/>
        <v>0.51847500454853745</v>
      </c>
      <c r="S24" s="30">
        <f t="shared" si="117"/>
        <v>0.51288326691032193</v>
      </c>
      <c r="T24" s="30">
        <f t="shared" si="117"/>
        <v>0.5089460752468532</v>
      </c>
      <c r="U24" s="30">
        <f t="shared" si="117"/>
        <v>0.5010665038336044</v>
      </c>
      <c r="V24" s="30">
        <f t="shared" si="117"/>
        <v>0.50317517134264056</v>
      </c>
      <c r="W24" s="30">
        <f t="shared" si="117"/>
        <v>0.50748442554441908</v>
      </c>
      <c r="X24" s="30">
        <f t="shared" si="117"/>
        <v>0.49717356686471759</v>
      </c>
      <c r="Y24" s="30">
        <f t="shared" si="117"/>
        <v>0.5010072846450645</v>
      </c>
      <c r="Z24" s="30">
        <f t="shared" si="117"/>
        <v>0.51928854848062811</v>
      </c>
      <c r="AA24" s="30">
        <f t="shared" si="117"/>
        <v>0.51404359340289163</v>
      </c>
      <c r="AB24" s="30">
        <f t="shared" si="117"/>
        <v>0.50877201327315769</v>
      </c>
      <c r="AC24" s="30">
        <f t="shared" si="117"/>
        <v>0.51470168724535426</v>
      </c>
      <c r="AD24" s="30">
        <f t="shared" si="117"/>
        <v>0.50355374467538494</v>
      </c>
      <c r="AE24" s="30">
        <f t="shared" si="117"/>
        <v>0.51825025347821985</v>
      </c>
      <c r="AF24" s="30">
        <f t="shared" ref="AF24:BO24" si="118">AF20/AF8</f>
        <v>0.5</v>
      </c>
      <c r="AG24" s="30">
        <f t="shared" si="118"/>
        <v>0.5</v>
      </c>
      <c r="AH24" s="30">
        <f t="shared" si="118"/>
        <v>0.5</v>
      </c>
      <c r="AI24" s="30">
        <f t="shared" si="118"/>
        <v>0.5</v>
      </c>
      <c r="AJ24" s="30">
        <f t="shared" si="118"/>
        <v>0.5</v>
      </c>
      <c r="AK24" s="30">
        <f t="shared" si="118"/>
        <v>0.5</v>
      </c>
      <c r="AL24" s="30">
        <f t="shared" si="118"/>
        <v>0.5</v>
      </c>
      <c r="AM24" s="30">
        <f t="shared" si="118"/>
        <v>0.5</v>
      </c>
      <c r="AN24" s="30">
        <f t="shared" si="118"/>
        <v>0.5</v>
      </c>
      <c r="AO24" s="30">
        <f t="shared" si="118"/>
        <v>0.5</v>
      </c>
      <c r="AP24" s="30">
        <f t="shared" si="118"/>
        <v>0.5</v>
      </c>
      <c r="AQ24" s="30">
        <f t="shared" si="118"/>
        <v>0.5</v>
      </c>
      <c r="AR24" s="30">
        <f t="shared" si="118"/>
        <v>0.5</v>
      </c>
      <c r="AS24" s="30">
        <f t="shared" si="118"/>
        <v>0.5</v>
      </c>
      <c r="AT24" s="30">
        <f t="shared" si="118"/>
        <v>0.5</v>
      </c>
      <c r="AU24" s="30">
        <f t="shared" si="118"/>
        <v>0.5</v>
      </c>
      <c r="AV24" s="30">
        <f t="shared" si="118"/>
        <v>0.5</v>
      </c>
      <c r="AW24" s="30">
        <f t="shared" si="118"/>
        <v>0.5</v>
      </c>
      <c r="AX24" s="30">
        <f t="shared" si="118"/>
        <v>0.5</v>
      </c>
      <c r="AY24" s="30">
        <f t="shared" si="118"/>
        <v>0.5</v>
      </c>
      <c r="AZ24" s="30">
        <f t="shared" si="118"/>
        <v>0.5</v>
      </c>
      <c r="BA24" s="30">
        <f t="shared" si="118"/>
        <v>0.5</v>
      </c>
      <c r="BB24" s="30">
        <f t="shared" si="118"/>
        <v>0.5</v>
      </c>
      <c r="BC24" s="30">
        <f t="shared" si="118"/>
        <v>0.5</v>
      </c>
      <c r="BD24" s="30">
        <f t="shared" si="118"/>
        <v>0.5</v>
      </c>
      <c r="BE24" s="30">
        <f t="shared" si="118"/>
        <v>0.5</v>
      </c>
      <c r="BF24" s="30">
        <f t="shared" si="118"/>
        <v>0.5</v>
      </c>
      <c r="BG24" s="30">
        <f t="shared" si="118"/>
        <v>0.5</v>
      </c>
      <c r="BH24" s="30">
        <f t="shared" si="118"/>
        <v>0.5</v>
      </c>
      <c r="BI24" s="30">
        <f t="shared" si="118"/>
        <v>0.5</v>
      </c>
      <c r="BJ24" s="30">
        <f t="shared" si="118"/>
        <v>0.5</v>
      </c>
      <c r="BK24" s="30">
        <f t="shared" si="118"/>
        <v>0.5</v>
      </c>
      <c r="BL24" s="30">
        <f t="shared" si="118"/>
        <v>0.5</v>
      </c>
      <c r="BM24" s="30">
        <f t="shared" si="118"/>
        <v>0.5</v>
      </c>
      <c r="BN24" s="30">
        <f t="shared" si="118"/>
        <v>0.5</v>
      </c>
      <c r="BO24" s="30">
        <f t="shared" si="118"/>
        <v>0.5</v>
      </c>
      <c r="BP24" s="67"/>
      <c r="BR24" s="75">
        <f t="shared" ref="BR24:BV24" si="119">BR20/BR8</f>
        <v>0.51128312332141468</v>
      </c>
      <c r="BS24" s="75">
        <f t="shared" si="119"/>
        <v>0.50822755462340541</v>
      </c>
      <c r="BT24" s="75">
        <f t="shared" si="119"/>
        <v>0.5</v>
      </c>
      <c r="BU24" s="75">
        <f t="shared" si="119"/>
        <v>0.5</v>
      </c>
      <c r="BV24" s="75">
        <f t="shared" si="119"/>
        <v>0.5</v>
      </c>
      <c r="BX24" s="88"/>
      <c r="BY24" s="88"/>
      <c r="BZ24" s="88"/>
      <c r="CA24" s="88"/>
    </row>
    <row r="25" spans="1:79" x14ac:dyDescent="0.2">
      <c r="A25" s="8" t="s">
        <v>22</v>
      </c>
      <c r="B25" s="8"/>
      <c r="C25" s="8"/>
      <c r="D25" s="8"/>
      <c r="E25" s="8"/>
      <c r="F25" s="1"/>
      <c r="G25" s="1"/>
      <c r="H25" s="30">
        <f t="shared" ref="H25:AE25" si="120">H22/H10</f>
        <v>0.34006214420534608</v>
      </c>
      <c r="I25" s="30">
        <f t="shared" si="120"/>
        <v>0.33897254907209529</v>
      </c>
      <c r="J25" s="30">
        <f t="shared" si="120"/>
        <v>0.33851144374746422</v>
      </c>
      <c r="K25" s="30">
        <f t="shared" si="120"/>
        <v>0.33452226734157259</v>
      </c>
      <c r="L25" s="30">
        <f t="shared" si="120"/>
        <v>0.33794378488979487</v>
      </c>
      <c r="M25" s="30">
        <f t="shared" si="120"/>
        <v>0.33747501306985739</v>
      </c>
      <c r="N25" s="30">
        <f t="shared" si="120"/>
        <v>0.33663874980422615</v>
      </c>
      <c r="O25" s="30">
        <f t="shared" si="120"/>
        <v>0.34249858523300597</v>
      </c>
      <c r="P25" s="30">
        <f t="shared" si="120"/>
        <v>0.33175015735130048</v>
      </c>
      <c r="Q25" s="30">
        <f t="shared" si="120"/>
        <v>0.3355250859796412</v>
      </c>
      <c r="R25" s="30">
        <f t="shared" si="120"/>
        <v>0.34179787045947346</v>
      </c>
      <c r="S25" s="30">
        <f t="shared" si="120"/>
        <v>0.3330522504864365</v>
      </c>
      <c r="T25" s="30">
        <f t="shared" si="120"/>
        <v>0.32171640467787227</v>
      </c>
      <c r="U25" s="30">
        <f t="shared" si="120"/>
        <v>0.3423204479450811</v>
      </c>
      <c r="V25" s="30">
        <f t="shared" si="120"/>
        <v>0.29324255688453937</v>
      </c>
      <c r="W25" s="30">
        <f t="shared" si="120"/>
        <v>0.31935265503022708</v>
      </c>
      <c r="X25" s="30">
        <f t="shared" si="120"/>
        <v>0.30880395496641716</v>
      </c>
      <c r="Y25" s="30">
        <f t="shared" si="120"/>
        <v>0.31162096515406057</v>
      </c>
      <c r="Z25" s="30">
        <f t="shared" si="120"/>
        <v>0.30704308981679185</v>
      </c>
      <c r="AA25" s="30">
        <f t="shared" si="120"/>
        <v>0.32242834603464993</v>
      </c>
      <c r="AB25" s="30">
        <f t="shared" si="120"/>
        <v>0.31273648079813415</v>
      </c>
      <c r="AC25" s="30">
        <f t="shared" si="120"/>
        <v>0.32697554822656777</v>
      </c>
      <c r="AD25" s="30">
        <f t="shared" si="120"/>
        <v>0.33435083081960659</v>
      </c>
      <c r="AE25" s="30">
        <f t="shared" si="120"/>
        <v>0.32748112378207589</v>
      </c>
      <c r="AF25" s="30">
        <f t="shared" ref="AF25:BO25" si="121">AF22/AF10</f>
        <v>0.33145659396436072</v>
      </c>
      <c r="AG25" s="30">
        <f t="shared" si="121"/>
        <v>0.33477316323985395</v>
      </c>
      <c r="AH25" s="30">
        <f t="shared" si="121"/>
        <v>0.32939246617797452</v>
      </c>
      <c r="AI25" s="30">
        <f t="shared" si="121"/>
        <v>0.32910378430759479</v>
      </c>
      <c r="AJ25" s="30">
        <f t="shared" si="121"/>
        <v>0.33115134086736892</v>
      </c>
      <c r="AK25" s="30">
        <f t="shared" si="121"/>
        <v>0.32939246630237295</v>
      </c>
      <c r="AL25" s="30">
        <f t="shared" si="121"/>
        <v>0.33176788851436018</v>
      </c>
      <c r="AM25" s="30">
        <f t="shared" si="121"/>
        <v>0.33347137201773558</v>
      </c>
      <c r="AN25" s="30">
        <f t="shared" si="121"/>
        <v>0.33347137201203125</v>
      </c>
      <c r="AO25" s="30">
        <f t="shared" si="121"/>
        <v>0.33283555116276692</v>
      </c>
      <c r="AP25" s="30">
        <f t="shared" si="121"/>
        <v>0.3308519551913312</v>
      </c>
      <c r="AQ25" s="30">
        <f t="shared" si="121"/>
        <v>0.33283555127518738</v>
      </c>
      <c r="AR25" s="30">
        <f t="shared" si="121"/>
        <v>0.33615363335450404</v>
      </c>
      <c r="AS25" s="30">
        <f t="shared" si="121"/>
        <v>0.33984834183212914</v>
      </c>
      <c r="AT25" s="30">
        <f t="shared" si="121"/>
        <v>0.33384318218705961</v>
      </c>
      <c r="AU25" s="30">
        <f t="shared" si="121"/>
        <v>0.33351937541605614</v>
      </c>
      <c r="AV25" s="30">
        <f t="shared" si="121"/>
        <v>0.33581248534284408</v>
      </c>
      <c r="AW25" s="30">
        <f t="shared" si="121"/>
        <v>0.33384318232655819</v>
      </c>
      <c r="AX25" s="30">
        <f t="shared" si="121"/>
        <v>0.33650134326026071</v>
      </c>
      <c r="AY25" s="30">
        <f t="shared" si="121"/>
        <v>0.33840071062611232</v>
      </c>
      <c r="AZ25" s="30">
        <f t="shared" si="121"/>
        <v>0.33840071061976168</v>
      </c>
      <c r="BA25" s="30">
        <f t="shared" si="121"/>
        <v>0.33769244636749429</v>
      </c>
      <c r="BB25" s="30">
        <f t="shared" si="121"/>
        <v>0.33547771538008869</v>
      </c>
      <c r="BC25" s="30">
        <f t="shared" si="121"/>
        <v>0.33769244649279412</v>
      </c>
      <c r="BD25" s="30">
        <f t="shared" si="121"/>
        <v>0.34137983354189322</v>
      </c>
      <c r="BE25" s="30">
        <f t="shared" si="121"/>
        <v>0.34546044445122842</v>
      </c>
      <c r="BF25" s="30">
        <f t="shared" si="121"/>
        <v>0.33881451471282048</v>
      </c>
      <c r="BG25" s="30">
        <f t="shared" si="121"/>
        <v>0.33845415104289489</v>
      </c>
      <c r="BH25" s="30">
        <f t="shared" si="121"/>
        <v>0.34100171153453496</v>
      </c>
      <c r="BI25" s="30">
        <f t="shared" si="121"/>
        <v>0.33881451486802372</v>
      </c>
      <c r="BJ25" s="30">
        <f t="shared" si="121"/>
        <v>0.34176499447553638</v>
      </c>
      <c r="BK25" s="30">
        <f t="shared" si="121"/>
        <v>0.34386477546142774</v>
      </c>
      <c r="BL25" s="30">
        <f t="shared" si="121"/>
        <v>0.34386477545441863</v>
      </c>
      <c r="BM25" s="30">
        <f t="shared" si="121"/>
        <v>0.3430825997098309</v>
      </c>
      <c r="BN25" s="30">
        <f t="shared" si="121"/>
        <v>0.34063043743177951</v>
      </c>
      <c r="BO25" s="30">
        <f t="shared" si="121"/>
        <v>0.34308259984829281</v>
      </c>
      <c r="BP25" s="67"/>
      <c r="BR25" s="75">
        <f t="shared" ref="BR25:BV25" si="122">BR22/BR10</f>
        <v>0.33736212937106758</v>
      </c>
      <c r="BS25" s="75">
        <f t="shared" si="122"/>
        <v>0.31894585424152205</v>
      </c>
      <c r="BT25" s="75">
        <f t="shared" si="122"/>
        <v>0.33171519794687809</v>
      </c>
      <c r="BU25" s="75">
        <f t="shared" si="122"/>
        <v>0.3364425024107775</v>
      </c>
      <c r="BV25" s="75">
        <f t="shared" si="122"/>
        <v>0.34169983262158149</v>
      </c>
      <c r="BX25" s="88"/>
      <c r="BY25" s="88"/>
      <c r="BZ25" s="88"/>
      <c r="CA25" s="88"/>
    </row>
    <row r="26" spans="1:79" x14ac:dyDescent="0.2">
      <c r="A26" s="1"/>
      <c r="B26" s="1"/>
      <c r="C26" s="1"/>
      <c r="D26" s="1"/>
      <c r="E26" s="1"/>
      <c r="F26" s="1"/>
      <c r="G26" s="1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66"/>
      <c r="BR26" s="35"/>
      <c r="BS26" s="35"/>
      <c r="BT26" s="35"/>
      <c r="BU26" s="35"/>
      <c r="BV26" s="35"/>
      <c r="BX26" s="78"/>
      <c r="BY26" s="78"/>
      <c r="BZ26" s="78"/>
      <c r="CA26" s="78"/>
    </row>
    <row r="27" spans="1:79" x14ac:dyDescent="0.2">
      <c r="A27" s="1" t="s">
        <v>23</v>
      </c>
      <c r="B27" s="1"/>
      <c r="C27" s="1"/>
      <c r="D27" s="1"/>
      <c r="E27" s="1"/>
      <c r="F27" s="1"/>
      <c r="G27" s="1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66"/>
      <c r="BR27" s="35"/>
      <c r="BS27" s="35"/>
      <c r="BT27" s="35"/>
      <c r="BU27" s="35"/>
      <c r="BV27" s="35"/>
      <c r="BX27" s="78"/>
      <c r="BY27" s="78"/>
      <c r="BZ27" s="78"/>
      <c r="CA27" s="78"/>
    </row>
    <row r="28" spans="1:79" x14ac:dyDescent="0.2">
      <c r="A28" s="8" t="s">
        <v>24</v>
      </c>
      <c r="B28" s="90">
        <v>0.03</v>
      </c>
      <c r="C28" s="8"/>
      <c r="D28" s="8"/>
      <c r="E28" s="8"/>
      <c r="F28" s="93" t="s">
        <v>131</v>
      </c>
      <c r="G28" s="1"/>
      <c r="H28" s="25">
        <v>400000</v>
      </c>
      <c r="I28" s="25">
        <v>400000</v>
      </c>
      <c r="J28" s="25">
        <v>400000</v>
      </c>
      <c r="K28" s="25">
        <v>400000</v>
      </c>
      <c r="L28" s="25">
        <v>400000</v>
      </c>
      <c r="M28" s="25">
        <v>400000</v>
      </c>
      <c r="N28" s="25">
        <v>400000</v>
      </c>
      <c r="O28" s="25">
        <v>400000</v>
      </c>
      <c r="P28" s="25">
        <v>400000</v>
      </c>
      <c r="Q28" s="25">
        <v>400000</v>
      </c>
      <c r="R28" s="25">
        <v>400000</v>
      </c>
      <c r="S28" s="25">
        <v>400000</v>
      </c>
      <c r="T28" s="25">
        <v>420000</v>
      </c>
      <c r="U28" s="25">
        <v>420000</v>
      </c>
      <c r="V28" s="25">
        <v>420000</v>
      </c>
      <c r="W28" s="25">
        <v>420000</v>
      </c>
      <c r="X28" s="25">
        <v>420000</v>
      </c>
      <c r="Y28" s="25">
        <v>420000</v>
      </c>
      <c r="Z28" s="25">
        <v>420000</v>
      </c>
      <c r="AA28" s="25">
        <v>420000</v>
      </c>
      <c r="AB28" s="25">
        <v>420000</v>
      </c>
      <c r="AC28" s="25">
        <v>420000</v>
      </c>
      <c r="AD28" s="25">
        <v>420000</v>
      </c>
      <c r="AE28" s="25">
        <v>420000</v>
      </c>
      <c r="AF28" s="91">
        <f>INDEX(Headcount!$59:$59,MATCH(AF$4,Headcount!$1:$1,0))</f>
        <v>433333.33333333355</v>
      </c>
      <c r="AG28" s="91">
        <f>INDEX(Headcount!$59:$59,MATCH(AG$4,Headcount!$1:$1,0))</f>
        <v>433333.33333333355</v>
      </c>
      <c r="AH28" s="91">
        <f>INDEX(Headcount!$59:$59,MATCH(AH$4,Headcount!$1:$1,0))</f>
        <v>433333.33333333355</v>
      </c>
      <c r="AI28" s="91">
        <f>INDEX(Headcount!$59:$59,MATCH(AI$4,Headcount!$1:$1,0))</f>
        <v>446666.66666666692</v>
      </c>
      <c r="AJ28" s="91">
        <f>INDEX(Headcount!$59:$59,MATCH(AJ$4,Headcount!$1:$1,0))</f>
        <v>446666.66666666692</v>
      </c>
      <c r="AK28" s="91">
        <f>INDEX(Headcount!$59:$59,MATCH(AK$4,Headcount!$1:$1,0))</f>
        <v>453333.3333333336</v>
      </c>
      <c r="AL28" s="91">
        <f>INDEX(Headcount!$59:$59,MATCH(AL$4,Headcount!$1:$1,0))</f>
        <v>453333.3333333336</v>
      </c>
      <c r="AM28" s="91">
        <f>INDEX(Headcount!$59:$59,MATCH(AM$4,Headcount!$1:$1,0))</f>
        <v>460000.00000000029</v>
      </c>
      <c r="AN28" s="91">
        <f>INDEX(Headcount!$59:$59,MATCH(AN$4,Headcount!$1:$1,0))</f>
        <v>460000.00000000029</v>
      </c>
      <c r="AO28" s="91">
        <f>INDEX(Headcount!$59:$59,MATCH(AO$4,Headcount!$1:$1,0))</f>
        <v>460000.00000000029</v>
      </c>
      <c r="AP28" s="91">
        <f>INDEX(Headcount!$59:$59,MATCH(AP$4,Headcount!$1:$1,0))</f>
        <v>460000.00000000029</v>
      </c>
      <c r="AQ28" s="91">
        <f>INDEX(Headcount!$59:$59,MATCH(AQ$4,Headcount!$1:$1,0))</f>
        <v>460000.00000000029</v>
      </c>
      <c r="AR28" s="92">
        <f>AQ28*(1+$B28)</f>
        <v>473800.00000000029</v>
      </c>
      <c r="AS28" s="92">
        <f>AR28</f>
        <v>473800.00000000029</v>
      </c>
      <c r="AT28" s="92">
        <f t="shared" ref="AT28:BC28" si="123">AS28</f>
        <v>473800.00000000029</v>
      </c>
      <c r="AU28" s="92">
        <f t="shared" si="123"/>
        <v>473800.00000000029</v>
      </c>
      <c r="AV28" s="92">
        <f t="shared" si="123"/>
        <v>473800.00000000029</v>
      </c>
      <c r="AW28" s="92">
        <f t="shared" si="123"/>
        <v>473800.00000000029</v>
      </c>
      <c r="AX28" s="92">
        <f t="shared" si="123"/>
        <v>473800.00000000029</v>
      </c>
      <c r="AY28" s="92">
        <f t="shared" si="123"/>
        <v>473800.00000000029</v>
      </c>
      <c r="AZ28" s="92">
        <f t="shared" si="123"/>
        <v>473800.00000000029</v>
      </c>
      <c r="BA28" s="92">
        <f t="shared" si="123"/>
        <v>473800.00000000029</v>
      </c>
      <c r="BB28" s="92">
        <f t="shared" si="123"/>
        <v>473800.00000000029</v>
      </c>
      <c r="BC28" s="92">
        <f t="shared" si="123"/>
        <v>473800.00000000029</v>
      </c>
      <c r="BD28" s="92">
        <f>AR28*(1+$B28)</f>
        <v>488014.00000000029</v>
      </c>
      <c r="BE28" s="92">
        <f t="shared" ref="BE28:BO28" si="124">AS28*(1+$B28)</f>
        <v>488014.00000000029</v>
      </c>
      <c r="BF28" s="92">
        <f t="shared" si="124"/>
        <v>488014.00000000029</v>
      </c>
      <c r="BG28" s="92">
        <f t="shared" si="124"/>
        <v>488014.00000000029</v>
      </c>
      <c r="BH28" s="92">
        <f t="shared" si="124"/>
        <v>488014.00000000029</v>
      </c>
      <c r="BI28" s="92">
        <f t="shared" si="124"/>
        <v>488014.00000000029</v>
      </c>
      <c r="BJ28" s="92">
        <f t="shared" si="124"/>
        <v>488014.00000000029</v>
      </c>
      <c r="BK28" s="92">
        <f t="shared" si="124"/>
        <v>488014.00000000029</v>
      </c>
      <c r="BL28" s="92">
        <f t="shared" si="124"/>
        <v>488014.00000000029</v>
      </c>
      <c r="BM28" s="92">
        <f t="shared" si="124"/>
        <v>488014.00000000029</v>
      </c>
      <c r="BN28" s="92">
        <f t="shared" si="124"/>
        <v>488014.00000000029</v>
      </c>
      <c r="BO28" s="92">
        <f t="shared" si="124"/>
        <v>488014.00000000029</v>
      </c>
      <c r="BP28" s="65"/>
      <c r="BR28" s="35">
        <f t="shared" ref="BR28:BV40" si="125">SUMIFS($H28:$BP28,$H$3:$BP$3,BR$3)</f>
        <v>4800000</v>
      </c>
      <c r="BS28" s="35">
        <f t="shared" si="125"/>
        <v>5040000</v>
      </c>
      <c r="BT28" s="35">
        <f t="shared" si="125"/>
        <v>5400000.0000000028</v>
      </c>
      <c r="BU28" s="35">
        <f t="shared" si="125"/>
        <v>5685600.0000000028</v>
      </c>
      <c r="BV28" s="35">
        <f t="shared" si="125"/>
        <v>5856168.0000000028</v>
      </c>
      <c r="BX28" s="78">
        <f t="shared" ref="BX28:BX40" si="126">IFERROR(BS28/BR28-1,0)</f>
        <v>5.0000000000000044E-2</v>
      </c>
      <c r="BY28" s="78">
        <f t="shared" ref="BY28:BY40" si="127">IFERROR(BT28/BS28-1,0)</f>
        <v>7.1428571428572063E-2</v>
      </c>
      <c r="BZ28" s="78">
        <f t="shared" ref="BZ28:BZ40" si="128">IFERROR(BU28/BT28-1,0)</f>
        <v>5.2888888888888763E-2</v>
      </c>
      <c r="CA28" s="78">
        <f t="shared" ref="CA28:CA40" si="129">IFERROR(BV28/BU28-1,0)</f>
        <v>3.0000000000000027E-2</v>
      </c>
    </row>
    <row r="29" spans="1:79" x14ac:dyDescent="0.2">
      <c r="A29" s="8" t="s">
        <v>25</v>
      </c>
      <c r="B29" s="90">
        <v>0.18</v>
      </c>
      <c r="C29" s="8"/>
      <c r="D29" s="8"/>
      <c r="E29" s="8"/>
      <c r="F29" s="12" t="s">
        <v>128</v>
      </c>
      <c r="G29" s="1"/>
      <c r="H29" s="25">
        <v>72000</v>
      </c>
      <c r="I29" s="25">
        <v>72000</v>
      </c>
      <c r="J29" s="25">
        <v>72000</v>
      </c>
      <c r="K29" s="25">
        <v>72000</v>
      </c>
      <c r="L29" s="25">
        <v>72000</v>
      </c>
      <c r="M29" s="25">
        <v>72000</v>
      </c>
      <c r="N29" s="25">
        <v>72000</v>
      </c>
      <c r="O29" s="25">
        <v>72000</v>
      </c>
      <c r="P29" s="25">
        <v>72000</v>
      </c>
      <c r="Q29" s="25">
        <v>72000</v>
      </c>
      <c r="R29" s="25">
        <v>72000</v>
      </c>
      <c r="S29" s="25">
        <v>72000</v>
      </c>
      <c r="T29" s="25">
        <v>75600</v>
      </c>
      <c r="U29" s="25">
        <v>75600</v>
      </c>
      <c r="V29" s="25">
        <v>75600</v>
      </c>
      <c r="W29" s="25">
        <v>75600</v>
      </c>
      <c r="X29" s="25">
        <v>75600</v>
      </c>
      <c r="Y29" s="25">
        <v>75600</v>
      </c>
      <c r="Z29" s="25">
        <v>75600</v>
      </c>
      <c r="AA29" s="25">
        <v>75600</v>
      </c>
      <c r="AB29" s="25">
        <v>75600</v>
      </c>
      <c r="AC29" s="25">
        <v>75600</v>
      </c>
      <c r="AD29" s="25">
        <v>75600</v>
      </c>
      <c r="AE29" s="25">
        <v>75600</v>
      </c>
      <c r="AF29" s="35">
        <f>AF28*$B29</f>
        <v>78000.000000000029</v>
      </c>
      <c r="AG29" s="35">
        <f t="shared" ref="AG29:BO29" si="130">AG28*$B29</f>
        <v>78000.000000000029</v>
      </c>
      <c r="AH29" s="35">
        <f t="shared" si="130"/>
        <v>78000.000000000029</v>
      </c>
      <c r="AI29" s="35">
        <f t="shared" si="130"/>
        <v>80400.000000000044</v>
      </c>
      <c r="AJ29" s="35">
        <f t="shared" si="130"/>
        <v>80400.000000000044</v>
      </c>
      <c r="AK29" s="35">
        <f t="shared" si="130"/>
        <v>81600.000000000044</v>
      </c>
      <c r="AL29" s="35">
        <f t="shared" si="130"/>
        <v>81600.000000000044</v>
      </c>
      <c r="AM29" s="35">
        <f t="shared" si="130"/>
        <v>82800.000000000044</v>
      </c>
      <c r="AN29" s="35">
        <f t="shared" si="130"/>
        <v>82800.000000000044</v>
      </c>
      <c r="AO29" s="35">
        <f t="shared" si="130"/>
        <v>82800.000000000044</v>
      </c>
      <c r="AP29" s="35">
        <f t="shared" si="130"/>
        <v>82800.000000000044</v>
      </c>
      <c r="AQ29" s="35">
        <f t="shared" si="130"/>
        <v>82800.000000000044</v>
      </c>
      <c r="AR29" s="35">
        <f t="shared" si="130"/>
        <v>85284.000000000044</v>
      </c>
      <c r="AS29" s="35">
        <f t="shared" si="130"/>
        <v>85284.000000000044</v>
      </c>
      <c r="AT29" s="35">
        <f t="shared" si="130"/>
        <v>85284.000000000044</v>
      </c>
      <c r="AU29" s="35">
        <f t="shared" si="130"/>
        <v>85284.000000000044</v>
      </c>
      <c r="AV29" s="35">
        <f t="shared" si="130"/>
        <v>85284.000000000044</v>
      </c>
      <c r="AW29" s="35">
        <f t="shared" si="130"/>
        <v>85284.000000000044</v>
      </c>
      <c r="AX29" s="35">
        <f t="shared" si="130"/>
        <v>85284.000000000044</v>
      </c>
      <c r="AY29" s="35">
        <f t="shared" si="130"/>
        <v>85284.000000000044</v>
      </c>
      <c r="AZ29" s="35">
        <f t="shared" si="130"/>
        <v>85284.000000000044</v>
      </c>
      <c r="BA29" s="35">
        <f t="shared" si="130"/>
        <v>85284.000000000044</v>
      </c>
      <c r="BB29" s="35">
        <f t="shared" si="130"/>
        <v>85284.000000000044</v>
      </c>
      <c r="BC29" s="35">
        <f t="shared" si="130"/>
        <v>85284.000000000044</v>
      </c>
      <c r="BD29" s="35">
        <f t="shared" si="130"/>
        <v>87842.520000000048</v>
      </c>
      <c r="BE29" s="35">
        <f t="shared" si="130"/>
        <v>87842.520000000048</v>
      </c>
      <c r="BF29" s="35">
        <f t="shared" si="130"/>
        <v>87842.520000000048</v>
      </c>
      <c r="BG29" s="35">
        <f t="shared" si="130"/>
        <v>87842.520000000048</v>
      </c>
      <c r="BH29" s="35">
        <f t="shared" si="130"/>
        <v>87842.520000000048</v>
      </c>
      <c r="BI29" s="35">
        <f t="shared" si="130"/>
        <v>87842.520000000048</v>
      </c>
      <c r="BJ29" s="35">
        <f t="shared" si="130"/>
        <v>87842.520000000048</v>
      </c>
      <c r="BK29" s="35">
        <f t="shared" si="130"/>
        <v>87842.520000000048</v>
      </c>
      <c r="BL29" s="35">
        <f t="shared" si="130"/>
        <v>87842.520000000048</v>
      </c>
      <c r="BM29" s="35">
        <f t="shared" si="130"/>
        <v>87842.520000000048</v>
      </c>
      <c r="BN29" s="35">
        <f t="shared" si="130"/>
        <v>87842.520000000048</v>
      </c>
      <c r="BO29" s="35">
        <f t="shared" si="130"/>
        <v>87842.520000000048</v>
      </c>
      <c r="BP29" s="65"/>
      <c r="BR29" s="35">
        <f t="shared" si="125"/>
        <v>864000</v>
      </c>
      <c r="BS29" s="35">
        <f t="shared" si="125"/>
        <v>907200</v>
      </c>
      <c r="BT29" s="35">
        <f t="shared" si="125"/>
        <v>972000.00000000023</v>
      </c>
      <c r="BU29" s="35">
        <f t="shared" si="125"/>
        <v>1023408.0000000003</v>
      </c>
      <c r="BV29" s="35">
        <f t="shared" si="125"/>
        <v>1054110.2400000005</v>
      </c>
      <c r="BX29" s="78">
        <f t="shared" si="126"/>
        <v>5.0000000000000044E-2</v>
      </c>
      <c r="BY29" s="78">
        <f t="shared" si="127"/>
        <v>7.1428571428571619E-2</v>
      </c>
      <c r="BZ29" s="78">
        <f t="shared" si="128"/>
        <v>5.2888888888888985E-2</v>
      </c>
      <c r="CA29" s="78">
        <f t="shared" si="129"/>
        <v>3.0000000000000027E-2</v>
      </c>
    </row>
    <row r="30" spans="1:79" x14ac:dyDescent="0.2">
      <c r="A30" s="8" t="s">
        <v>26</v>
      </c>
      <c r="B30" s="90">
        <v>0.1</v>
      </c>
      <c r="C30" s="8"/>
      <c r="D30" s="8"/>
      <c r="E30" s="8"/>
      <c r="F30" s="12" t="s">
        <v>128</v>
      </c>
      <c r="G30" s="1"/>
      <c r="H30" s="25">
        <v>40000</v>
      </c>
      <c r="I30" s="25">
        <v>40000</v>
      </c>
      <c r="J30" s="25">
        <v>40000</v>
      </c>
      <c r="K30" s="25">
        <v>40000</v>
      </c>
      <c r="L30" s="25">
        <v>40000</v>
      </c>
      <c r="M30" s="25">
        <v>40000</v>
      </c>
      <c r="N30" s="25">
        <v>40000</v>
      </c>
      <c r="O30" s="25">
        <v>40000</v>
      </c>
      <c r="P30" s="25">
        <v>40000</v>
      </c>
      <c r="Q30" s="25">
        <v>40000</v>
      </c>
      <c r="R30" s="25">
        <v>40000</v>
      </c>
      <c r="S30" s="25">
        <v>40000</v>
      </c>
      <c r="T30" s="25">
        <v>42000</v>
      </c>
      <c r="U30" s="25">
        <v>42000</v>
      </c>
      <c r="V30" s="25">
        <v>42000</v>
      </c>
      <c r="W30" s="25">
        <v>42000</v>
      </c>
      <c r="X30" s="25">
        <v>42000</v>
      </c>
      <c r="Y30" s="25">
        <v>42000</v>
      </c>
      <c r="Z30" s="25">
        <v>42000</v>
      </c>
      <c r="AA30" s="25">
        <v>42000</v>
      </c>
      <c r="AB30" s="25">
        <v>42000</v>
      </c>
      <c r="AC30" s="25">
        <v>42000</v>
      </c>
      <c r="AD30" s="25">
        <v>42000</v>
      </c>
      <c r="AE30" s="25">
        <v>42000</v>
      </c>
      <c r="AF30" s="35">
        <f>AF28*$B30</f>
        <v>43333.333333333358</v>
      </c>
      <c r="AG30" s="35">
        <f t="shared" ref="AG30:BO30" si="131">AG28*$B30</f>
        <v>43333.333333333358</v>
      </c>
      <c r="AH30" s="35">
        <f t="shared" si="131"/>
        <v>43333.333333333358</v>
      </c>
      <c r="AI30" s="35">
        <f t="shared" si="131"/>
        <v>44666.666666666693</v>
      </c>
      <c r="AJ30" s="35">
        <f t="shared" si="131"/>
        <v>44666.666666666693</v>
      </c>
      <c r="AK30" s="35">
        <f t="shared" si="131"/>
        <v>45333.333333333365</v>
      </c>
      <c r="AL30" s="35">
        <f t="shared" si="131"/>
        <v>45333.333333333365</v>
      </c>
      <c r="AM30" s="35">
        <f t="shared" si="131"/>
        <v>46000.000000000029</v>
      </c>
      <c r="AN30" s="35">
        <f t="shared" si="131"/>
        <v>46000.000000000029</v>
      </c>
      <c r="AO30" s="35">
        <f t="shared" si="131"/>
        <v>46000.000000000029</v>
      </c>
      <c r="AP30" s="35">
        <f t="shared" si="131"/>
        <v>46000.000000000029</v>
      </c>
      <c r="AQ30" s="35">
        <f t="shared" si="131"/>
        <v>46000.000000000029</v>
      </c>
      <c r="AR30" s="35">
        <f t="shared" si="131"/>
        <v>47380.000000000029</v>
      </c>
      <c r="AS30" s="35">
        <f t="shared" si="131"/>
        <v>47380.000000000029</v>
      </c>
      <c r="AT30" s="35">
        <f t="shared" si="131"/>
        <v>47380.000000000029</v>
      </c>
      <c r="AU30" s="35">
        <f t="shared" si="131"/>
        <v>47380.000000000029</v>
      </c>
      <c r="AV30" s="35">
        <f t="shared" si="131"/>
        <v>47380.000000000029</v>
      </c>
      <c r="AW30" s="35">
        <f t="shared" si="131"/>
        <v>47380.000000000029</v>
      </c>
      <c r="AX30" s="35">
        <f t="shared" si="131"/>
        <v>47380.000000000029</v>
      </c>
      <c r="AY30" s="35">
        <f t="shared" si="131"/>
        <v>47380.000000000029</v>
      </c>
      <c r="AZ30" s="35">
        <f t="shared" si="131"/>
        <v>47380.000000000029</v>
      </c>
      <c r="BA30" s="35">
        <f t="shared" si="131"/>
        <v>47380.000000000029</v>
      </c>
      <c r="BB30" s="35">
        <f t="shared" si="131"/>
        <v>47380.000000000029</v>
      </c>
      <c r="BC30" s="35">
        <f t="shared" si="131"/>
        <v>47380.000000000029</v>
      </c>
      <c r="BD30" s="35">
        <f t="shared" si="131"/>
        <v>48801.400000000031</v>
      </c>
      <c r="BE30" s="35">
        <f t="shared" si="131"/>
        <v>48801.400000000031</v>
      </c>
      <c r="BF30" s="35">
        <f t="shared" si="131"/>
        <v>48801.400000000031</v>
      </c>
      <c r="BG30" s="35">
        <f t="shared" si="131"/>
        <v>48801.400000000031</v>
      </c>
      <c r="BH30" s="35">
        <f t="shared" si="131"/>
        <v>48801.400000000031</v>
      </c>
      <c r="BI30" s="35">
        <f t="shared" si="131"/>
        <v>48801.400000000031</v>
      </c>
      <c r="BJ30" s="35">
        <f t="shared" si="131"/>
        <v>48801.400000000031</v>
      </c>
      <c r="BK30" s="35">
        <f t="shared" si="131"/>
        <v>48801.400000000031</v>
      </c>
      <c r="BL30" s="35">
        <f t="shared" si="131"/>
        <v>48801.400000000031</v>
      </c>
      <c r="BM30" s="35">
        <f t="shared" si="131"/>
        <v>48801.400000000031</v>
      </c>
      <c r="BN30" s="35">
        <f t="shared" si="131"/>
        <v>48801.400000000031</v>
      </c>
      <c r="BO30" s="35">
        <f t="shared" si="131"/>
        <v>48801.400000000031</v>
      </c>
      <c r="BP30" s="65"/>
      <c r="BR30" s="35">
        <f t="shared" si="125"/>
        <v>480000</v>
      </c>
      <c r="BS30" s="35">
        <f t="shared" si="125"/>
        <v>504000</v>
      </c>
      <c r="BT30" s="35">
        <f t="shared" si="125"/>
        <v>540000.00000000023</v>
      </c>
      <c r="BU30" s="35">
        <f t="shared" si="125"/>
        <v>568560.00000000023</v>
      </c>
      <c r="BV30" s="35">
        <f t="shared" si="125"/>
        <v>585616.8000000004</v>
      </c>
      <c r="BX30" s="78">
        <f t="shared" si="126"/>
        <v>5.0000000000000044E-2</v>
      </c>
      <c r="BY30" s="78">
        <f t="shared" si="127"/>
        <v>7.1428571428571841E-2</v>
      </c>
      <c r="BZ30" s="78">
        <f t="shared" si="128"/>
        <v>5.2888888888888763E-2</v>
      </c>
      <c r="CA30" s="78">
        <f t="shared" si="129"/>
        <v>3.0000000000000249E-2</v>
      </c>
    </row>
    <row r="31" spans="1:79" x14ac:dyDescent="0.2">
      <c r="A31" s="8" t="s">
        <v>27</v>
      </c>
      <c r="B31" s="90">
        <v>0.05</v>
      </c>
      <c r="C31" s="8"/>
      <c r="D31" s="8"/>
      <c r="E31" s="8"/>
      <c r="F31" s="12" t="s">
        <v>124</v>
      </c>
      <c r="G31" s="1"/>
      <c r="H31" s="25">
        <v>125000</v>
      </c>
      <c r="I31" s="25">
        <v>125000</v>
      </c>
      <c r="J31" s="25">
        <v>125000</v>
      </c>
      <c r="K31" s="25">
        <v>125000</v>
      </c>
      <c r="L31" s="25">
        <v>125000</v>
      </c>
      <c r="M31" s="25">
        <v>125000</v>
      </c>
      <c r="N31" s="25">
        <v>125000</v>
      </c>
      <c r="O31" s="25">
        <v>125000</v>
      </c>
      <c r="P31" s="25">
        <v>125000</v>
      </c>
      <c r="Q31" s="25">
        <v>125000</v>
      </c>
      <c r="R31" s="25">
        <v>125000</v>
      </c>
      <c r="S31" s="25">
        <v>125000</v>
      </c>
      <c r="T31" s="25">
        <v>130624.99999999999</v>
      </c>
      <c r="U31" s="25">
        <v>130624.99999999999</v>
      </c>
      <c r="V31" s="25">
        <v>130624.99999999999</v>
      </c>
      <c r="W31" s="25">
        <v>130624.99999999999</v>
      </c>
      <c r="X31" s="25">
        <v>130624.99999999999</v>
      </c>
      <c r="Y31" s="25">
        <v>130624.99999999999</v>
      </c>
      <c r="Z31" s="25">
        <v>130624.99999999999</v>
      </c>
      <c r="AA31" s="25">
        <v>130624.99999999999</v>
      </c>
      <c r="AB31" s="25">
        <v>130624.99999999999</v>
      </c>
      <c r="AC31" s="25">
        <v>130624.99999999999</v>
      </c>
      <c r="AD31" s="25">
        <v>130624.99999999999</v>
      </c>
      <c r="AE31" s="25">
        <v>130624.99999999999</v>
      </c>
      <c r="AF31" s="35">
        <f>T31*(1+$B31)</f>
        <v>137156.25</v>
      </c>
      <c r="AG31" s="35">
        <f t="shared" ref="AG31" si="132">U31*(1+$B31)</f>
        <v>137156.25</v>
      </c>
      <c r="AH31" s="35">
        <f t="shared" ref="AH31" si="133">V31*(1+$B31)</f>
        <v>137156.25</v>
      </c>
      <c r="AI31" s="35">
        <f t="shared" ref="AI31" si="134">W31*(1+$B31)</f>
        <v>137156.25</v>
      </c>
      <c r="AJ31" s="35">
        <f t="shared" ref="AJ31" si="135">X31*(1+$B31)</f>
        <v>137156.25</v>
      </c>
      <c r="AK31" s="35">
        <f t="shared" ref="AK31" si="136">Y31*(1+$B31)</f>
        <v>137156.25</v>
      </c>
      <c r="AL31" s="35">
        <f t="shared" ref="AL31" si="137">Z31*(1+$B31)</f>
        <v>137156.25</v>
      </c>
      <c r="AM31" s="35">
        <f t="shared" ref="AM31" si="138">AA31*(1+$B31)</f>
        <v>137156.25</v>
      </c>
      <c r="AN31" s="35">
        <f t="shared" ref="AN31" si="139">AB31*(1+$B31)</f>
        <v>137156.25</v>
      </c>
      <c r="AO31" s="35">
        <f t="shared" ref="AO31" si="140">AC31*(1+$B31)</f>
        <v>137156.25</v>
      </c>
      <c r="AP31" s="35">
        <f t="shared" ref="AP31" si="141">AD31*(1+$B31)</f>
        <v>137156.25</v>
      </c>
      <c r="AQ31" s="35">
        <f t="shared" ref="AQ31" si="142">AE31*(1+$B31)</f>
        <v>137156.25</v>
      </c>
      <c r="AR31" s="35">
        <f t="shared" ref="AR31" si="143">AF31*(1+$B31)</f>
        <v>144014.0625</v>
      </c>
      <c r="AS31" s="35">
        <f t="shared" ref="AS31" si="144">AG31*(1+$B31)</f>
        <v>144014.0625</v>
      </c>
      <c r="AT31" s="35">
        <f t="shared" ref="AT31" si="145">AH31*(1+$B31)</f>
        <v>144014.0625</v>
      </c>
      <c r="AU31" s="35">
        <f t="shared" ref="AU31" si="146">AI31*(1+$B31)</f>
        <v>144014.0625</v>
      </c>
      <c r="AV31" s="35">
        <f t="shared" ref="AV31" si="147">AJ31*(1+$B31)</f>
        <v>144014.0625</v>
      </c>
      <c r="AW31" s="35">
        <f t="shared" ref="AW31" si="148">AK31*(1+$B31)</f>
        <v>144014.0625</v>
      </c>
      <c r="AX31" s="35">
        <f t="shared" ref="AX31" si="149">AL31*(1+$B31)</f>
        <v>144014.0625</v>
      </c>
      <c r="AY31" s="35">
        <f t="shared" ref="AY31" si="150">AM31*(1+$B31)</f>
        <v>144014.0625</v>
      </c>
      <c r="AZ31" s="35">
        <f t="shared" ref="AZ31" si="151">AN31*(1+$B31)</f>
        <v>144014.0625</v>
      </c>
      <c r="BA31" s="35">
        <f t="shared" ref="BA31" si="152">AO31*(1+$B31)</f>
        <v>144014.0625</v>
      </c>
      <c r="BB31" s="35">
        <f t="shared" ref="BB31" si="153">AP31*(1+$B31)</f>
        <v>144014.0625</v>
      </c>
      <c r="BC31" s="35">
        <f t="shared" ref="BC31" si="154">AQ31*(1+$B31)</f>
        <v>144014.0625</v>
      </c>
      <c r="BD31" s="35">
        <f t="shared" ref="BD31" si="155">AR31*(1+$B31)</f>
        <v>151214.765625</v>
      </c>
      <c r="BE31" s="35">
        <f t="shared" ref="BE31" si="156">AS31*(1+$B31)</f>
        <v>151214.765625</v>
      </c>
      <c r="BF31" s="35">
        <f t="shared" ref="BF31" si="157">AT31*(1+$B31)</f>
        <v>151214.765625</v>
      </c>
      <c r="BG31" s="35">
        <f t="shared" ref="BG31" si="158">AU31*(1+$B31)</f>
        <v>151214.765625</v>
      </c>
      <c r="BH31" s="35">
        <f t="shared" ref="BH31" si="159">AV31*(1+$B31)</f>
        <v>151214.765625</v>
      </c>
      <c r="BI31" s="35">
        <f t="shared" ref="BI31" si="160">AW31*(1+$B31)</f>
        <v>151214.765625</v>
      </c>
      <c r="BJ31" s="35">
        <f t="shared" ref="BJ31" si="161">AX31*(1+$B31)</f>
        <v>151214.765625</v>
      </c>
      <c r="BK31" s="35">
        <f t="shared" ref="BK31" si="162">AY31*(1+$B31)</f>
        <v>151214.765625</v>
      </c>
      <c r="BL31" s="35">
        <f t="shared" ref="BL31" si="163">AZ31*(1+$B31)</f>
        <v>151214.765625</v>
      </c>
      <c r="BM31" s="35">
        <f t="shared" ref="BM31" si="164">BA31*(1+$B31)</f>
        <v>151214.765625</v>
      </c>
      <c r="BN31" s="35">
        <f t="shared" ref="BN31" si="165">BB31*(1+$B31)</f>
        <v>151214.765625</v>
      </c>
      <c r="BO31" s="35">
        <f t="shared" ref="BO31" si="166">BC31*(1+$B31)</f>
        <v>151214.765625</v>
      </c>
      <c r="BP31" s="65"/>
      <c r="BR31" s="35">
        <f t="shared" si="125"/>
        <v>1500000</v>
      </c>
      <c r="BS31" s="35">
        <f t="shared" si="125"/>
        <v>1567499.9999999998</v>
      </c>
      <c r="BT31" s="35">
        <f t="shared" si="125"/>
        <v>1645875</v>
      </c>
      <c r="BU31" s="35">
        <f t="shared" si="125"/>
        <v>1728168.75</v>
      </c>
      <c r="BV31" s="35">
        <f t="shared" si="125"/>
        <v>1814577.1875</v>
      </c>
      <c r="BX31" s="78">
        <f t="shared" si="126"/>
        <v>4.4999999999999929E-2</v>
      </c>
      <c r="BY31" s="78">
        <f t="shared" si="127"/>
        <v>5.0000000000000266E-2</v>
      </c>
      <c r="BZ31" s="78">
        <f t="shared" si="128"/>
        <v>5.0000000000000044E-2</v>
      </c>
      <c r="CA31" s="78">
        <f t="shared" si="129"/>
        <v>5.0000000000000044E-2</v>
      </c>
    </row>
    <row r="32" spans="1:79" x14ac:dyDescent="0.2">
      <c r="A32" s="8" t="s">
        <v>28</v>
      </c>
      <c r="B32" s="90">
        <v>5.0000000000000001E-3</v>
      </c>
      <c r="C32" s="90">
        <v>0.25</v>
      </c>
      <c r="D32" s="8"/>
      <c r="E32" s="8"/>
      <c r="F32" s="12" t="s">
        <v>129</v>
      </c>
      <c r="G32" s="1"/>
      <c r="H32" s="25">
        <v>158448.95000000001</v>
      </c>
      <c r="I32" s="25">
        <v>146089.49</v>
      </c>
      <c r="J32" s="25">
        <v>175348.54</v>
      </c>
      <c r="K32" s="25">
        <v>162036.76</v>
      </c>
      <c r="L32" s="25">
        <v>168198.07</v>
      </c>
      <c r="M32" s="25">
        <v>170483.58</v>
      </c>
      <c r="N32" s="25">
        <v>181551.31</v>
      </c>
      <c r="O32" s="25">
        <v>168675.79</v>
      </c>
      <c r="P32" s="25">
        <v>166454.17000000001</v>
      </c>
      <c r="Q32" s="25">
        <v>143398.47</v>
      </c>
      <c r="R32" s="25">
        <v>141096.59</v>
      </c>
      <c r="S32" s="25">
        <v>153063.03</v>
      </c>
      <c r="T32" s="25">
        <v>157485.35</v>
      </c>
      <c r="U32" s="25">
        <v>187941.58</v>
      </c>
      <c r="V32" s="25">
        <v>162694.89000000001</v>
      </c>
      <c r="W32" s="25">
        <v>160339.44</v>
      </c>
      <c r="X32" s="25">
        <v>178289.96</v>
      </c>
      <c r="Y32" s="25">
        <v>158181</v>
      </c>
      <c r="Z32" s="25">
        <v>169858.1</v>
      </c>
      <c r="AA32" s="25">
        <v>178796.33</v>
      </c>
      <c r="AB32" s="25">
        <v>176441.42</v>
      </c>
      <c r="AC32" s="25">
        <v>173653.87</v>
      </c>
      <c r="AD32" s="25">
        <v>160214.35</v>
      </c>
      <c r="AE32" s="25">
        <v>185357.55</v>
      </c>
      <c r="AF32" s="35">
        <f>(AF7*$B32)+(AF8*$C32)</f>
        <v>184534.43149145873</v>
      </c>
      <c r="AG32" s="35">
        <f t="shared" ref="AG32:BO32" si="167">(AG7*$B32)+(AG8*$C32)</f>
        <v>221822.40175451248</v>
      </c>
      <c r="AH32" s="35">
        <f t="shared" si="167"/>
        <v>190027.70268712874</v>
      </c>
      <c r="AI32" s="35">
        <f t="shared" si="167"/>
        <v>187503.04009641375</v>
      </c>
      <c r="AJ32" s="35">
        <f t="shared" si="167"/>
        <v>209147.47436469997</v>
      </c>
      <c r="AK32" s="35">
        <f t="shared" si="167"/>
        <v>184755.47310438752</v>
      </c>
      <c r="AL32" s="35">
        <f t="shared" si="167"/>
        <v>198808.27626144126</v>
      </c>
      <c r="AM32" s="35">
        <f t="shared" si="167"/>
        <v>210093.4914235675</v>
      </c>
      <c r="AN32" s="35">
        <f t="shared" si="167"/>
        <v>207326.3702151975</v>
      </c>
      <c r="AO32" s="35">
        <f t="shared" si="167"/>
        <v>204480.334000445</v>
      </c>
      <c r="AP32" s="35">
        <f t="shared" si="167"/>
        <v>188154.71961401627</v>
      </c>
      <c r="AQ32" s="35">
        <f t="shared" si="167"/>
        <v>218261.602881525</v>
      </c>
      <c r="AR32" s="35">
        <f t="shared" si="167"/>
        <v>218137.09689383063</v>
      </c>
      <c r="AS32" s="35">
        <f t="shared" si="167"/>
        <v>262625.51282583014</v>
      </c>
      <c r="AT32" s="35">
        <f t="shared" si="167"/>
        <v>224376.60598743567</v>
      </c>
      <c r="AU32" s="35">
        <f t="shared" si="167"/>
        <v>221358.04716285996</v>
      </c>
      <c r="AV32" s="35">
        <f t="shared" si="167"/>
        <v>247192.74736517048</v>
      </c>
      <c r="AW32" s="35">
        <f t="shared" si="167"/>
        <v>218151.38219095333</v>
      </c>
      <c r="AX32" s="35">
        <f t="shared" si="167"/>
        <v>235047.55607036286</v>
      </c>
      <c r="AY32" s="35">
        <f t="shared" si="167"/>
        <v>248594.70304492099</v>
      </c>
      <c r="AZ32" s="35">
        <f t="shared" si="167"/>
        <v>245320.48607342545</v>
      </c>
      <c r="BA32" s="35">
        <f t="shared" si="167"/>
        <v>241880.63321545167</v>
      </c>
      <c r="BB32" s="35">
        <f t="shared" si="167"/>
        <v>222346.01114822651</v>
      </c>
      <c r="BC32" s="35">
        <f t="shared" si="167"/>
        <v>258182.55321474787</v>
      </c>
      <c r="BD32" s="35">
        <f t="shared" si="167"/>
        <v>258410.73206323807</v>
      </c>
      <c r="BE32" s="35">
        <f t="shared" si="167"/>
        <v>311535.82557221758</v>
      </c>
      <c r="BF32" s="35">
        <f t="shared" si="167"/>
        <v>265540.4403892472</v>
      </c>
      <c r="BG32" s="35">
        <f t="shared" si="167"/>
        <v>261929.37162830285</v>
      </c>
      <c r="BH32" s="35">
        <f t="shared" si="167"/>
        <v>292790.31163764803</v>
      </c>
      <c r="BI32" s="35">
        <f t="shared" si="167"/>
        <v>258173.14531181761</v>
      </c>
      <c r="BJ32" s="35">
        <f t="shared" si="167"/>
        <v>278481.85620941833</v>
      </c>
      <c r="BK32" s="35">
        <f t="shared" si="167"/>
        <v>294743.39469059475</v>
      </c>
      <c r="BL32" s="35">
        <f t="shared" si="167"/>
        <v>290861.35773052683</v>
      </c>
      <c r="BM32" s="35">
        <f t="shared" si="167"/>
        <v>286708.55575968348</v>
      </c>
      <c r="BN32" s="35">
        <f t="shared" si="167"/>
        <v>263323.96620344988</v>
      </c>
      <c r="BO32" s="35">
        <f t="shared" si="167"/>
        <v>306031.72306096909</v>
      </c>
      <c r="BP32" s="65"/>
      <c r="BR32" s="35">
        <f t="shared" si="125"/>
        <v>1934844.75</v>
      </c>
      <c r="BS32" s="35">
        <f t="shared" si="125"/>
        <v>2049253.84</v>
      </c>
      <c r="BT32" s="35">
        <f t="shared" si="125"/>
        <v>2404915.317894794</v>
      </c>
      <c r="BU32" s="35">
        <f t="shared" si="125"/>
        <v>2843213.3351932154</v>
      </c>
      <c r="BV32" s="35">
        <f t="shared" si="125"/>
        <v>3368530.6802571132</v>
      </c>
      <c r="BX32" s="78">
        <f t="shared" si="126"/>
        <v>5.913088892532592E-2</v>
      </c>
      <c r="BY32" s="78">
        <f t="shared" si="127"/>
        <v>0.1735565750579704</v>
      </c>
      <c r="BZ32" s="78">
        <f t="shared" si="128"/>
        <v>0.18225091504764368</v>
      </c>
      <c r="CA32" s="78">
        <f t="shared" si="129"/>
        <v>0.18476184623979286</v>
      </c>
    </row>
    <row r="33" spans="1:79" x14ac:dyDescent="0.2">
      <c r="A33" s="8" t="s">
        <v>29</v>
      </c>
      <c r="B33" s="90">
        <v>6.5000000000000002E-2</v>
      </c>
      <c r="C33" s="8"/>
      <c r="D33" s="8"/>
      <c r="E33" s="8"/>
      <c r="F33" s="12" t="s">
        <v>124</v>
      </c>
      <c r="G33" s="1"/>
      <c r="H33" s="25">
        <v>45146</v>
      </c>
      <c r="I33" s="25">
        <v>48280</v>
      </c>
      <c r="J33" s="25">
        <v>47889</v>
      </c>
      <c r="K33" s="25">
        <v>45790</v>
      </c>
      <c r="L33" s="25">
        <v>46609</v>
      </c>
      <c r="M33" s="25">
        <v>45752</v>
      </c>
      <c r="N33" s="25">
        <v>45564</v>
      </c>
      <c r="O33" s="25">
        <v>48330</v>
      </c>
      <c r="P33" s="25">
        <v>49904</v>
      </c>
      <c r="Q33" s="25">
        <v>46333</v>
      </c>
      <c r="R33" s="25">
        <v>46759</v>
      </c>
      <c r="S33" s="25">
        <v>46430</v>
      </c>
      <c r="T33" s="25">
        <v>47945.052000000003</v>
      </c>
      <c r="U33" s="25">
        <v>51273.36</v>
      </c>
      <c r="V33" s="25">
        <v>50858.118000000002</v>
      </c>
      <c r="W33" s="25">
        <v>48628.98</v>
      </c>
      <c r="X33" s="25">
        <v>49498.758000000002</v>
      </c>
      <c r="Y33" s="25">
        <v>48588.624000000003</v>
      </c>
      <c r="Z33" s="25">
        <v>48388.968000000001</v>
      </c>
      <c r="AA33" s="25">
        <v>51326.46</v>
      </c>
      <c r="AB33" s="25">
        <v>52998.048000000003</v>
      </c>
      <c r="AC33" s="25">
        <v>49205.646000000001</v>
      </c>
      <c r="AD33" s="25">
        <v>49658.058000000005</v>
      </c>
      <c r="AE33" s="25">
        <v>49308.66</v>
      </c>
      <c r="AF33" s="35">
        <f t="shared" ref="AF33:AF38" si="168">T33*(1+$B33)</f>
        <v>51061.480380000001</v>
      </c>
      <c r="AG33" s="35">
        <f t="shared" ref="AG33:AG38" si="169">U33*(1+$B33)</f>
        <v>54606.128400000001</v>
      </c>
      <c r="AH33" s="35">
        <f t="shared" ref="AH33:AH38" si="170">V33*(1+$B33)</f>
        <v>54163.895669999998</v>
      </c>
      <c r="AI33" s="35">
        <f t="shared" ref="AI33:AI38" si="171">W33*(1+$B33)</f>
        <v>51789.863700000002</v>
      </c>
      <c r="AJ33" s="35">
        <f t="shared" ref="AJ33:AJ38" si="172">X33*(1+$B33)</f>
        <v>52716.17727</v>
      </c>
      <c r="AK33" s="35">
        <f t="shared" ref="AK33:AK38" si="173">Y33*(1+$B33)</f>
        <v>51746.884559999999</v>
      </c>
      <c r="AL33" s="35">
        <f t="shared" ref="AL33:AL38" si="174">Z33*(1+$B33)</f>
        <v>51534.250919999999</v>
      </c>
      <c r="AM33" s="35">
        <f t="shared" ref="AM33:AM38" si="175">AA33*(1+$B33)</f>
        <v>54662.679899999996</v>
      </c>
      <c r="AN33" s="35">
        <f t="shared" ref="AN33:AN38" si="176">AB33*(1+$B33)</f>
        <v>56442.921119999999</v>
      </c>
      <c r="AO33" s="35">
        <f t="shared" ref="AO33:AO38" si="177">AC33*(1+$B33)</f>
        <v>52404.012989999996</v>
      </c>
      <c r="AP33" s="35">
        <f t="shared" ref="AP33:AP38" si="178">AD33*(1+$B33)</f>
        <v>52885.831770000004</v>
      </c>
      <c r="AQ33" s="35">
        <f t="shared" ref="AQ33:AQ38" si="179">AE33*(1+$B33)</f>
        <v>52513.722900000001</v>
      </c>
      <c r="AR33" s="35">
        <f t="shared" ref="AR33:AR38" si="180">AF33*(1+$B33)</f>
        <v>54380.476604700001</v>
      </c>
      <c r="AS33" s="35">
        <f t="shared" ref="AS33:AS38" si="181">AG33*(1+$B33)</f>
        <v>58155.526745999996</v>
      </c>
      <c r="AT33" s="35">
        <f t="shared" ref="AT33:AT38" si="182">AH33*(1+$B33)</f>
        <v>57684.548888549994</v>
      </c>
      <c r="AU33" s="35">
        <f t="shared" ref="AU33:AU38" si="183">AI33*(1+$B33)</f>
        <v>55156.204840500002</v>
      </c>
      <c r="AV33" s="35">
        <f t="shared" ref="AV33:AV38" si="184">AJ33*(1+$B33)</f>
        <v>56142.728792549999</v>
      </c>
      <c r="AW33" s="35">
        <f t="shared" ref="AW33:AW38" si="185">AK33*(1+$B33)</f>
        <v>55110.432056399994</v>
      </c>
      <c r="AX33" s="35">
        <f t="shared" ref="AX33:AX38" si="186">AL33*(1+$B33)</f>
        <v>54883.977229799995</v>
      </c>
      <c r="AY33" s="35">
        <f t="shared" ref="AY33:AY38" si="187">AM33*(1+$B33)</f>
        <v>58215.754093499992</v>
      </c>
      <c r="AZ33" s="35">
        <f t="shared" ref="AZ33:AZ38" si="188">AN33*(1+$B33)</f>
        <v>60111.710992799999</v>
      </c>
      <c r="BA33" s="35">
        <f t="shared" ref="BA33:BA38" si="189">AO33*(1+$B33)</f>
        <v>55810.273834349995</v>
      </c>
      <c r="BB33" s="35">
        <f t="shared" ref="BB33:BB38" si="190">AP33*(1+$B33)</f>
        <v>56323.410835050003</v>
      </c>
      <c r="BC33" s="35">
        <f t="shared" ref="BC33:BC38" si="191">AQ33*(1+$B33)</f>
        <v>55927.1148885</v>
      </c>
      <c r="BD33" s="35">
        <f t="shared" ref="BD33:BD38" si="192">AR33*(1+$B33)</f>
        <v>57915.207584005497</v>
      </c>
      <c r="BE33" s="35">
        <f t="shared" ref="BE33:BE38" si="193">AS33*(1+$B33)</f>
        <v>61935.635984489993</v>
      </c>
      <c r="BF33" s="35">
        <f t="shared" ref="BF33:BF38" si="194">AT33*(1+$B33)</f>
        <v>61434.04456630574</v>
      </c>
      <c r="BG33" s="35">
        <f t="shared" ref="BG33:BG38" si="195">AU33*(1+$B33)</f>
        <v>58741.358155132497</v>
      </c>
      <c r="BH33" s="35">
        <f t="shared" ref="BH33:BH38" si="196">AV33*(1+$B33)</f>
        <v>59792.006164065744</v>
      </c>
      <c r="BI33" s="35">
        <f t="shared" ref="BI33:BI38" si="197">AW33*(1+$B33)</f>
        <v>58692.61014006599</v>
      </c>
      <c r="BJ33" s="35">
        <f t="shared" ref="BJ33:BJ38" si="198">AX33*(1+$B33)</f>
        <v>58451.435749736993</v>
      </c>
      <c r="BK33" s="35">
        <f t="shared" ref="BK33:BK38" si="199">AY33*(1+$B33)</f>
        <v>61999.778109577492</v>
      </c>
      <c r="BL33" s="35">
        <f t="shared" ref="BL33:BL38" si="200">AZ33*(1+$B33)</f>
        <v>64018.972207331994</v>
      </c>
      <c r="BM33" s="35">
        <f t="shared" ref="BM33:BM38" si="201">BA33*(1+$B33)</f>
        <v>59437.941633582741</v>
      </c>
      <c r="BN33" s="35">
        <f t="shared" ref="BN33:BN38" si="202">BB33*(1+$B33)</f>
        <v>59984.432539328249</v>
      </c>
      <c r="BO33" s="35">
        <f t="shared" ref="BO33:BO38" si="203">BC33*(1+$B33)</f>
        <v>59562.377356252495</v>
      </c>
      <c r="BP33" s="65"/>
      <c r="BR33" s="35">
        <f t="shared" si="125"/>
        <v>562786</v>
      </c>
      <c r="BS33" s="35">
        <f t="shared" si="125"/>
        <v>597678.73200000008</v>
      </c>
      <c r="BT33" s="35">
        <f t="shared" si="125"/>
        <v>636527.84958000004</v>
      </c>
      <c r="BU33" s="35">
        <f t="shared" si="125"/>
        <v>677902.15980269993</v>
      </c>
      <c r="BV33" s="35">
        <f t="shared" si="125"/>
        <v>721965.80018987542</v>
      </c>
      <c r="BX33" s="78">
        <f t="shared" si="126"/>
        <v>6.2000000000000055E-2</v>
      </c>
      <c r="BY33" s="78">
        <f t="shared" si="127"/>
        <v>6.4999999999999947E-2</v>
      </c>
      <c r="BZ33" s="78">
        <f t="shared" si="128"/>
        <v>6.4999999999999725E-2</v>
      </c>
      <c r="CA33" s="78">
        <f t="shared" si="129"/>
        <v>6.4999999999999947E-2</v>
      </c>
    </row>
    <row r="34" spans="1:79" x14ac:dyDescent="0.2">
      <c r="A34" s="8" t="s">
        <v>30</v>
      </c>
      <c r="B34" s="90">
        <v>4.4999999999999998E-2</v>
      </c>
      <c r="C34" s="8"/>
      <c r="D34" s="8"/>
      <c r="E34" s="8"/>
      <c r="F34" s="12" t="s">
        <v>124</v>
      </c>
      <c r="G34" s="1"/>
      <c r="H34" s="25">
        <v>50000</v>
      </c>
      <c r="I34" s="25">
        <v>50000</v>
      </c>
      <c r="J34" s="25">
        <v>50000</v>
      </c>
      <c r="K34" s="25">
        <v>50000</v>
      </c>
      <c r="L34" s="25">
        <v>50000</v>
      </c>
      <c r="M34" s="25">
        <v>50000</v>
      </c>
      <c r="N34" s="25">
        <v>50000</v>
      </c>
      <c r="O34" s="25">
        <v>50000</v>
      </c>
      <c r="P34" s="25">
        <v>50000</v>
      </c>
      <c r="Q34" s="25">
        <v>50000</v>
      </c>
      <c r="R34" s="25">
        <v>50000</v>
      </c>
      <c r="S34" s="25">
        <v>50000</v>
      </c>
      <c r="T34" s="25">
        <v>52149.999999999993</v>
      </c>
      <c r="U34" s="25">
        <v>52149.999999999993</v>
      </c>
      <c r="V34" s="25">
        <v>52149.999999999993</v>
      </c>
      <c r="W34" s="25">
        <v>52149.999999999993</v>
      </c>
      <c r="X34" s="25">
        <v>52149.999999999993</v>
      </c>
      <c r="Y34" s="25">
        <v>52149.999999999993</v>
      </c>
      <c r="Z34" s="25">
        <v>52149.999999999993</v>
      </c>
      <c r="AA34" s="25">
        <v>52149.999999999993</v>
      </c>
      <c r="AB34" s="25">
        <v>52149.999999999993</v>
      </c>
      <c r="AC34" s="25">
        <v>52149.999999999993</v>
      </c>
      <c r="AD34" s="25">
        <v>52149.999999999993</v>
      </c>
      <c r="AE34" s="25">
        <v>52149.999999999993</v>
      </c>
      <c r="AF34" s="35">
        <f t="shared" si="168"/>
        <v>54496.749999999985</v>
      </c>
      <c r="AG34" s="35">
        <f t="shared" si="169"/>
        <v>54496.749999999985</v>
      </c>
      <c r="AH34" s="35">
        <f t="shared" si="170"/>
        <v>54496.749999999985</v>
      </c>
      <c r="AI34" s="35">
        <f t="shared" si="171"/>
        <v>54496.749999999985</v>
      </c>
      <c r="AJ34" s="35">
        <f t="shared" si="172"/>
        <v>54496.749999999985</v>
      </c>
      <c r="AK34" s="35">
        <f t="shared" si="173"/>
        <v>54496.749999999985</v>
      </c>
      <c r="AL34" s="35">
        <f t="shared" si="174"/>
        <v>54496.749999999985</v>
      </c>
      <c r="AM34" s="35">
        <f t="shared" si="175"/>
        <v>54496.749999999985</v>
      </c>
      <c r="AN34" s="35">
        <f t="shared" si="176"/>
        <v>54496.749999999985</v>
      </c>
      <c r="AO34" s="35">
        <f t="shared" si="177"/>
        <v>54496.749999999985</v>
      </c>
      <c r="AP34" s="35">
        <f t="shared" si="178"/>
        <v>54496.749999999985</v>
      </c>
      <c r="AQ34" s="35">
        <f t="shared" si="179"/>
        <v>54496.749999999985</v>
      </c>
      <c r="AR34" s="35">
        <f t="shared" si="180"/>
        <v>56949.10374999998</v>
      </c>
      <c r="AS34" s="35">
        <f t="shared" si="181"/>
        <v>56949.10374999998</v>
      </c>
      <c r="AT34" s="35">
        <f t="shared" si="182"/>
        <v>56949.10374999998</v>
      </c>
      <c r="AU34" s="35">
        <f t="shared" si="183"/>
        <v>56949.10374999998</v>
      </c>
      <c r="AV34" s="35">
        <f t="shared" si="184"/>
        <v>56949.10374999998</v>
      </c>
      <c r="AW34" s="35">
        <f t="shared" si="185"/>
        <v>56949.10374999998</v>
      </c>
      <c r="AX34" s="35">
        <f t="shared" si="186"/>
        <v>56949.10374999998</v>
      </c>
      <c r="AY34" s="35">
        <f t="shared" si="187"/>
        <v>56949.10374999998</v>
      </c>
      <c r="AZ34" s="35">
        <f t="shared" si="188"/>
        <v>56949.10374999998</v>
      </c>
      <c r="BA34" s="35">
        <f t="shared" si="189"/>
        <v>56949.10374999998</v>
      </c>
      <c r="BB34" s="35">
        <f t="shared" si="190"/>
        <v>56949.10374999998</v>
      </c>
      <c r="BC34" s="35">
        <f t="shared" si="191"/>
        <v>56949.10374999998</v>
      </c>
      <c r="BD34" s="35">
        <f t="shared" si="192"/>
        <v>59511.813418749975</v>
      </c>
      <c r="BE34" s="35">
        <f t="shared" si="193"/>
        <v>59511.813418749975</v>
      </c>
      <c r="BF34" s="35">
        <f t="shared" si="194"/>
        <v>59511.813418749975</v>
      </c>
      <c r="BG34" s="35">
        <f t="shared" si="195"/>
        <v>59511.813418749975</v>
      </c>
      <c r="BH34" s="35">
        <f t="shared" si="196"/>
        <v>59511.813418749975</v>
      </c>
      <c r="BI34" s="35">
        <f t="shared" si="197"/>
        <v>59511.813418749975</v>
      </c>
      <c r="BJ34" s="35">
        <f t="shared" si="198"/>
        <v>59511.813418749975</v>
      </c>
      <c r="BK34" s="35">
        <f t="shared" si="199"/>
        <v>59511.813418749975</v>
      </c>
      <c r="BL34" s="35">
        <f t="shared" si="200"/>
        <v>59511.813418749975</v>
      </c>
      <c r="BM34" s="35">
        <f t="shared" si="201"/>
        <v>59511.813418749975</v>
      </c>
      <c r="BN34" s="35">
        <f t="shared" si="202"/>
        <v>59511.813418749975</v>
      </c>
      <c r="BO34" s="35">
        <f t="shared" si="203"/>
        <v>59511.813418749975</v>
      </c>
      <c r="BP34" s="65"/>
      <c r="BR34" s="35">
        <f t="shared" si="125"/>
        <v>600000</v>
      </c>
      <c r="BS34" s="35">
        <f t="shared" si="125"/>
        <v>625799.99999999988</v>
      </c>
      <c r="BT34" s="35">
        <f t="shared" si="125"/>
        <v>653960.99999999988</v>
      </c>
      <c r="BU34" s="35">
        <f t="shared" si="125"/>
        <v>683389.245</v>
      </c>
      <c r="BV34" s="35">
        <f t="shared" si="125"/>
        <v>714141.76102499955</v>
      </c>
      <c r="BX34" s="78">
        <f t="shared" si="126"/>
        <v>4.2999999999999705E-2</v>
      </c>
      <c r="BY34" s="78">
        <f t="shared" si="127"/>
        <v>4.4999999999999929E-2</v>
      </c>
      <c r="BZ34" s="78">
        <f t="shared" si="128"/>
        <v>4.5000000000000151E-2</v>
      </c>
      <c r="CA34" s="78">
        <f t="shared" si="129"/>
        <v>4.4999999999999263E-2</v>
      </c>
    </row>
    <row r="35" spans="1:79" x14ac:dyDescent="0.2">
      <c r="A35" s="8" t="s">
        <v>31</v>
      </c>
      <c r="B35" s="90">
        <v>8.5000000000000006E-2</v>
      </c>
      <c r="C35" s="8"/>
      <c r="D35" s="8"/>
      <c r="E35" s="8"/>
      <c r="F35" s="12" t="s">
        <v>124</v>
      </c>
      <c r="G35" s="1"/>
      <c r="H35" s="25">
        <v>69836</v>
      </c>
      <c r="I35" s="25">
        <v>67277</v>
      </c>
      <c r="J35" s="25">
        <v>61388</v>
      </c>
      <c r="K35" s="25">
        <v>60992</v>
      </c>
      <c r="L35" s="25">
        <v>61779</v>
      </c>
      <c r="M35" s="25">
        <v>63882</v>
      </c>
      <c r="N35" s="25">
        <v>67474</v>
      </c>
      <c r="O35" s="25">
        <v>61274</v>
      </c>
      <c r="P35" s="25">
        <v>65745</v>
      </c>
      <c r="Q35" s="25">
        <v>62939</v>
      </c>
      <c r="R35" s="25">
        <v>65917</v>
      </c>
      <c r="S35" s="25">
        <v>69689</v>
      </c>
      <c r="T35" s="25">
        <v>75492.716</v>
      </c>
      <c r="U35" s="25">
        <v>72726.436999999991</v>
      </c>
      <c r="V35" s="25">
        <v>66360.428</v>
      </c>
      <c r="W35" s="25">
        <v>65932.351999999999</v>
      </c>
      <c r="X35" s="25">
        <v>66783.099000000002</v>
      </c>
      <c r="Y35" s="25">
        <v>69056.441999999995</v>
      </c>
      <c r="Z35" s="25">
        <v>72939.394</v>
      </c>
      <c r="AA35" s="25">
        <v>66237.194000000003</v>
      </c>
      <c r="AB35" s="25">
        <v>71070.345000000001</v>
      </c>
      <c r="AC35" s="25">
        <v>68037.058999999994</v>
      </c>
      <c r="AD35" s="25">
        <v>71256.277000000002</v>
      </c>
      <c r="AE35" s="25">
        <v>75333.808999999994</v>
      </c>
      <c r="AF35" s="35">
        <f t="shared" si="168"/>
        <v>81909.596859999991</v>
      </c>
      <c r="AG35" s="35">
        <f t="shared" si="169"/>
        <v>78908.184144999992</v>
      </c>
      <c r="AH35" s="35">
        <f t="shared" si="170"/>
        <v>72001.064379999996</v>
      </c>
      <c r="AI35" s="35">
        <f t="shared" si="171"/>
        <v>71536.601920000001</v>
      </c>
      <c r="AJ35" s="35">
        <f t="shared" si="172"/>
        <v>72459.662414999999</v>
      </c>
      <c r="AK35" s="35">
        <f t="shared" si="173"/>
        <v>74926.239569999991</v>
      </c>
      <c r="AL35" s="35">
        <f t="shared" si="174"/>
        <v>79139.242490000004</v>
      </c>
      <c r="AM35" s="35">
        <f t="shared" si="175"/>
        <v>71867.355490000002</v>
      </c>
      <c r="AN35" s="35">
        <f t="shared" si="176"/>
        <v>77111.324324999994</v>
      </c>
      <c r="AO35" s="35">
        <f t="shared" si="177"/>
        <v>73820.209014999986</v>
      </c>
      <c r="AP35" s="35">
        <f t="shared" si="178"/>
        <v>77313.060545</v>
      </c>
      <c r="AQ35" s="35">
        <f t="shared" si="179"/>
        <v>81737.18276499999</v>
      </c>
      <c r="AR35" s="35">
        <f t="shared" si="180"/>
        <v>88871.912593099987</v>
      </c>
      <c r="AS35" s="35">
        <f t="shared" si="181"/>
        <v>85615.379797324989</v>
      </c>
      <c r="AT35" s="35">
        <f t="shared" si="182"/>
        <v>78121.154852299995</v>
      </c>
      <c r="AU35" s="35">
        <f t="shared" si="183"/>
        <v>77617.213083199997</v>
      </c>
      <c r="AV35" s="35">
        <f t="shared" si="184"/>
        <v>78618.733720274991</v>
      </c>
      <c r="AW35" s="35">
        <f t="shared" si="185"/>
        <v>81294.969933449989</v>
      </c>
      <c r="AX35" s="35">
        <f t="shared" si="186"/>
        <v>85866.078101649997</v>
      </c>
      <c r="AY35" s="35">
        <f t="shared" si="187"/>
        <v>77976.080706649998</v>
      </c>
      <c r="AZ35" s="35">
        <f t="shared" si="188"/>
        <v>83665.786892624994</v>
      </c>
      <c r="BA35" s="35">
        <f t="shared" si="189"/>
        <v>80094.926781274975</v>
      </c>
      <c r="BB35" s="35">
        <f t="shared" si="190"/>
        <v>83884.670691324995</v>
      </c>
      <c r="BC35" s="35">
        <f t="shared" si="191"/>
        <v>88684.843300024993</v>
      </c>
      <c r="BD35" s="35">
        <f t="shared" si="192"/>
        <v>96426.025163513477</v>
      </c>
      <c r="BE35" s="35">
        <f t="shared" si="193"/>
        <v>92892.687080097618</v>
      </c>
      <c r="BF35" s="35">
        <f t="shared" si="194"/>
        <v>84761.453014745493</v>
      </c>
      <c r="BG35" s="35">
        <f t="shared" si="195"/>
        <v>84214.676195271997</v>
      </c>
      <c r="BH35" s="35">
        <f t="shared" si="196"/>
        <v>85301.32608649836</v>
      </c>
      <c r="BI35" s="35">
        <f t="shared" si="197"/>
        <v>88205.04237779323</v>
      </c>
      <c r="BJ35" s="35">
        <f t="shared" si="198"/>
        <v>93164.694740290244</v>
      </c>
      <c r="BK35" s="35">
        <f t="shared" si="199"/>
        <v>84604.04756671525</v>
      </c>
      <c r="BL35" s="35">
        <f t="shared" si="200"/>
        <v>90777.37877849811</v>
      </c>
      <c r="BM35" s="35">
        <f t="shared" si="201"/>
        <v>86902.995557683345</v>
      </c>
      <c r="BN35" s="35">
        <f t="shared" si="202"/>
        <v>91014.86770008762</v>
      </c>
      <c r="BO35" s="35">
        <f t="shared" si="203"/>
        <v>96223.054980527115</v>
      </c>
      <c r="BP35" s="65"/>
      <c r="BR35" s="35">
        <f t="shared" si="125"/>
        <v>778192</v>
      </c>
      <c r="BS35" s="35">
        <f t="shared" si="125"/>
        <v>841225.55200000003</v>
      </c>
      <c r="BT35" s="35">
        <f t="shared" si="125"/>
        <v>912729.7239199999</v>
      </c>
      <c r="BU35" s="35">
        <f t="shared" si="125"/>
        <v>990311.75045319996</v>
      </c>
      <c r="BV35" s="35">
        <f t="shared" si="125"/>
        <v>1074488.249241722</v>
      </c>
      <c r="BX35" s="78">
        <f t="shared" si="126"/>
        <v>8.0999999999999961E-2</v>
      </c>
      <c r="BY35" s="78">
        <f t="shared" si="127"/>
        <v>8.4999999999999742E-2</v>
      </c>
      <c r="BZ35" s="78">
        <f t="shared" si="128"/>
        <v>8.4999999999999964E-2</v>
      </c>
      <c r="CA35" s="78">
        <f t="shared" si="129"/>
        <v>8.5000000000000187E-2</v>
      </c>
    </row>
    <row r="36" spans="1:79" x14ac:dyDescent="0.2">
      <c r="A36" s="8" t="s">
        <v>32</v>
      </c>
      <c r="B36" s="90">
        <v>3.5000000000000003E-2</v>
      </c>
      <c r="C36" s="8"/>
      <c r="D36" s="8"/>
      <c r="E36" s="8"/>
      <c r="F36" s="12" t="s">
        <v>124</v>
      </c>
      <c r="G36" s="1"/>
      <c r="H36" s="25">
        <v>16852</v>
      </c>
      <c r="I36" s="25">
        <v>16581</v>
      </c>
      <c r="J36" s="25">
        <v>16948</v>
      </c>
      <c r="K36" s="25">
        <v>18965</v>
      </c>
      <c r="L36" s="25">
        <v>19733</v>
      </c>
      <c r="M36" s="25">
        <v>18543</v>
      </c>
      <c r="N36" s="25">
        <v>16577</v>
      </c>
      <c r="O36" s="25">
        <v>19585</v>
      </c>
      <c r="P36" s="25">
        <v>16464</v>
      </c>
      <c r="Q36" s="25">
        <v>15491</v>
      </c>
      <c r="R36" s="25">
        <v>19773</v>
      </c>
      <c r="S36" s="25">
        <v>16437</v>
      </c>
      <c r="T36" s="25">
        <v>17408.115999999998</v>
      </c>
      <c r="U36" s="25">
        <v>17128.172999999999</v>
      </c>
      <c r="V36" s="25">
        <v>17507.284</v>
      </c>
      <c r="W36" s="25">
        <v>19590.844999999998</v>
      </c>
      <c r="X36" s="25">
        <v>20384.188999999998</v>
      </c>
      <c r="Y36" s="25">
        <v>19154.918999999998</v>
      </c>
      <c r="Z36" s="25">
        <v>17124.040999999997</v>
      </c>
      <c r="AA36" s="25">
        <v>20231.304999999997</v>
      </c>
      <c r="AB36" s="25">
        <v>17007.311999999998</v>
      </c>
      <c r="AC36" s="25">
        <v>16002.203</v>
      </c>
      <c r="AD36" s="25">
        <v>20425.508999999998</v>
      </c>
      <c r="AE36" s="25">
        <v>16979.420999999998</v>
      </c>
      <c r="AF36" s="35">
        <f t="shared" si="168"/>
        <v>18017.400059999996</v>
      </c>
      <c r="AG36" s="35">
        <f t="shared" si="169"/>
        <v>17727.659054999996</v>
      </c>
      <c r="AH36" s="35">
        <f t="shared" si="170"/>
        <v>18120.038939999999</v>
      </c>
      <c r="AI36" s="35">
        <f t="shared" si="171"/>
        <v>20276.524574999996</v>
      </c>
      <c r="AJ36" s="35">
        <f t="shared" si="172"/>
        <v>21097.635614999996</v>
      </c>
      <c r="AK36" s="35">
        <f t="shared" si="173"/>
        <v>19825.341164999998</v>
      </c>
      <c r="AL36" s="35">
        <f t="shared" si="174"/>
        <v>17723.382434999996</v>
      </c>
      <c r="AM36" s="35">
        <f t="shared" si="175"/>
        <v>20939.400674999993</v>
      </c>
      <c r="AN36" s="35">
        <f t="shared" si="176"/>
        <v>17602.567919999998</v>
      </c>
      <c r="AO36" s="35">
        <f t="shared" si="177"/>
        <v>16562.280104999998</v>
      </c>
      <c r="AP36" s="35">
        <f t="shared" si="178"/>
        <v>21140.401814999997</v>
      </c>
      <c r="AQ36" s="35">
        <f t="shared" si="179"/>
        <v>17573.700734999999</v>
      </c>
      <c r="AR36" s="35">
        <f t="shared" si="180"/>
        <v>18648.009062099994</v>
      </c>
      <c r="AS36" s="35">
        <f t="shared" si="181"/>
        <v>18348.127121924994</v>
      </c>
      <c r="AT36" s="35">
        <f t="shared" si="182"/>
        <v>18754.240302899998</v>
      </c>
      <c r="AU36" s="35">
        <f t="shared" si="183"/>
        <v>20986.202935124995</v>
      </c>
      <c r="AV36" s="35">
        <f t="shared" si="184"/>
        <v>21836.052861524993</v>
      </c>
      <c r="AW36" s="35">
        <f t="shared" si="185"/>
        <v>20519.228105774997</v>
      </c>
      <c r="AX36" s="35">
        <f t="shared" si="186"/>
        <v>18343.700820224993</v>
      </c>
      <c r="AY36" s="35">
        <f t="shared" si="187"/>
        <v>21672.279698624992</v>
      </c>
      <c r="AZ36" s="35">
        <f t="shared" si="188"/>
        <v>18218.657797199998</v>
      </c>
      <c r="BA36" s="35">
        <f t="shared" si="189"/>
        <v>17141.959908674995</v>
      </c>
      <c r="BB36" s="35">
        <f t="shared" si="190"/>
        <v>21880.315878524994</v>
      </c>
      <c r="BC36" s="35">
        <f t="shared" si="191"/>
        <v>18188.780260724998</v>
      </c>
      <c r="BD36" s="35">
        <f t="shared" si="192"/>
        <v>19300.689379273492</v>
      </c>
      <c r="BE36" s="35">
        <f t="shared" si="193"/>
        <v>18990.311571192367</v>
      </c>
      <c r="BF36" s="35">
        <f t="shared" si="194"/>
        <v>19410.638713501496</v>
      </c>
      <c r="BG36" s="35">
        <f t="shared" si="195"/>
        <v>21720.720037854368</v>
      </c>
      <c r="BH36" s="35">
        <f t="shared" si="196"/>
        <v>22600.314711678366</v>
      </c>
      <c r="BI36" s="35">
        <f t="shared" si="197"/>
        <v>21237.40108947712</v>
      </c>
      <c r="BJ36" s="35">
        <f t="shared" si="198"/>
        <v>18985.730348932866</v>
      </c>
      <c r="BK36" s="35">
        <f t="shared" si="199"/>
        <v>22430.809488076866</v>
      </c>
      <c r="BL36" s="35">
        <f t="shared" si="200"/>
        <v>18856.310820101997</v>
      </c>
      <c r="BM36" s="35">
        <f t="shared" si="201"/>
        <v>17741.92850547862</v>
      </c>
      <c r="BN36" s="35">
        <f t="shared" si="202"/>
        <v>22646.126934273369</v>
      </c>
      <c r="BO36" s="35">
        <f t="shared" si="203"/>
        <v>18825.387569850373</v>
      </c>
      <c r="BP36" s="65"/>
      <c r="BR36" s="35">
        <f t="shared" si="125"/>
        <v>211949</v>
      </c>
      <c r="BS36" s="35">
        <f t="shared" si="125"/>
        <v>218943.31699999998</v>
      </c>
      <c r="BT36" s="35">
        <f t="shared" si="125"/>
        <v>226606.33309499998</v>
      </c>
      <c r="BU36" s="35">
        <f t="shared" si="125"/>
        <v>234537.55475332495</v>
      </c>
      <c r="BV36" s="35">
        <f t="shared" si="125"/>
        <v>242746.36916969132</v>
      </c>
      <c r="BX36" s="78">
        <f t="shared" si="126"/>
        <v>3.2999999999999918E-2</v>
      </c>
      <c r="BY36" s="78">
        <f t="shared" si="127"/>
        <v>3.499999999999992E-2</v>
      </c>
      <c r="BZ36" s="78">
        <f t="shared" si="128"/>
        <v>3.499999999999992E-2</v>
      </c>
      <c r="CA36" s="78">
        <f t="shared" si="129"/>
        <v>3.499999999999992E-2</v>
      </c>
    </row>
    <row r="37" spans="1:79" x14ac:dyDescent="0.2">
      <c r="A37" s="8" t="s">
        <v>33</v>
      </c>
      <c r="B37" s="90">
        <v>0.05</v>
      </c>
      <c r="C37" s="8"/>
      <c r="D37" s="8"/>
      <c r="E37" s="8"/>
      <c r="F37" s="12" t="s">
        <v>124</v>
      </c>
      <c r="G37" s="1"/>
      <c r="H37" s="25">
        <v>15085</v>
      </c>
      <c r="I37" s="25">
        <v>16351</v>
      </c>
      <c r="J37" s="25">
        <v>17847</v>
      </c>
      <c r="K37" s="25">
        <v>17187</v>
      </c>
      <c r="L37" s="25">
        <v>15190</v>
      </c>
      <c r="M37" s="25">
        <v>17324</v>
      </c>
      <c r="N37" s="25">
        <v>15704</v>
      </c>
      <c r="O37" s="25">
        <v>17645</v>
      </c>
      <c r="P37" s="25">
        <v>15320</v>
      </c>
      <c r="Q37" s="25">
        <v>15576</v>
      </c>
      <c r="R37" s="25">
        <v>17754</v>
      </c>
      <c r="S37" s="25">
        <v>17801</v>
      </c>
      <c r="T37" s="25">
        <v>15793.994999999999</v>
      </c>
      <c r="U37" s="25">
        <v>17119.496999999999</v>
      </c>
      <c r="V37" s="25">
        <v>18685.808999999997</v>
      </c>
      <c r="W37" s="25">
        <v>17994.788999999997</v>
      </c>
      <c r="X37" s="25">
        <v>15903.929999999998</v>
      </c>
      <c r="Y37" s="25">
        <v>18138.227999999999</v>
      </c>
      <c r="Z37" s="25">
        <v>16442.088</v>
      </c>
      <c r="AA37" s="25">
        <v>18474.314999999999</v>
      </c>
      <c r="AB37" s="25">
        <v>16040.039999999999</v>
      </c>
      <c r="AC37" s="25">
        <v>16308.071999999998</v>
      </c>
      <c r="AD37" s="25">
        <v>18588.437999999998</v>
      </c>
      <c r="AE37" s="25">
        <v>18637.646999999997</v>
      </c>
      <c r="AF37" s="35">
        <f t="shared" si="168"/>
        <v>16583.694749999999</v>
      </c>
      <c r="AG37" s="35">
        <f t="shared" si="169"/>
        <v>17975.471850000002</v>
      </c>
      <c r="AH37" s="35">
        <f t="shared" si="170"/>
        <v>19620.099449999998</v>
      </c>
      <c r="AI37" s="35">
        <f t="shared" si="171"/>
        <v>18894.528449999998</v>
      </c>
      <c r="AJ37" s="35">
        <f t="shared" si="172"/>
        <v>16699.126499999998</v>
      </c>
      <c r="AK37" s="35">
        <f t="shared" si="173"/>
        <v>19045.1394</v>
      </c>
      <c r="AL37" s="35">
        <f t="shared" si="174"/>
        <v>17264.1924</v>
      </c>
      <c r="AM37" s="35">
        <f t="shared" si="175"/>
        <v>19398.030749999998</v>
      </c>
      <c r="AN37" s="35">
        <f t="shared" si="176"/>
        <v>16842.042000000001</v>
      </c>
      <c r="AO37" s="35">
        <f t="shared" si="177"/>
        <v>17123.475599999998</v>
      </c>
      <c r="AP37" s="35">
        <f t="shared" si="178"/>
        <v>19517.859899999999</v>
      </c>
      <c r="AQ37" s="35">
        <f t="shared" si="179"/>
        <v>19569.529349999997</v>
      </c>
      <c r="AR37" s="35">
        <f t="shared" si="180"/>
        <v>17412.879487499999</v>
      </c>
      <c r="AS37" s="35">
        <f t="shared" si="181"/>
        <v>18874.245442500003</v>
      </c>
      <c r="AT37" s="35">
        <f t="shared" si="182"/>
        <v>20601.104422499997</v>
      </c>
      <c r="AU37" s="35">
        <f t="shared" si="183"/>
        <v>19839.254872499998</v>
      </c>
      <c r="AV37" s="35">
        <f t="shared" si="184"/>
        <v>17534.082824999998</v>
      </c>
      <c r="AW37" s="35">
        <f t="shared" si="185"/>
        <v>19997.396370000002</v>
      </c>
      <c r="AX37" s="35">
        <f t="shared" si="186"/>
        <v>18127.402020000001</v>
      </c>
      <c r="AY37" s="35">
        <f t="shared" si="187"/>
        <v>20367.9322875</v>
      </c>
      <c r="AZ37" s="35">
        <f t="shared" si="188"/>
        <v>17684.144100000001</v>
      </c>
      <c r="BA37" s="35">
        <f t="shared" si="189"/>
        <v>17979.649379999999</v>
      </c>
      <c r="BB37" s="35">
        <f t="shared" si="190"/>
        <v>20493.752895000001</v>
      </c>
      <c r="BC37" s="35">
        <f t="shared" si="191"/>
        <v>20548.005817499998</v>
      </c>
      <c r="BD37" s="35">
        <f t="shared" si="192"/>
        <v>18283.523461875</v>
      </c>
      <c r="BE37" s="35">
        <f t="shared" si="193"/>
        <v>19817.957714625005</v>
      </c>
      <c r="BF37" s="35">
        <f t="shared" si="194"/>
        <v>21631.159643624997</v>
      </c>
      <c r="BG37" s="35">
        <f t="shared" si="195"/>
        <v>20831.217616124999</v>
      </c>
      <c r="BH37" s="35">
        <f t="shared" si="196"/>
        <v>18410.786966249998</v>
      </c>
      <c r="BI37" s="35">
        <f t="shared" si="197"/>
        <v>20997.266188500002</v>
      </c>
      <c r="BJ37" s="35">
        <f t="shared" si="198"/>
        <v>19033.772121000002</v>
      </c>
      <c r="BK37" s="35">
        <f t="shared" si="199"/>
        <v>21386.328901875</v>
      </c>
      <c r="BL37" s="35">
        <f t="shared" si="200"/>
        <v>18568.351305000004</v>
      </c>
      <c r="BM37" s="35">
        <f t="shared" si="201"/>
        <v>18878.631849000001</v>
      </c>
      <c r="BN37" s="35">
        <f t="shared" si="202"/>
        <v>21518.440539750001</v>
      </c>
      <c r="BO37" s="35">
        <f t="shared" si="203"/>
        <v>21575.406108374998</v>
      </c>
      <c r="BP37" s="65"/>
      <c r="BR37" s="35">
        <f t="shared" si="125"/>
        <v>198784</v>
      </c>
      <c r="BS37" s="35">
        <f t="shared" si="125"/>
        <v>208126.84799999997</v>
      </c>
      <c r="BT37" s="35">
        <f t="shared" si="125"/>
        <v>218533.19040000002</v>
      </c>
      <c r="BU37" s="35">
        <f t="shared" si="125"/>
        <v>229459.84992000001</v>
      </c>
      <c r="BV37" s="35">
        <f t="shared" si="125"/>
        <v>240932.842416</v>
      </c>
      <c r="BX37" s="78">
        <f t="shared" si="126"/>
        <v>4.6999999999999931E-2</v>
      </c>
      <c r="BY37" s="78">
        <f t="shared" si="127"/>
        <v>5.0000000000000266E-2</v>
      </c>
      <c r="BZ37" s="78">
        <f t="shared" si="128"/>
        <v>4.9999999999999822E-2</v>
      </c>
      <c r="CA37" s="78">
        <f t="shared" si="129"/>
        <v>5.0000000000000044E-2</v>
      </c>
    </row>
    <row r="38" spans="1:79" x14ac:dyDescent="0.2">
      <c r="A38" s="8" t="s">
        <v>34</v>
      </c>
      <c r="B38" s="90">
        <v>6.5000000000000002E-2</v>
      </c>
      <c r="C38" s="8"/>
      <c r="D38" s="8"/>
      <c r="E38" s="8"/>
      <c r="F38" s="12" t="s">
        <v>124</v>
      </c>
      <c r="G38" s="1"/>
      <c r="H38" s="25">
        <v>35430</v>
      </c>
      <c r="I38" s="25">
        <v>35354</v>
      </c>
      <c r="J38" s="25">
        <v>36328</v>
      </c>
      <c r="K38" s="25">
        <v>35797</v>
      </c>
      <c r="L38" s="25">
        <v>36985</v>
      </c>
      <c r="M38" s="25">
        <v>35110</v>
      </c>
      <c r="N38" s="25">
        <v>39029</v>
      </c>
      <c r="O38" s="25">
        <v>35731</v>
      </c>
      <c r="P38" s="25">
        <v>39765</v>
      </c>
      <c r="Q38" s="25">
        <v>35559</v>
      </c>
      <c r="R38" s="25">
        <v>38028</v>
      </c>
      <c r="S38" s="25">
        <v>35064</v>
      </c>
      <c r="T38" s="25">
        <v>37662.089999999997</v>
      </c>
      <c r="U38" s="25">
        <v>37581.301999999996</v>
      </c>
      <c r="V38" s="25">
        <v>38616.663999999997</v>
      </c>
      <c r="W38" s="25">
        <v>38052.210999999996</v>
      </c>
      <c r="X38" s="25">
        <v>39315.055</v>
      </c>
      <c r="Y38" s="25">
        <v>37321.93</v>
      </c>
      <c r="Z38" s="25">
        <v>41487.826999999997</v>
      </c>
      <c r="AA38" s="25">
        <v>37982.053</v>
      </c>
      <c r="AB38" s="25">
        <v>42270.195</v>
      </c>
      <c r="AC38" s="25">
        <v>37799.216999999997</v>
      </c>
      <c r="AD38" s="25">
        <v>40423.763999999996</v>
      </c>
      <c r="AE38" s="25">
        <v>37273.031999999999</v>
      </c>
      <c r="AF38" s="35">
        <f t="shared" si="168"/>
        <v>40110.125849999997</v>
      </c>
      <c r="AG38" s="35">
        <f t="shared" si="169"/>
        <v>40024.086629999991</v>
      </c>
      <c r="AH38" s="35">
        <f t="shared" si="170"/>
        <v>41126.747159999992</v>
      </c>
      <c r="AI38" s="35">
        <f t="shared" si="171"/>
        <v>40525.604714999994</v>
      </c>
      <c r="AJ38" s="35">
        <f t="shared" si="172"/>
        <v>41870.533575000001</v>
      </c>
      <c r="AK38" s="35">
        <f t="shared" si="173"/>
        <v>39747.855449999995</v>
      </c>
      <c r="AL38" s="35">
        <f t="shared" si="174"/>
        <v>44184.535754999997</v>
      </c>
      <c r="AM38" s="35">
        <f t="shared" si="175"/>
        <v>40450.886444999996</v>
      </c>
      <c r="AN38" s="35">
        <f t="shared" si="176"/>
        <v>45017.757675000001</v>
      </c>
      <c r="AO38" s="35">
        <f t="shared" si="177"/>
        <v>40256.166104999997</v>
      </c>
      <c r="AP38" s="35">
        <f t="shared" si="178"/>
        <v>43051.308659999995</v>
      </c>
      <c r="AQ38" s="35">
        <f t="shared" si="179"/>
        <v>39695.77908</v>
      </c>
      <c r="AR38" s="35">
        <f t="shared" si="180"/>
        <v>42717.284030249997</v>
      </c>
      <c r="AS38" s="35">
        <f t="shared" si="181"/>
        <v>42625.652260949988</v>
      </c>
      <c r="AT38" s="35">
        <f t="shared" si="182"/>
        <v>43799.985725399987</v>
      </c>
      <c r="AU38" s="35">
        <f t="shared" si="183"/>
        <v>43159.769021474989</v>
      </c>
      <c r="AV38" s="35">
        <f t="shared" si="184"/>
        <v>44592.118257374997</v>
      </c>
      <c r="AW38" s="35">
        <f t="shared" si="185"/>
        <v>42331.466054249991</v>
      </c>
      <c r="AX38" s="35">
        <f t="shared" si="186"/>
        <v>47056.530579074992</v>
      </c>
      <c r="AY38" s="35">
        <f t="shared" si="187"/>
        <v>43080.194063924995</v>
      </c>
      <c r="AZ38" s="35">
        <f t="shared" si="188"/>
        <v>47943.911923874999</v>
      </c>
      <c r="BA38" s="35">
        <f t="shared" si="189"/>
        <v>42872.816901824997</v>
      </c>
      <c r="BB38" s="35">
        <f t="shared" si="190"/>
        <v>45849.643722899993</v>
      </c>
      <c r="BC38" s="35">
        <f t="shared" si="191"/>
        <v>42276.004720199999</v>
      </c>
      <c r="BD38" s="35">
        <f t="shared" si="192"/>
        <v>45493.907492216247</v>
      </c>
      <c r="BE38" s="35">
        <f t="shared" si="193"/>
        <v>45396.319657911736</v>
      </c>
      <c r="BF38" s="35">
        <f t="shared" si="194"/>
        <v>46646.984797550984</v>
      </c>
      <c r="BG38" s="35">
        <f t="shared" si="195"/>
        <v>45965.154007870864</v>
      </c>
      <c r="BH38" s="35">
        <f t="shared" si="196"/>
        <v>47490.605944104369</v>
      </c>
      <c r="BI38" s="35">
        <f t="shared" si="197"/>
        <v>45083.011347776235</v>
      </c>
      <c r="BJ38" s="35">
        <f t="shared" si="198"/>
        <v>50115.205066714865</v>
      </c>
      <c r="BK38" s="35">
        <f t="shared" si="199"/>
        <v>45880.406678080115</v>
      </c>
      <c r="BL38" s="35">
        <f t="shared" si="200"/>
        <v>51060.266198926874</v>
      </c>
      <c r="BM38" s="35">
        <f t="shared" si="201"/>
        <v>45659.550000443618</v>
      </c>
      <c r="BN38" s="35">
        <f t="shared" si="202"/>
        <v>48829.870564888493</v>
      </c>
      <c r="BO38" s="35">
        <f t="shared" si="203"/>
        <v>45023.945027012996</v>
      </c>
      <c r="BP38" s="65"/>
      <c r="BR38" s="35">
        <f t="shared" si="125"/>
        <v>438180</v>
      </c>
      <c r="BS38" s="35">
        <f t="shared" si="125"/>
        <v>465785.33999999997</v>
      </c>
      <c r="BT38" s="35">
        <f t="shared" si="125"/>
        <v>496061.38709999999</v>
      </c>
      <c r="BU38" s="35">
        <f t="shared" si="125"/>
        <v>528305.37726149999</v>
      </c>
      <c r="BV38" s="35">
        <f t="shared" si="125"/>
        <v>562645.22678349726</v>
      </c>
      <c r="BX38" s="78">
        <f t="shared" si="126"/>
        <v>6.2999999999999945E-2</v>
      </c>
      <c r="BY38" s="78">
        <f t="shared" si="127"/>
        <v>6.5000000000000169E-2</v>
      </c>
      <c r="BZ38" s="78">
        <f t="shared" si="128"/>
        <v>6.4999999999999947E-2</v>
      </c>
      <c r="CA38" s="78">
        <f t="shared" si="129"/>
        <v>6.4999999999999503E-2</v>
      </c>
    </row>
    <row r="39" spans="1:79" x14ac:dyDescent="0.2">
      <c r="A39" s="8" t="s">
        <v>35</v>
      </c>
      <c r="B39" s="8"/>
      <c r="C39" s="8"/>
      <c r="D39" s="8"/>
      <c r="E39" s="8"/>
      <c r="F39" s="12" t="s">
        <v>218</v>
      </c>
      <c r="G39" s="1"/>
      <c r="H39" s="25">
        <v>42729.17</v>
      </c>
      <c r="I39" s="25">
        <v>42729.17</v>
      </c>
      <c r="J39" s="25">
        <v>42729.17</v>
      </c>
      <c r="K39" s="25">
        <v>41708.33</v>
      </c>
      <c r="L39" s="25">
        <v>41708.33</v>
      </c>
      <c r="M39" s="25">
        <v>41708.33</v>
      </c>
      <c r="N39" s="25">
        <v>40687.5</v>
      </c>
      <c r="O39" s="25">
        <v>37770.83</v>
      </c>
      <c r="P39" s="25">
        <v>37770.83</v>
      </c>
      <c r="Q39" s="25">
        <v>36750</v>
      </c>
      <c r="R39" s="25">
        <v>36750</v>
      </c>
      <c r="S39" s="25">
        <v>36750</v>
      </c>
      <c r="T39" s="25">
        <v>35729.17</v>
      </c>
      <c r="U39" s="25">
        <v>35729.17</v>
      </c>
      <c r="V39" s="25">
        <v>32812.5</v>
      </c>
      <c r="W39" s="25">
        <v>31791.67</v>
      </c>
      <c r="X39" s="25">
        <v>31791.67</v>
      </c>
      <c r="Y39" s="25">
        <v>31791.67</v>
      </c>
      <c r="Z39" s="25">
        <v>30770.83</v>
      </c>
      <c r="AA39" s="25">
        <v>30770.83</v>
      </c>
      <c r="AB39" s="25">
        <v>27854.17</v>
      </c>
      <c r="AC39" s="25">
        <v>26833.33</v>
      </c>
      <c r="AD39" s="25">
        <v>26833.33</v>
      </c>
      <c r="AE39" s="25">
        <v>26833.33</v>
      </c>
      <c r="AF39" s="35">
        <f>SUM(AF242,AF253)</f>
        <v>26833.333333333336</v>
      </c>
      <c r="AG39" s="35">
        <f t="shared" ref="AG39:BO39" ca="1" si="204">SUM(AG242,AG253)</f>
        <v>26833.333333333336</v>
      </c>
      <c r="AH39" s="35">
        <f t="shared" ca="1" si="204"/>
        <v>26833.333333333336</v>
      </c>
      <c r="AI39" s="35">
        <f t="shared" ca="1" si="204"/>
        <v>26833.333333333336</v>
      </c>
      <c r="AJ39" s="35">
        <f t="shared" ca="1" si="204"/>
        <v>30333.333333333336</v>
      </c>
      <c r="AK39" s="35">
        <f t="shared" ca="1" si="204"/>
        <v>33833.333333333336</v>
      </c>
      <c r="AL39" s="35">
        <f t="shared" ca="1" si="204"/>
        <v>37417.853570923966</v>
      </c>
      <c r="AM39" s="35">
        <f t="shared" ca="1" si="204"/>
        <v>40334.52023759063</v>
      </c>
      <c r="AN39" s="35">
        <f t="shared" ca="1" si="204"/>
        <v>42667.853570923966</v>
      </c>
      <c r="AO39" s="35">
        <f t="shared" ca="1" si="204"/>
        <v>45001.186904257294</v>
      </c>
      <c r="AP39" s="35">
        <f t="shared" ca="1" si="204"/>
        <v>47334.52023759063</v>
      </c>
      <c r="AQ39" s="35">
        <f t="shared" ca="1" si="204"/>
        <v>49667.853570923966</v>
      </c>
      <c r="AR39" s="35">
        <f t="shared" ca="1" si="204"/>
        <v>50834.52023759063</v>
      </c>
      <c r="AS39" s="35">
        <f t="shared" ca="1" si="204"/>
        <v>50834.52023759063</v>
      </c>
      <c r="AT39" s="35">
        <f t="shared" ca="1" si="204"/>
        <v>44064.843084871944</v>
      </c>
      <c r="AU39" s="35">
        <f t="shared" ca="1" si="204"/>
        <v>42217.840345810764</v>
      </c>
      <c r="AV39" s="35">
        <f t="shared" ca="1" si="204"/>
        <v>43327.706997224886</v>
      </c>
      <c r="AW39" s="35">
        <f t="shared" ca="1" si="204"/>
        <v>42178.00374758699</v>
      </c>
      <c r="AX39" s="35">
        <f t="shared" ca="1" si="204"/>
        <v>41176.775327938005</v>
      </c>
      <c r="AY39" s="35">
        <f t="shared" ca="1" si="204"/>
        <v>39066.314144642907</v>
      </c>
      <c r="AZ39" s="35">
        <f t="shared" ca="1" si="204"/>
        <v>36116.624511237402</v>
      </c>
      <c r="BA39" s="35">
        <f t="shared" ca="1" si="204"/>
        <v>35569.321436557919</v>
      </c>
      <c r="BB39" s="35">
        <f t="shared" ca="1" si="204"/>
        <v>33809.395756216785</v>
      </c>
      <c r="BC39" s="35">
        <f t="shared" ca="1" si="204"/>
        <v>31956.577711158458</v>
      </c>
      <c r="BD39" s="35">
        <f t="shared" ca="1" si="204"/>
        <v>34430.509728636978</v>
      </c>
      <c r="BE39" s="35">
        <f t="shared" ca="1" si="204"/>
        <v>34420.447152949782</v>
      </c>
      <c r="BF39" s="35">
        <f t="shared" ca="1" si="204"/>
        <v>33643.960320412283</v>
      </c>
      <c r="BG39" s="35">
        <f t="shared" ca="1" si="204"/>
        <v>31639.773108731973</v>
      </c>
      <c r="BH39" s="35">
        <f t="shared" ca="1" si="204"/>
        <v>32768.453984354601</v>
      </c>
      <c r="BI39" s="35">
        <f t="shared" ca="1" si="204"/>
        <v>31429.520313880865</v>
      </c>
      <c r="BJ39" s="35">
        <f t="shared" ca="1" si="204"/>
        <v>30354.818683218055</v>
      </c>
      <c r="BK39" s="35">
        <f t="shared" ca="1" si="204"/>
        <v>28078.087021945856</v>
      </c>
      <c r="BL39" s="35">
        <f t="shared" ca="1" si="204"/>
        <v>24922.572780318384</v>
      </c>
      <c r="BM39" s="35">
        <f t="shared" ca="1" si="204"/>
        <v>24344.389743624663</v>
      </c>
      <c r="BN39" s="35">
        <f t="shared" ca="1" si="204"/>
        <v>22404.76404965447</v>
      </c>
      <c r="BO39" s="35">
        <f t="shared" ca="1" si="204"/>
        <v>20368.742389447056</v>
      </c>
      <c r="BP39" s="65"/>
      <c r="BR39" s="35">
        <f t="shared" si="125"/>
        <v>479791.66000000003</v>
      </c>
      <c r="BS39" s="35">
        <f t="shared" si="125"/>
        <v>369541.67000000004</v>
      </c>
      <c r="BT39" s="35">
        <f t="shared" ca="1" si="125"/>
        <v>433923.78809221048</v>
      </c>
      <c r="BU39" s="35">
        <f t="shared" ca="1" si="125"/>
        <v>491152.44353842729</v>
      </c>
      <c r="BV39" s="35">
        <f t="shared" ca="1" si="125"/>
        <v>348806.03927717498</v>
      </c>
      <c r="BX39" s="78">
        <f t="shared" si="126"/>
        <v>-0.22978721639304855</v>
      </c>
      <c r="BY39" s="78">
        <f t="shared" ca="1" si="127"/>
        <v>0.1742215379721872</v>
      </c>
      <c r="BZ39" s="78">
        <f t="shared" ca="1" si="128"/>
        <v>0.13188642111055571</v>
      </c>
      <c r="CA39" s="78">
        <f t="shared" ca="1" si="129"/>
        <v>-0.28982122787731845</v>
      </c>
    </row>
    <row r="40" spans="1:79" x14ac:dyDescent="0.2">
      <c r="A40" s="8" t="s">
        <v>36</v>
      </c>
      <c r="B40" s="8"/>
      <c r="C40" s="8"/>
      <c r="D40" s="8"/>
      <c r="E40" s="8"/>
      <c r="F40" s="12" t="s">
        <v>185</v>
      </c>
      <c r="G40" s="1"/>
      <c r="H40" s="25">
        <v>18544.099999999999</v>
      </c>
      <c r="I40" s="25">
        <v>19035.61</v>
      </c>
      <c r="J40" s="25">
        <v>18720.400000000001</v>
      </c>
      <c r="K40" s="25">
        <v>18411.5</v>
      </c>
      <c r="L40" s="25">
        <v>18981.88</v>
      </c>
      <c r="M40" s="25">
        <v>19528.150000000001</v>
      </c>
      <c r="N40" s="25">
        <v>20104.55</v>
      </c>
      <c r="O40" s="25">
        <v>20664.259999999998</v>
      </c>
      <c r="P40" s="25">
        <v>21250.01</v>
      </c>
      <c r="Q40" s="25">
        <v>20976.37</v>
      </c>
      <c r="R40" s="25">
        <v>21574.46</v>
      </c>
      <c r="S40" s="25">
        <v>22131.79</v>
      </c>
      <c r="T40" s="25">
        <v>22689.54</v>
      </c>
      <c r="U40" s="25">
        <v>22437.15</v>
      </c>
      <c r="V40" s="25">
        <v>22189.8</v>
      </c>
      <c r="W40" s="25">
        <v>21947.4</v>
      </c>
      <c r="X40" s="25">
        <v>21709.85</v>
      </c>
      <c r="Y40" s="25">
        <v>21477.05</v>
      </c>
      <c r="Z40" s="25">
        <v>22074.57</v>
      </c>
      <c r="AA40" s="25">
        <v>22683.26</v>
      </c>
      <c r="AB40" s="25">
        <v>23286</v>
      </c>
      <c r="AC40" s="25">
        <v>23071.27</v>
      </c>
      <c r="AD40" s="25">
        <v>23693.05</v>
      </c>
      <c r="AE40" s="25">
        <v>24359.63</v>
      </c>
      <c r="AF40" s="35">
        <f>AF218</f>
        <v>24559.63</v>
      </c>
      <c r="AG40" s="35">
        <f t="shared" ref="AG40:BO40" si="205">AG218</f>
        <v>24759.63</v>
      </c>
      <c r="AH40" s="35">
        <f t="shared" si="205"/>
        <v>24959.63</v>
      </c>
      <c r="AI40" s="35">
        <f t="shared" si="205"/>
        <v>27159.63</v>
      </c>
      <c r="AJ40" s="35">
        <f t="shared" si="205"/>
        <v>29359.63</v>
      </c>
      <c r="AK40" s="35">
        <f t="shared" si="205"/>
        <v>31226.296666666669</v>
      </c>
      <c r="AL40" s="35">
        <f t="shared" si="205"/>
        <v>33092.963333333333</v>
      </c>
      <c r="AM40" s="35">
        <f t="shared" si="205"/>
        <v>34626.296666666669</v>
      </c>
      <c r="AN40" s="35">
        <f t="shared" si="205"/>
        <v>36159.630000000005</v>
      </c>
      <c r="AO40" s="35">
        <f t="shared" si="205"/>
        <v>37692.963333333333</v>
      </c>
      <c r="AP40" s="35">
        <f t="shared" si="205"/>
        <v>39226.296666666669</v>
      </c>
      <c r="AQ40" s="35">
        <f t="shared" si="205"/>
        <v>40092.963333333333</v>
      </c>
      <c r="AR40" s="35">
        <f t="shared" si="205"/>
        <v>40292.963333333333</v>
      </c>
      <c r="AS40" s="35">
        <f t="shared" si="205"/>
        <v>40492.963333333333</v>
      </c>
      <c r="AT40" s="35">
        <f t="shared" si="205"/>
        <v>40692.963333333333</v>
      </c>
      <c r="AU40" s="35">
        <f t="shared" si="205"/>
        <v>40892.963333333333</v>
      </c>
      <c r="AV40" s="35">
        <f t="shared" si="205"/>
        <v>41092.963333333333</v>
      </c>
      <c r="AW40" s="35">
        <f t="shared" si="205"/>
        <v>41292.963333333333</v>
      </c>
      <c r="AX40" s="35">
        <f t="shared" si="205"/>
        <v>41492.963333333333</v>
      </c>
      <c r="AY40" s="35">
        <f t="shared" si="205"/>
        <v>41692.963333333333</v>
      </c>
      <c r="AZ40" s="35">
        <f t="shared" si="205"/>
        <v>41892.963333333333</v>
      </c>
      <c r="BA40" s="35">
        <f t="shared" si="205"/>
        <v>42092.963333333333</v>
      </c>
      <c r="BB40" s="35">
        <f t="shared" si="205"/>
        <v>42292.963333333333</v>
      </c>
      <c r="BC40" s="35">
        <f t="shared" si="205"/>
        <v>42492.963333333333</v>
      </c>
      <c r="BD40" s="35">
        <f t="shared" si="205"/>
        <v>42692.963333333333</v>
      </c>
      <c r="BE40" s="35">
        <f t="shared" si="205"/>
        <v>42892.963333333333</v>
      </c>
      <c r="BF40" s="35">
        <f t="shared" si="205"/>
        <v>43092.963333333333</v>
      </c>
      <c r="BG40" s="35">
        <f t="shared" si="205"/>
        <v>43292.963333333333</v>
      </c>
      <c r="BH40" s="35">
        <f t="shared" si="205"/>
        <v>43492.963333333333</v>
      </c>
      <c r="BI40" s="35">
        <f t="shared" si="205"/>
        <v>43692.963333333333</v>
      </c>
      <c r="BJ40" s="35">
        <f t="shared" si="205"/>
        <v>43892.963333333333</v>
      </c>
      <c r="BK40" s="35">
        <f t="shared" si="205"/>
        <v>44092.963333333333</v>
      </c>
      <c r="BL40" s="35">
        <f t="shared" si="205"/>
        <v>44292.963333333333</v>
      </c>
      <c r="BM40" s="35">
        <f t="shared" si="205"/>
        <v>44492.963333333333</v>
      </c>
      <c r="BN40" s="35">
        <f t="shared" si="205"/>
        <v>44692.963333333333</v>
      </c>
      <c r="BO40" s="35">
        <f t="shared" si="205"/>
        <v>44892.963333333333</v>
      </c>
      <c r="BP40" s="65"/>
      <c r="BR40" s="35">
        <f t="shared" si="125"/>
        <v>239923.08000000002</v>
      </c>
      <c r="BS40" s="35">
        <f t="shared" si="125"/>
        <v>271618.57</v>
      </c>
      <c r="BT40" s="35">
        <f t="shared" si="125"/>
        <v>382915.56</v>
      </c>
      <c r="BU40" s="35">
        <f t="shared" si="125"/>
        <v>496715.55999999988</v>
      </c>
      <c r="BV40" s="35">
        <f t="shared" si="125"/>
        <v>525515.55999999994</v>
      </c>
      <c r="BX40" s="78">
        <f t="shared" si="126"/>
        <v>0.13210688192232278</v>
      </c>
      <c r="BY40" s="78">
        <f t="shared" si="127"/>
        <v>0.40975471596069446</v>
      </c>
      <c r="BZ40" s="78">
        <f t="shared" si="128"/>
        <v>0.29719345957108634</v>
      </c>
      <c r="CA40" s="78">
        <f t="shared" si="129"/>
        <v>5.7980869373208455E-2</v>
      </c>
    </row>
    <row r="41" spans="1:79" x14ac:dyDescent="0.2">
      <c r="A41" s="8"/>
      <c r="B41" s="8"/>
      <c r="C41" s="8"/>
      <c r="D41" s="8"/>
      <c r="E41" s="8"/>
      <c r="F41" s="8"/>
      <c r="G41" s="1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65"/>
      <c r="BR41" s="35"/>
      <c r="BS41" s="35"/>
      <c r="BT41" s="35"/>
      <c r="BU41" s="35"/>
      <c r="BV41" s="35"/>
      <c r="BX41" s="78"/>
      <c r="BY41" s="78"/>
      <c r="BZ41" s="78"/>
      <c r="CA41" s="78"/>
    </row>
    <row r="42" spans="1:79" x14ac:dyDescent="0.2">
      <c r="A42" s="10" t="s">
        <v>37</v>
      </c>
      <c r="B42" s="10"/>
      <c r="C42" s="10"/>
      <c r="D42" s="10"/>
      <c r="E42" s="10"/>
      <c r="F42" s="10"/>
      <c r="G42" s="10"/>
      <c r="H42" s="26">
        <f>SUM(H28:H41)</f>
        <v>1089071.22</v>
      </c>
      <c r="I42" s="26">
        <f t="shared" ref="I42:AE42" si="206">SUM(I28:I41)</f>
        <v>1078697.27</v>
      </c>
      <c r="J42" s="26">
        <f t="shared" si="206"/>
        <v>1104198.1099999999</v>
      </c>
      <c r="K42" s="26">
        <f t="shared" si="206"/>
        <v>1087887.5900000001</v>
      </c>
      <c r="L42" s="26">
        <f t="shared" si="206"/>
        <v>1096184.28</v>
      </c>
      <c r="M42" s="26">
        <f t="shared" si="206"/>
        <v>1099331.0599999998</v>
      </c>
      <c r="N42" s="26">
        <f t="shared" si="206"/>
        <v>1113691.3600000001</v>
      </c>
      <c r="O42" s="26">
        <f t="shared" si="206"/>
        <v>1096675.8800000001</v>
      </c>
      <c r="P42" s="26">
        <f t="shared" si="206"/>
        <v>1099673.01</v>
      </c>
      <c r="Q42" s="26">
        <f t="shared" si="206"/>
        <v>1064022.8400000001</v>
      </c>
      <c r="R42" s="26">
        <f t="shared" si="206"/>
        <v>1074652.0499999998</v>
      </c>
      <c r="S42" s="26">
        <f t="shared" si="206"/>
        <v>1084365.82</v>
      </c>
      <c r="T42" s="26">
        <f t="shared" si="206"/>
        <v>1130581.0290000001</v>
      </c>
      <c r="U42" s="26">
        <f t="shared" si="206"/>
        <v>1162311.6689999998</v>
      </c>
      <c r="V42" s="26">
        <f t="shared" si="206"/>
        <v>1130100.493</v>
      </c>
      <c r="W42" s="26">
        <f t="shared" si="206"/>
        <v>1124652.6869999997</v>
      </c>
      <c r="X42" s="26">
        <f t="shared" si="206"/>
        <v>1144051.5109999999</v>
      </c>
      <c r="Y42" s="26">
        <f t="shared" si="206"/>
        <v>1124084.8629999999</v>
      </c>
      <c r="Z42" s="26">
        <f t="shared" si="206"/>
        <v>1139460.818</v>
      </c>
      <c r="AA42" s="26">
        <f t="shared" si="206"/>
        <v>1146876.7470000002</v>
      </c>
      <c r="AB42" s="26">
        <f t="shared" si="206"/>
        <v>1147342.53</v>
      </c>
      <c r="AC42" s="26">
        <f t="shared" si="206"/>
        <v>1131285.6670000001</v>
      </c>
      <c r="AD42" s="26">
        <f t="shared" si="206"/>
        <v>1131467.7760000001</v>
      </c>
      <c r="AE42" s="26">
        <f t="shared" si="206"/>
        <v>1154458.0789999999</v>
      </c>
      <c r="AF42" s="26">
        <f t="shared" ref="AF42:BO42" si="207">SUM(AF28:AF41)</f>
        <v>1189929.3593914588</v>
      </c>
      <c r="AG42" s="26">
        <f t="shared" ca="1" si="207"/>
        <v>1228976.5618345127</v>
      </c>
      <c r="AH42" s="26">
        <f t="shared" ca="1" si="207"/>
        <v>1193172.1782871289</v>
      </c>
      <c r="AI42" s="26">
        <f t="shared" ca="1" si="207"/>
        <v>1207905.4601230805</v>
      </c>
      <c r="AJ42" s="26">
        <f t="shared" ca="1" si="207"/>
        <v>1237069.906406367</v>
      </c>
      <c r="AK42" s="26">
        <f t="shared" ca="1" si="207"/>
        <v>1227026.2299160545</v>
      </c>
      <c r="AL42" s="26">
        <f t="shared" ca="1" si="207"/>
        <v>1251084.3638323657</v>
      </c>
      <c r="AM42" s="26">
        <f t="shared" ca="1" si="207"/>
        <v>1272825.661587825</v>
      </c>
      <c r="AN42" s="26">
        <f t="shared" ca="1" si="207"/>
        <v>1279623.4668261218</v>
      </c>
      <c r="AO42" s="26">
        <f t="shared" ca="1" si="207"/>
        <v>1267793.6280530361</v>
      </c>
      <c r="AP42" s="26">
        <f t="shared" ca="1" si="207"/>
        <v>1269076.9992082741</v>
      </c>
      <c r="AQ42" s="26">
        <f t="shared" ca="1" si="207"/>
        <v>1299565.3346157826</v>
      </c>
      <c r="AR42" s="26">
        <f t="shared" ca="1" si="207"/>
        <v>1338722.3084924049</v>
      </c>
      <c r="AS42" s="26">
        <f t="shared" ca="1" si="207"/>
        <v>1384999.0940154546</v>
      </c>
      <c r="AT42" s="26">
        <f t="shared" ca="1" si="207"/>
        <v>1335522.6128472914</v>
      </c>
      <c r="AU42" s="26">
        <f t="shared" ca="1" si="207"/>
        <v>1328654.6618448044</v>
      </c>
      <c r="AV42" s="26">
        <f t="shared" ca="1" si="207"/>
        <v>1357764.3004024541</v>
      </c>
      <c r="AW42" s="26">
        <f t="shared" ca="1" si="207"/>
        <v>1328303.0080417492</v>
      </c>
      <c r="AX42" s="26">
        <f t="shared" ca="1" si="207"/>
        <v>1349422.1497323841</v>
      </c>
      <c r="AY42" s="26">
        <f t="shared" ca="1" si="207"/>
        <v>1358093.3876230977</v>
      </c>
      <c r="AZ42" s="26">
        <f t="shared" ca="1" si="207"/>
        <v>1358381.4518744966</v>
      </c>
      <c r="BA42" s="26">
        <f t="shared" ca="1" si="207"/>
        <v>1340869.7110414684</v>
      </c>
      <c r="BB42" s="26">
        <f t="shared" ca="1" si="207"/>
        <v>1334307.330510577</v>
      </c>
      <c r="BC42" s="26">
        <f t="shared" ca="1" si="207"/>
        <v>1365684.0094961899</v>
      </c>
      <c r="BD42" s="26">
        <f t="shared" ca="1" si="207"/>
        <v>1408338.0572498424</v>
      </c>
      <c r="BE42" s="26">
        <f t="shared" ca="1" si="207"/>
        <v>1463266.6471105679</v>
      </c>
      <c r="BF42" s="26">
        <f t="shared" ca="1" si="207"/>
        <v>1411546.1438224718</v>
      </c>
      <c r="BG42" s="26">
        <f t="shared" ca="1" si="207"/>
        <v>1403719.7331263733</v>
      </c>
      <c r="BH42" s="26">
        <f t="shared" ca="1" si="207"/>
        <v>1438031.267871683</v>
      </c>
      <c r="BI42" s="26">
        <f t="shared" ca="1" si="207"/>
        <v>1402895.4591463949</v>
      </c>
      <c r="BJ42" s="26">
        <f t="shared" ca="1" si="207"/>
        <v>1427864.9752963951</v>
      </c>
      <c r="BK42" s="26">
        <f t="shared" ca="1" si="207"/>
        <v>1438600.3148339489</v>
      </c>
      <c r="BL42" s="26">
        <f t="shared" ca="1" si="207"/>
        <v>1438742.672197788</v>
      </c>
      <c r="BM42" s="26">
        <f t="shared" ca="1" si="207"/>
        <v>1419551.4554265803</v>
      </c>
      <c r="BN42" s="26">
        <f t="shared" ca="1" si="207"/>
        <v>1409799.9309085158</v>
      </c>
      <c r="BO42" s="26">
        <f t="shared" ca="1" si="207"/>
        <v>1447888.0988695177</v>
      </c>
      <c r="BP42" s="66"/>
      <c r="BR42" s="74">
        <f t="shared" ref="BR42:BV42" si="208">SUMIFS($H42:$BP42,$H$3:$BP$3,BR$3)</f>
        <v>13088450.490000002</v>
      </c>
      <c r="BS42" s="74">
        <f t="shared" si="208"/>
        <v>13666673.868999999</v>
      </c>
      <c r="BT42" s="74">
        <f t="shared" ca="1" si="208"/>
        <v>14924049.150082007</v>
      </c>
      <c r="BU42" s="74">
        <f t="shared" ca="1" si="208"/>
        <v>16180724.025922373</v>
      </c>
      <c r="BV42" s="74">
        <f t="shared" ca="1" si="208"/>
        <v>17110244.755860079</v>
      </c>
      <c r="BX42" s="80">
        <f t="shared" ref="BX42:CA42" si="209">IFERROR(BS42/BR42-1,0)</f>
        <v>4.4178138538383704E-2</v>
      </c>
      <c r="BY42" s="80">
        <f t="shared" ca="1" si="209"/>
        <v>9.2003020861872065E-2</v>
      </c>
      <c r="BZ42" s="80">
        <f t="shared" ca="1" si="209"/>
        <v>8.4204686221732272E-2</v>
      </c>
      <c r="CA42" s="80">
        <f t="shared" ca="1" si="209"/>
        <v>5.7446176601774201E-2</v>
      </c>
    </row>
    <row r="43" spans="1:79" x14ac:dyDescent="0.2">
      <c r="A43" s="1"/>
      <c r="B43" s="1"/>
      <c r="C43" s="1"/>
      <c r="D43" s="1"/>
      <c r="E43" s="1"/>
      <c r="F43" s="1"/>
      <c r="G43" s="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66"/>
      <c r="BR43" s="35"/>
      <c r="BS43" s="35"/>
      <c r="BT43" s="35"/>
      <c r="BU43" s="35"/>
      <c r="BV43" s="35"/>
      <c r="BX43" s="78"/>
      <c r="BY43" s="78"/>
      <c r="BZ43" s="78"/>
      <c r="CA43" s="78"/>
    </row>
    <row r="44" spans="1:79" x14ac:dyDescent="0.2">
      <c r="A44" s="10" t="s">
        <v>38</v>
      </c>
      <c r="B44" s="10"/>
      <c r="C44" s="10"/>
      <c r="D44" s="10"/>
      <c r="E44" s="10"/>
      <c r="F44" s="10"/>
      <c r="G44" s="10"/>
      <c r="H44" s="26">
        <f t="shared" ref="H44:AE44" si="210">H22-H42</f>
        <v>281984.46375180129</v>
      </c>
      <c r="I44" s="26">
        <f t="shared" si="210"/>
        <v>360847.07695553033</v>
      </c>
      <c r="J44" s="26">
        <f t="shared" si="210"/>
        <v>406170.54699987383</v>
      </c>
      <c r="K44" s="26">
        <f t="shared" si="210"/>
        <v>383073.18202828965</v>
      </c>
      <c r="L44" s="26">
        <f t="shared" si="210"/>
        <v>446325.70993441553</v>
      </c>
      <c r="M44" s="26">
        <f t="shared" si="210"/>
        <v>364637.07883360097</v>
      </c>
      <c r="N44" s="26">
        <f t="shared" si="210"/>
        <v>350193.79696557065</v>
      </c>
      <c r="O44" s="26">
        <f t="shared" si="210"/>
        <v>373329.6644133837</v>
      </c>
      <c r="P44" s="26">
        <f t="shared" si="210"/>
        <v>305446.53415252152</v>
      </c>
      <c r="Q44" s="26">
        <f t="shared" si="210"/>
        <v>334633.62918754737</v>
      </c>
      <c r="R44" s="26">
        <f t="shared" si="210"/>
        <v>327281.46612681099</v>
      </c>
      <c r="S44" s="26">
        <f t="shared" si="210"/>
        <v>397552.36335372971</v>
      </c>
      <c r="T44" s="26">
        <f t="shared" si="210"/>
        <v>180387.53431555023</v>
      </c>
      <c r="U44" s="26">
        <f t="shared" si="210"/>
        <v>367336.87468473474</v>
      </c>
      <c r="V44" s="26">
        <f t="shared" si="210"/>
        <v>178418.50980985654</v>
      </c>
      <c r="W44" s="26">
        <f t="shared" si="210"/>
        <v>293997.9229139688</v>
      </c>
      <c r="X44" s="26">
        <f t="shared" si="210"/>
        <v>294840.85684731835</v>
      </c>
      <c r="Y44" s="26">
        <f t="shared" si="210"/>
        <v>227863.47930474882</v>
      </c>
      <c r="Z44" s="26">
        <f t="shared" si="210"/>
        <v>196460.94845760544</v>
      </c>
      <c r="AA44" s="26">
        <f t="shared" si="210"/>
        <v>266463.53899867996</v>
      </c>
      <c r="AB44" s="26">
        <f t="shared" si="210"/>
        <v>205458.77508449089</v>
      </c>
      <c r="AC44" s="26">
        <f t="shared" si="210"/>
        <v>288433.05471111997</v>
      </c>
      <c r="AD44" s="26">
        <f t="shared" si="210"/>
        <v>282433.66777954111</v>
      </c>
      <c r="AE44" s="26">
        <f t="shared" si="210"/>
        <v>363287.92410838697</v>
      </c>
      <c r="AF44" s="26">
        <f t="shared" ref="AF44:BO44" si="211">AF22-AF42</f>
        <v>215057.40609606588</v>
      </c>
      <c r="AG44" s="26">
        <f t="shared" ca="1" si="211"/>
        <v>331205.63743623719</v>
      </c>
      <c r="AH44" s="26">
        <f t="shared" ca="1" si="211"/>
        <v>333288.41494059586</v>
      </c>
      <c r="AI44" s="26">
        <f t="shared" ca="1" si="211"/>
        <v>310045.78366174456</v>
      </c>
      <c r="AJ44" s="26">
        <f t="shared" ca="1" si="211"/>
        <v>367629.73747563316</v>
      </c>
      <c r="AK44" s="26">
        <f t="shared" ca="1" si="211"/>
        <v>257083.42434719508</v>
      </c>
      <c r="AL44" s="26">
        <f t="shared" ca="1" si="211"/>
        <v>250844.48985410901</v>
      </c>
      <c r="AM44" s="26">
        <f t="shared" ca="1" si="211"/>
        <v>250140.9238262251</v>
      </c>
      <c r="AN44" s="26">
        <f t="shared" ca="1" si="211"/>
        <v>223284.27208572836</v>
      </c>
      <c r="AO44" s="26">
        <f t="shared" ca="1" si="211"/>
        <v>237137.41797366412</v>
      </c>
      <c r="AP44" s="26">
        <f t="shared" ca="1" si="211"/>
        <v>185609.94563270058</v>
      </c>
      <c r="AQ44" s="26">
        <f t="shared" ca="1" si="211"/>
        <v>306792.86627571727</v>
      </c>
      <c r="AR44" s="26">
        <f t="shared" ca="1" si="211"/>
        <v>149008.55633743294</v>
      </c>
      <c r="AS44" s="26">
        <f t="shared" ca="1" si="211"/>
        <v>273537.38833435648</v>
      </c>
      <c r="AT44" s="26">
        <f t="shared" ca="1" si="211"/>
        <v>276831.86479884945</v>
      </c>
      <c r="AU44" s="26">
        <f t="shared" ca="1" si="211"/>
        <v>274150.77352679265</v>
      </c>
      <c r="AV44" s="26">
        <f t="shared" ca="1" si="211"/>
        <v>340821.95990777574</v>
      </c>
      <c r="AW44" s="26">
        <f t="shared" ca="1" si="211"/>
        <v>239317.44501544931</v>
      </c>
      <c r="AX44" s="26">
        <f t="shared" ca="1" si="211"/>
        <v>241549.94808938773</v>
      </c>
      <c r="AY44" s="26">
        <f t="shared" ca="1" si="211"/>
        <v>258417.31507216278</v>
      </c>
      <c r="AZ44" s="26">
        <f t="shared" ca="1" si="211"/>
        <v>236838.34373103105</v>
      </c>
      <c r="BA44" s="26">
        <f t="shared" ca="1" si="211"/>
        <v>255301.48908563168</v>
      </c>
      <c r="BB44" s="26">
        <f t="shared" ca="1" si="211"/>
        <v>204937.85998301255</v>
      </c>
      <c r="BC44" s="26">
        <f t="shared" ca="1" si="211"/>
        <v>338063.61698868242</v>
      </c>
      <c r="BD44" s="26">
        <f t="shared" ca="1" si="211"/>
        <v>175711.92798444256</v>
      </c>
      <c r="BE44" s="26">
        <f t="shared" ca="1" si="211"/>
        <v>310089.7425824902</v>
      </c>
      <c r="BF44" s="26">
        <f t="shared" ca="1" si="211"/>
        <v>300590.02161236084</v>
      </c>
      <c r="BG44" s="26">
        <f t="shared" ca="1" si="211"/>
        <v>297629.69129179767</v>
      </c>
      <c r="BH44" s="26">
        <f t="shared" ca="1" si="211"/>
        <v>369813.13246720005</v>
      </c>
      <c r="BI44" s="26">
        <f t="shared" ca="1" si="211"/>
        <v>261738.28548266157</v>
      </c>
      <c r="BJ44" s="26">
        <f t="shared" ca="1" si="211"/>
        <v>266788.87758870306</v>
      </c>
      <c r="BK44" s="26">
        <f t="shared" ca="1" si="211"/>
        <v>286997.5906017404</v>
      </c>
      <c r="BL44" s="26">
        <f t="shared" ca="1" si="211"/>
        <v>264127.54907382233</v>
      </c>
      <c r="BM44" s="26">
        <f t="shared" ca="1" si="211"/>
        <v>282961.73879442643</v>
      </c>
      <c r="BN44" s="26">
        <f t="shared" ca="1" si="211"/>
        <v>227819.46721847728</v>
      </c>
      <c r="BO44" s="26">
        <f t="shared" ca="1" si="211"/>
        <v>369368.60510862782</v>
      </c>
      <c r="BP44" s="66"/>
      <c r="BR44" s="74">
        <f t="shared" ref="BR44:BV44" si="212">SUMIFS($H44:$BP44,$H$3:$BP$3,BR$3)</f>
        <v>4331475.512703076</v>
      </c>
      <c r="BS44" s="74">
        <f t="shared" si="212"/>
        <v>3145383.0870160018</v>
      </c>
      <c r="BT44" s="74">
        <f t="shared" ca="1" si="212"/>
        <v>3268120.3196056159</v>
      </c>
      <c r="BU44" s="74">
        <f t="shared" ca="1" si="212"/>
        <v>3088776.5608705645</v>
      </c>
      <c r="BV44" s="74">
        <f t="shared" ca="1" si="212"/>
        <v>3413636.6298067505</v>
      </c>
      <c r="BX44" s="80">
        <f t="shared" ref="BX44:CA44" si="213">IFERROR(BS44/BR44-1,0)</f>
        <v>-0.27383103568485556</v>
      </c>
      <c r="BY44" s="80">
        <f t="shared" ca="1" si="213"/>
        <v>3.9021393958741601E-2</v>
      </c>
      <c r="BZ44" s="80">
        <f t="shared" ca="1" si="213"/>
        <v>-5.4876730718621092E-2</v>
      </c>
      <c r="CA44" s="80">
        <f t="shared" ca="1" si="213"/>
        <v>0.10517435059939229</v>
      </c>
    </row>
    <row r="45" spans="1:79" x14ac:dyDescent="0.2">
      <c r="A45" s="12" t="s">
        <v>39</v>
      </c>
      <c r="B45" s="11"/>
      <c r="C45" s="11"/>
      <c r="D45" s="11"/>
      <c r="E45" s="11"/>
      <c r="F45" s="12"/>
      <c r="G45" s="12"/>
      <c r="H45" s="30">
        <f t="shared" ref="H45:AE45" si="214">H44/H10</f>
        <v>6.9940442618369514E-2</v>
      </c>
      <c r="I45" s="30">
        <f t="shared" si="214"/>
        <v>8.4969423664868315E-2</v>
      </c>
      <c r="J45" s="30">
        <f t="shared" si="214"/>
        <v>9.1032992266758914E-2</v>
      </c>
      <c r="K45" s="30">
        <f t="shared" si="214"/>
        <v>8.7117557345295318E-2</v>
      </c>
      <c r="L45" s="30">
        <f t="shared" si="214"/>
        <v>9.7784131508460589E-2</v>
      </c>
      <c r="M45" s="30">
        <f t="shared" si="214"/>
        <v>8.4056407841749503E-2</v>
      </c>
      <c r="N45" s="30">
        <f t="shared" si="214"/>
        <v>8.0531455243423408E-2</v>
      </c>
      <c r="O45" s="30">
        <f t="shared" si="214"/>
        <v>8.6982584775299063E-2</v>
      </c>
      <c r="P45" s="30">
        <f t="shared" si="214"/>
        <v>7.2116238215607018E-2</v>
      </c>
      <c r="Q45" s="30">
        <f t="shared" si="214"/>
        <v>8.0275592812330335E-2</v>
      </c>
      <c r="R45" s="30">
        <f t="shared" si="214"/>
        <v>7.9792734017837486E-2</v>
      </c>
      <c r="S45" s="30">
        <f t="shared" si="214"/>
        <v>8.9347516474569316E-2</v>
      </c>
      <c r="T45" s="30">
        <f t="shared" si="214"/>
        <v>4.4267750282228867E-2</v>
      </c>
      <c r="U45" s="30">
        <f t="shared" si="214"/>
        <v>8.2206415328527488E-2</v>
      </c>
      <c r="V45" s="30">
        <f t="shared" si="214"/>
        <v>3.9984058236695173E-2</v>
      </c>
      <c r="W45" s="30">
        <f t="shared" si="214"/>
        <v>6.6181917238693266E-2</v>
      </c>
      <c r="X45" s="30">
        <f t="shared" si="214"/>
        <v>6.3276465088457745E-2</v>
      </c>
      <c r="Y45" s="30">
        <f t="shared" si="214"/>
        <v>5.2522004815108617E-2</v>
      </c>
      <c r="Z45" s="30">
        <f t="shared" si="214"/>
        <v>4.5153824241305179E-2</v>
      </c>
      <c r="AA45" s="30">
        <f t="shared" si="214"/>
        <v>6.0788897768646807E-2</v>
      </c>
      <c r="AB45" s="30">
        <f t="shared" si="214"/>
        <v>4.7497333146796425E-2</v>
      </c>
      <c r="AC45" s="30">
        <f t="shared" si="214"/>
        <v>6.6429043125643933E-2</v>
      </c>
      <c r="AD45" s="30">
        <f t="shared" si="214"/>
        <v>6.6788199339474164E-2</v>
      </c>
      <c r="AE45" s="30">
        <f t="shared" si="214"/>
        <v>7.8385933746370123E-2</v>
      </c>
      <c r="AF45" s="30">
        <f t="shared" ref="AF45:BO45" si="215">AF44/AF10</f>
        <v>5.0735136502640089E-2</v>
      </c>
      <c r="AG45" s="30">
        <f t="shared" ca="1" si="215"/>
        <v>7.1067827193021141E-2</v>
      </c>
      <c r="AH45" s="30">
        <f t="shared" ca="1" si="215"/>
        <v>7.1919768799071151E-2</v>
      </c>
      <c r="AI45" s="30">
        <f t="shared" ca="1" si="215"/>
        <v>6.7220367669567987E-2</v>
      </c>
      <c r="AJ45" s="30">
        <f t="shared" ca="1" si="215"/>
        <v>7.5865337773282915E-2</v>
      </c>
      <c r="AK45" s="30">
        <f t="shared" ca="1" si="215"/>
        <v>5.705868360058617E-2</v>
      </c>
      <c r="AL45" s="30">
        <f t="shared" ca="1" si="215"/>
        <v>5.5410179077451882E-2</v>
      </c>
      <c r="AM45" s="30">
        <f t="shared" ca="1" si="215"/>
        <v>5.4771285112231866E-2</v>
      </c>
      <c r="AN45" s="30">
        <f t="shared" ca="1" si="215"/>
        <v>4.9543235844301384E-2</v>
      </c>
      <c r="AO45" s="30">
        <f t="shared" ca="1" si="215"/>
        <v>5.244609938838328E-2</v>
      </c>
      <c r="AP45" s="30">
        <f t="shared" ca="1" si="215"/>
        <v>4.2214865289967186E-2</v>
      </c>
      <c r="AQ45" s="30">
        <f t="shared" ca="1" si="215"/>
        <v>6.3567125139027583E-2</v>
      </c>
      <c r="AR45" s="30">
        <f t="shared" ca="1" si="215"/>
        <v>3.3668567882717493E-2</v>
      </c>
      <c r="AS45" s="30">
        <f t="shared" ca="1" si="215"/>
        <v>5.6050155570177722E-2</v>
      </c>
      <c r="AT45" s="30">
        <f t="shared" ca="1" si="215"/>
        <v>5.7318928285637553E-2</v>
      </c>
      <c r="AU45" s="30">
        <f t="shared" ca="1" si="215"/>
        <v>5.7046596385721758E-2</v>
      </c>
      <c r="AV45" s="30">
        <f t="shared" ca="1" si="215"/>
        <v>6.7380899098492514E-2</v>
      </c>
      <c r="AW45" s="30">
        <f t="shared" ca="1" si="215"/>
        <v>5.0965459958376515E-2</v>
      </c>
      <c r="AX45" s="30">
        <f t="shared" ca="1" si="215"/>
        <v>5.1089445319506037E-2</v>
      </c>
      <c r="AY45" s="30">
        <f t="shared" ca="1" si="215"/>
        <v>5.4097138307037475E-2</v>
      </c>
      <c r="AZ45" s="30">
        <f t="shared" ca="1" si="215"/>
        <v>5.0241517840596793E-2</v>
      </c>
      <c r="BA45" s="30">
        <f t="shared" ca="1" si="215"/>
        <v>5.4012617445876793E-2</v>
      </c>
      <c r="BB45" s="30">
        <f t="shared" ca="1" si="215"/>
        <v>4.4666103546465413E-2</v>
      </c>
      <c r="BC45" s="30">
        <f t="shared" ca="1" si="215"/>
        <v>6.7006127032233159E-2</v>
      </c>
      <c r="BD45" s="30">
        <f t="shared" ca="1" si="215"/>
        <v>3.7867813065117557E-2</v>
      </c>
      <c r="BE45" s="30">
        <f t="shared" ca="1" si="215"/>
        <v>6.0407338826492525E-2</v>
      </c>
      <c r="BF45" s="30">
        <f t="shared" ca="1" si="215"/>
        <v>5.9483739877805093E-2</v>
      </c>
      <c r="BG45" s="30">
        <f t="shared" ca="1" si="215"/>
        <v>5.9208298451550234E-2</v>
      </c>
      <c r="BH45" s="30">
        <f t="shared" ca="1" si="215"/>
        <v>6.9755401015498888E-2</v>
      </c>
      <c r="BI45" s="30">
        <f t="shared" ca="1" si="215"/>
        <v>5.3273418554877189E-2</v>
      </c>
      <c r="BJ45" s="30">
        <f t="shared" ca="1" si="215"/>
        <v>5.3803966585865268E-2</v>
      </c>
      <c r="BK45" s="30">
        <f t="shared" ca="1" si="215"/>
        <v>5.7190821650493835E-2</v>
      </c>
      <c r="BL45" s="30">
        <f t="shared" ca="1" si="215"/>
        <v>5.3335926143434083E-2</v>
      </c>
      <c r="BM45" s="30">
        <f t="shared" ca="1" si="215"/>
        <v>5.7021143385866689E-2</v>
      </c>
      <c r="BN45" s="30">
        <f t="shared" ca="1" si="215"/>
        <v>4.7387228597109601E-2</v>
      </c>
      <c r="BO45" s="30">
        <f t="shared" ca="1" si="215"/>
        <v>6.9733649112750457E-2</v>
      </c>
      <c r="BP45" s="67"/>
      <c r="BR45" s="75">
        <f t="shared" ref="BR45:BV45" si="216">BR44/BR10</f>
        <v>8.3885304797356661E-2</v>
      </c>
      <c r="BS45" s="75">
        <f t="shared" si="216"/>
        <v>5.9671871099994604E-2</v>
      </c>
      <c r="BT45" s="75">
        <f t="shared" ca="1" si="216"/>
        <v>5.9590758569973146E-2</v>
      </c>
      <c r="BU45" s="75">
        <f t="shared" ca="1" si="216"/>
        <v>5.3929561425131028E-2</v>
      </c>
      <c r="BV45" s="75">
        <f t="shared" ca="1" si="216"/>
        <v>5.6833258929788341E-2</v>
      </c>
      <c r="BX45" s="88"/>
      <c r="BY45" s="88"/>
      <c r="BZ45" s="88"/>
      <c r="CA45" s="88"/>
    </row>
    <row r="46" spans="1:79" x14ac:dyDescent="0.2">
      <c r="A46" s="12"/>
      <c r="B46" s="11"/>
      <c r="C46" s="11"/>
      <c r="D46" s="11"/>
      <c r="E46" s="11"/>
      <c r="F46" s="12"/>
      <c r="G46" s="12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68"/>
      <c r="BR46" s="76"/>
      <c r="BS46" s="76"/>
      <c r="BT46" s="76"/>
      <c r="BU46" s="76"/>
      <c r="BV46" s="76"/>
      <c r="BX46" s="78"/>
      <c r="BY46" s="78"/>
      <c r="BZ46" s="78"/>
      <c r="CA46" s="78"/>
    </row>
    <row r="47" spans="1:79" x14ac:dyDescent="0.2">
      <c r="A47" s="8" t="s">
        <v>40</v>
      </c>
      <c r="B47" s="90">
        <v>0.3</v>
      </c>
      <c r="C47" s="8"/>
      <c r="D47" s="8"/>
      <c r="E47" s="8"/>
      <c r="F47" s="107" t="s">
        <v>184</v>
      </c>
      <c r="G47" s="1"/>
      <c r="H47" s="25">
        <v>84595.339125540384</v>
      </c>
      <c r="I47" s="25">
        <v>108254.12308665909</v>
      </c>
      <c r="J47" s="25">
        <v>121851.16409996214</v>
      </c>
      <c r="K47" s="25">
        <v>114921.95460848689</v>
      </c>
      <c r="L47" s="25">
        <v>133897.71298032466</v>
      </c>
      <c r="M47" s="25">
        <v>109391.12365008029</v>
      </c>
      <c r="N47" s="25">
        <v>105058.1390896712</v>
      </c>
      <c r="O47" s="25">
        <v>111998.8993240151</v>
      </c>
      <c r="P47" s="25">
        <v>91633.960245756447</v>
      </c>
      <c r="Q47" s="25">
        <v>100390.0887562642</v>
      </c>
      <c r="R47" s="25">
        <v>98184.439838043298</v>
      </c>
      <c r="S47" s="25">
        <v>119265.70900611891</v>
      </c>
      <c r="T47" s="25">
        <v>54116.260294665066</v>
      </c>
      <c r="U47" s="25">
        <v>110201.06240542042</v>
      </c>
      <c r="V47" s="25">
        <v>53525.552942956958</v>
      </c>
      <c r="W47" s="25">
        <v>88199.376874190639</v>
      </c>
      <c r="X47" s="25">
        <v>88452.257054195506</v>
      </c>
      <c r="Y47" s="25">
        <v>68359.043791424643</v>
      </c>
      <c r="Z47" s="25">
        <v>58938.28453728163</v>
      </c>
      <c r="AA47" s="25">
        <v>79939.06169960399</v>
      </c>
      <c r="AB47" s="25">
        <v>61637.632525347261</v>
      </c>
      <c r="AC47" s="25">
        <v>86529.916413335988</v>
      </c>
      <c r="AD47" s="25">
        <v>84730.100333862327</v>
      </c>
      <c r="AE47" s="25">
        <v>108986.37723251608</v>
      </c>
      <c r="AF47" s="35">
        <f>AF44*$B47</f>
        <v>64517.221828819762</v>
      </c>
      <c r="AG47" s="35">
        <f t="shared" ref="AG47:BO47" ca="1" si="217">AG44*$B47</f>
        <v>99361.691230871147</v>
      </c>
      <c r="AH47" s="35">
        <f t="shared" ca="1" si="217"/>
        <v>99986.524482178749</v>
      </c>
      <c r="AI47" s="35">
        <f t="shared" ca="1" si="217"/>
        <v>93013.735098523364</v>
      </c>
      <c r="AJ47" s="35">
        <f t="shared" ca="1" si="217"/>
        <v>110288.92124268995</v>
      </c>
      <c r="AK47" s="35">
        <f t="shared" ca="1" si="217"/>
        <v>77125.027304158517</v>
      </c>
      <c r="AL47" s="35">
        <f t="shared" ca="1" si="217"/>
        <v>75253.346956232694</v>
      </c>
      <c r="AM47" s="35">
        <f t="shared" ca="1" si="217"/>
        <v>75042.277147867528</v>
      </c>
      <c r="AN47" s="35">
        <f t="shared" ca="1" si="217"/>
        <v>66985.281625718504</v>
      </c>
      <c r="AO47" s="35">
        <f t="shared" ca="1" si="217"/>
        <v>71141.225392099237</v>
      </c>
      <c r="AP47" s="35">
        <f t="shared" ca="1" si="217"/>
        <v>55682.983689810171</v>
      </c>
      <c r="AQ47" s="35">
        <f t="shared" ca="1" si="217"/>
        <v>92037.859882715173</v>
      </c>
      <c r="AR47" s="35">
        <f t="shared" ca="1" si="217"/>
        <v>44702.566901229882</v>
      </c>
      <c r="AS47" s="35">
        <f t="shared" ca="1" si="217"/>
        <v>82061.216500306939</v>
      </c>
      <c r="AT47" s="35">
        <f t="shared" ca="1" si="217"/>
        <v>83049.559439654826</v>
      </c>
      <c r="AU47" s="35">
        <f t="shared" ca="1" si="217"/>
        <v>82245.232058037785</v>
      </c>
      <c r="AV47" s="35">
        <f t="shared" ca="1" si="217"/>
        <v>102246.58797233272</v>
      </c>
      <c r="AW47" s="35">
        <f t="shared" ca="1" si="217"/>
        <v>71795.233504634787</v>
      </c>
      <c r="AX47" s="35">
        <f t="shared" ca="1" si="217"/>
        <v>72464.984426816314</v>
      </c>
      <c r="AY47" s="35">
        <f t="shared" ca="1" si="217"/>
        <v>77525.194521648824</v>
      </c>
      <c r="AZ47" s="35">
        <f t="shared" ca="1" si="217"/>
        <v>71051.503119309316</v>
      </c>
      <c r="BA47" s="35">
        <f t="shared" ca="1" si="217"/>
        <v>76590.4467256895</v>
      </c>
      <c r="BB47" s="35">
        <f t="shared" ca="1" si="217"/>
        <v>61481.357994903759</v>
      </c>
      <c r="BC47" s="35">
        <f t="shared" ca="1" si="217"/>
        <v>101419.08509660473</v>
      </c>
      <c r="BD47" s="35">
        <f t="shared" ca="1" si="217"/>
        <v>52713.57839533277</v>
      </c>
      <c r="BE47" s="35">
        <f t="shared" ca="1" si="217"/>
        <v>93026.922774747058</v>
      </c>
      <c r="BF47" s="35">
        <f t="shared" ca="1" si="217"/>
        <v>90177.006483708246</v>
      </c>
      <c r="BG47" s="35">
        <f t="shared" ca="1" si="217"/>
        <v>89288.907387539293</v>
      </c>
      <c r="BH47" s="35">
        <f t="shared" ca="1" si="217"/>
        <v>110943.93974016001</v>
      </c>
      <c r="BI47" s="35">
        <f t="shared" ca="1" si="217"/>
        <v>78521.485644798464</v>
      </c>
      <c r="BJ47" s="35">
        <f t="shared" ca="1" si="217"/>
        <v>80036.663276610911</v>
      </c>
      <c r="BK47" s="35">
        <f t="shared" ca="1" si="217"/>
        <v>86099.277180522113</v>
      </c>
      <c r="BL47" s="35">
        <f t="shared" ca="1" si="217"/>
        <v>79238.26472214669</v>
      </c>
      <c r="BM47" s="35">
        <f t="shared" ca="1" si="217"/>
        <v>84888.521638327933</v>
      </c>
      <c r="BN47" s="35">
        <f t="shared" ca="1" si="217"/>
        <v>68345.840165543181</v>
      </c>
      <c r="BO47" s="35">
        <f t="shared" ca="1" si="217"/>
        <v>110810.58153258834</v>
      </c>
      <c r="BP47" s="65"/>
      <c r="BR47" s="35">
        <f t="shared" ref="BR47:BV47" si="218">SUMIFS($H47:$BP47,$H$3:$BP$3,BR$3)</f>
        <v>1299442.6538109228</v>
      </c>
      <c r="BS47" s="35">
        <f t="shared" si="218"/>
        <v>943614.92610480054</v>
      </c>
      <c r="BT47" s="35">
        <f t="shared" ca="1" si="218"/>
        <v>980436.09588168468</v>
      </c>
      <c r="BU47" s="35">
        <f t="shared" ca="1" si="218"/>
        <v>926632.96826116939</v>
      </c>
      <c r="BV47" s="35">
        <f t="shared" ca="1" si="218"/>
        <v>1024090.988942025</v>
      </c>
      <c r="BX47" s="78">
        <f t="shared" ref="BX47:CA47" si="219">IFERROR(BS47/BR47-1,0)</f>
        <v>-0.27383103568485556</v>
      </c>
      <c r="BY47" s="78">
        <f t="shared" ca="1" si="219"/>
        <v>3.9021393958741379E-2</v>
      </c>
      <c r="BZ47" s="78">
        <f t="shared" ca="1" si="219"/>
        <v>-5.4876730718620981E-2</v>
      </c>
      <c r="CA47" s="78">
        <f t="shared" ca="1" si="219"/>
        <v>0.10517435059939206</v>
      </c>
    </row>
    <row r="48" spans="1:79" x14ac:dyDescent="0.2">
      <c r="A48" s="12"/>
      <c r="B48" s="11"/>
      <c r="C48" s="11"/>
      <c r="D48" s="11"/>
      <c r="E48" s="11"/>
      <c r="F48" s="12"/>
      <c r="G48" s="12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68"/>
      <c r="BR48" s="76"/>
      <c r="BS48" s="76"/>
      <c r="BT48" s="76"/>
      <c r="BU48" s="76"/>
      <c r="BV48" s="76"/>
      <c r="BX48" s="78"/>
      <c r="BY48" s="78"/>
      <c r="BZ48" s="78"/>
      <c r="CA48" s="78"/>
    </row>
    <row r="49" spans="1:79" x14ac:dyDescent="0.2">
      <c r="A49" s="10" t="s">
        <v>41</v>
      </c>
      <c r="B49" s="10"/>
      <c r="C49" s="10"/>
      <c r="D49" s="10"/>
      <c r="E49" s="10"/>
      <c r="F49" s="10"/>
      <c r="G49" s="10"/>
      <c r="H49" s="26">
        <f t="shared" ref="H49:AE49" si="220">H44-H47</f>
        <v>197389.12462626089</v>
      </c>
      <c r="I49" s="26">
        <f t="shared" si="220"/>
        <v>252592.95386887123</v>
      </c>
      <c r="J49" s="26">
        <f t="shared" si="220"/>
        <v>284319.38289991167</v>
      </c>
      <c r="K49" s="26">
        <f t="shared" si="220"/>
        <v>268151.22741980274</v>
      </c>
      <c r="L49" s="26">
        <f t="shared" si="220"/>
        <v>312427.99695409089</v>
      </c>
      <c r="M49" s="26">
        <f t="shared" si="220"/>
        <v>255245.95518352068</v>
      </c>
      <c r="N49" s="26">
        <f t="shared" si="220"/>
        <v>245135.65787589946</v>
      </c>
      <c r="O49" s="26">
        <f t="shared" si="220"/>
        <v>261330.76508936859</v>
      </c>
      <c r="P49" s="26">
        <f t="shared" si="220"/>
        <v>213812.57390676509</v>
      </c>
      <c r="Q49" s="26">
        <f t="shared" si="220"/>
        <v>234243.54043128318</v>
      </c>
      <c r="R49" s="26">
        <f t="shared" si="220"/>
        <v>229097.02628876769</v>
      </c>
      <c r="S49" s="26">
        <f t="shared" si="220"/>
        <v>278286.65434761078</v>
      </c>
      <c r="T49" s="26">
        <f t="shared" si="220"/>
        <v>126271.27402088518</v>
      </c>
      <c r="U49" s="26">
        <f t="shared" si="220"/>
        <v>257135.81227931433</v>
      </c>
      <c r="V49" s="26">
        <f t="shared" si="220"/>
        <v>124892.95686689958</v>
      </c>
      <c r="W49" s="26">
        <f t="shared" si="220"/>
        <v>205798.54603977816</v>
      </c>
      <c r="X49" s="26">
        <f t="shared" si="220"/>
        <v>206388.59979312285</v>
      </c>
      <c r="Y49" s="26">
        <f t="shared" si="220"/>
        <v>159504.43551332416</v>
      </c>
      <c r="Z49" s="26">
        <f t="shared" si="220"/>
        <v>137522.6639203238</v>
      </c>
      <c r="AA49" s="26">
        <f t="shared" si="220"/>
        <v>186524.47729907598</v>
      </c>
      <c r="AB49" s="26">
        <f t="shared" si="220"/>
        <v>143821.14255914363</v>
      </c>
      <c r="AC49" s="26">
        <f t="shared" si="220"/>
        <v>201903.13829778397</v>
      </c>
      <c r="AD49" s="26">
        <f t="shared" si="220"/>
        <v>197703.56744567878</v>
      </c>
      <c r="AE49" s="26">
        <f t="shared" si="220"/>
        <v>254301.5468758709</v>
      </c>
      <c r="AF49" s="26">
        <f t="shared" ref="AF49:BO49" si="221">AF44-AF47</f>
        <v>150540.18426724611</v>
      </c>
      <c r="AG49" s="26">
        <f t="shared" ca="1" si="221"/>
        <v>231843.94620536605</v>
      </c>
      <c r="AH49" s="26">
        <f t="shared" ca="1" si="221"/>
        <v>233301.89045841713</v>
      </c>
      <c r="AI49" s="26">
        <f t="shared" ca="1" si="221"/>
        <v>217032.04856322118</v>
      </c>
      <c r="AJ49" s="26">
        <f t="shared" ca="1" si="221"/>
        <v>257340.81623294321</v>
      </c>
      <c r="AK49" s="26">
        <f t="shared" ca="1" si="221"/>
        <v>179958.39704303656</v>
      </c>
      <c r="AL49" s="26">
        <f t="shared" ca="1" si="221"/>
        <v>175591.14289787633</v>
      </c>
      <c r="AM49" s="26">
        <f t="shared" ca="1" si="221"/>
        <v>175098.64667835756</v>
      </c>
      <c r="AN49" s="26">
        <f t="shared" ca="1" si="221"/>
        <v>156298.99046000984</v>
      </c>
      <c r="AO49" s="26">
        <f t="shared" ca="1" si="221"/>
        <v>165996.19258156489</v>
      </c>
      <c r="AP49" s="26">
        <f t="shared" ca="1" si="221"/>
        <v>129926.9619428904</v>
      </c>
      <c r="AQ49" s="26">
        <f t="shared" ca="1" si="221"/>
        <v>214755.00639300211</v>
      </c>
      <c r="AR49" s="26">
        <f t="shared" ca="1" si="221"/>
        <v>104305.98943620306</v>
      </c>
      <c r="AS49" s="26">
        <f t="shared" ca="1" si="221"/>
        <v>191476.17183404954</v>
      </c>
      <c r="AT49" s="26">
        <f t="shared" ca="1" si="221"/>
        <v>193782.30535919464</v>
      </c>
      <c r="AU49" s="26">
        <f t="shared" ca="1" si="221"/>
        <v>191905.54146875488</v>
      </c>
      <c r="AV49" s="26">
        <f t="shared" ca="1" si="221"/>
        <v>238575.37193544302</v>
      </c>
      <c r="AW49" s="26">
        <f t="shared" ca="1" si="221"/>
        <v>167522.21151081452</v>
      </c>
      <c r="AX49" s="26">
        <f t="shared" ca="1" si="221"/>
        <v>169084.96366257142</v>
      </c>
      <c r="AY49" s="26">
        <f t="shared" ca="1" si="221"/>
        <v>180892.12055051397</v>
      </c>
      <c r="AZ49" s="26">
        <f t="shared" ca="1" si="221"/>
        <v>165786.84061172174</v>
      </c>
      <c r="BA49" s="26">
        <f t="shared" ca="1" si="221"/>
        <v>178711.04235994216</v>
      </c>
      <c r="BB49" s="26">
        <f t="shared" ca="1" si="221"/>
        <v>143456.50198810879</v>
      </c>
      <c r="BC49" s="26">
        <f t="shared" ca="1" si="221"/>
        <v>236644.53189207771</v>
      </c>
      <c r="BD49" s="26">
        <f t="shared" ca="1" si="221"/>
        <v>122998.3495891098</v>
      </c>
      <c r="BE49" s="26">
        <f t="shared" ca="1" si="221"/>
        <v>217062.81980774313</v>
      </c>
      <c r="BF49" s="26">
        <f t="shared" ca="1" si="221"/>
        <v>210413.01512865259</v>
      </c>
      <c r="BG49" s="26">
        <f t="shared" ca="1" si="221"/>
        <v>208340.78390425839</v>
      </c>
      <c r="BH49" s="26">
        <f t="shared" ca="1" si="221"/>
        <v>258869.19272704003</v>
      </c>
      <c r="BI49" s="26">
        <f t="shared" ca="1" si="221"/>
        <v>183216.7998378631</v>
      </c>
      <c r="BJ49" s="26">
        <f t="shared" ca="1" si="221"/>
        <v>186752.21431209217</v>
      </c>
      <c r="BK49" s="26">
        <f t="shared" ca="1" si="221"/>
        <v>200898.31342121831</v>
      </c>
      <c r="BL49" s="26">
        <f t="shared" ca="1" si="221"/>
        <v>184889.28435167565</v>
      </c>
      <c r="BM49" s="26">
        <f t="shared" ca="1" si="221"/>
        <v>198073.21715609852</v>
      </c>
      <c r="BN49" s="26">
        <f t="shared" ca="1" si="221"/>
        <v>159473.62705293408</v>
      </c>
      <c r="BO49" s="26">
        <f t="shared" ca="1" si="221"/>
        <v>258558.02357603947</v>
      </c>
      <c r="BP49" s="66"/>
      <c r="BR49" s="74">
        <f t="shared" ref="BR49:BV49" si="222">SUMIFS($H49:$BP49,$H$3:$BP$3,BR$3)</f>
        <v>3032032.8588921535</v>
      </c>
      <c r="BS49" s="74">
        <f t="shared" si="222"/>
        <v>2201768.1609112015</v>
      </c>
      <c r="BT49" s="74">
        <f t="shared" ca="1" si="222"/>
        <v>2287684.2237239312</v>
      </c>
      <c r="BU49" s="74">
        <f t="shared" ca="1" si="222"/>
        <v>2162143.5926093953</v>
      </c>
      <c r="BV49" s="74">
        <f t="shared" ca="1" si="222"/>
        <v>2389545.6408647252</v>
      </c>
      <c r="BX49" s="80">
        <f t="shared" ref="BX49:CA49" si="223">IFERROR(BS49/BR49-1,0)</f>
        <v>-0.27383103568485556</v>
      </c>
      <c r="BY49" s="80">
        <f t="shared" ca="1" si="223"/>
        <v>3.9021393958741601E-2</v>
      </c>
      <c r="BZ49" s="80">
        <f t="shared" ca="1" si="223"/>
        <v>-5.4876730718621092E-2</v>
      </c>
      <c r="CA49" s="80">
        <f t="shared" ca="1" si="223"/>
        <v>0.10517435059939229</v>
      </c>
    </row>
    <row r="50" spans="1:79" x14ac:dyDescent="0.2">
      <c r="A50" s="12" t="s">
        <v>39</v>
      </c>
      <c r="B50" s="11"/>
      <c r="C50" s="11"/>
      <c r="D50" s="11"/>
      <c r="E50" s="11"/>
      <c r="F50" s="12"/>
      <c r="G50" s="12"/>
      <c r="H50" s="30">
        <f t="shared" ref="H50:AE50" si="224">H49/H$10</f>
        <v>4.8958309832858656E-2</v>
      </c>
      <c r="I50" s="30">
        <f t="shared" si="224"/>
        <v>5.9478596565407826E-2</v>
      </c>
      <c r="J50" s="30">
        <f t="shared" si="224"/>
        <v>6.3723094586731241E-2</v>
      </c>
      <c r="K50" s="30">
        <f t="shared" si="224"/>
        <v>6.0982290141706717E-2</v>
      </c>
      <c r="L50" s="30">
        <f t="shared" si="224"/>
        <v>6.8448892055922417E-2</v>
      </c>
      <c r="M50" s="30">
        <f t="shared" si="224"/>
        <v>5.8839485489224658E-2</v>
      </c>
      <c r="N50" s="30">
        <f t="shared" si="224"/>
        <v>5.637201867039638E-2</v>
      </c>
      <c r="O50" s="30">
        <f t="shared" si="224"/>
        <v>6.0887809342709348E-2</v>
      </c>
      <c r="P50" s="30">
        <f t="shared" si="224"/>
        <v>5.0481366750924919E-2</v>
      </c>
      <c r="Q50" s="30">
        <f t="shared" si="224"/>
        <v>5.6192914968631241E-2</v>
      </c>
      <c r="R50" s="30">
        <f t="shared" si="224"/>
        <v>5.5854913812486237E-2</v>
      </c>
      <c r="S50" s="30">
        <f t="shared" si="224"/>
        <v>6.254326153219851E-2</v>
      </c>
      <c r="T50" s="30">
        <f t="shared" si="224"/>
        <v>3.098742519756021E-2</v>
      </c>
      <c r="U50" s="30">
        <f t="shared" si="224"/>
        <v>5.7544490729969248E-2</v>
      </c>
      <c r="V50" s="30">
        <f t="shared" si="224"/>
        <v>2.7988840765686623E-2</v>
      </c>
      <c r="W50" s="30">
        <f t="shared" si="224"/>
        <v>4.6327342067085282E-2</v>
      </c>
      <c r="X50" s="30">
        <f t="shared" si="224"/>
        <v>4.429352556192042E-2</v>
      </c>
      <c r="Y50" s="30">
        <f t="shared" si="224"/>
        <v>3.676540337057603E-2</v>
      </c>
      <c r="Z50" s="30">
        <f t="shared" si="224"/>
        <v>3.1607676968913624E-2</v>
      </c>
      <c r="AA50" s="30">
        <f t="shared" si="224"/>
        <v>4.2552228438052772E-2</v>
      </c>
      <c r="AB50" s="30">
        <f t="shared" si="224"/>
        <v>3.3248133202757497E-2</v>
      </c>
      <c r="AC50" s="30">
        <f t="shared" si="224"/>
        <v>4.6500330187950752E-2</v>
      </c>
      <c r="AD50" s="30">
        <f t="shared" si="224"/>
        <v>4.6751739537631919E-2</v>
      </c>
      <c r="AE50" s="30">
        <f t="shared" si="224"/>
        <v>5.4870153622459089E-2</v>
      </c>
      <c r="AF50" s="30">
        <f t="shared" ref="AF50:BO50" si="225">AF49/AF$10</f>
        <v>3.5514595551848056E-2</v>
      </c>
      <c r="AG50" s="30">
        <f t="shared" ca="1" si="225"/>
        <v>4.9747479035114804E-2</v>
      </c>
      <c r="AH50" s="30">
        <f t="shared" ca="1" si="225"/>
        <v>5.0343838159349813E-2</v>
      </c>
      <c r="AI50" s="30">
        <f t="shared" ca="1" si="225"/>
        <v>4.7054257368697588E-2</v>
      </c>
      <c r="AJ50" s="30">
        <f t="shared" ca="1" si="225"/>
        <v>5.310573644129804E-2</v>
      </c>
      <c r="AK50" s="30">
        <f t="shared" ca="1" si="225"/>
        <v>3.9941078520410324E-2</v>
      </c>
      <c r="AL50" s="30">
        <f t="shared" ca="1" si="225"/>
        <v>3.8787125354216322E-2</v>
      </c>
      <c r="AM50" s="30">
        <f t="shared" ca="1" si="225"/>
        <v>3.8339899578562306E-2</v>
      </c>
      <c r="AN50" s="30">
        <f t="shared" ca="1" si="225"/>
        <v>3.4680265091010964E-2</v>
      </c>
      <c r="AO50" s="30">
        <f t="shared" ca="1" si="225"/>
        <v>3.6712269571868295E-2</v>
      </c>
      <c r="AP50" s="30">
        <f t="shared" ca="1" si="225"/>
        <v>2.9550405702977029E-2</v>
      </c>
      <c r="AQ50" s="30">
        <f t="shared" ca="1" si="225"/>
        <v>4.4496987597319321E-2</v>
      </c>
      <c r="AR50" s="30">
        <f t="shared" ca="1" si="225"/>
        <v>2.3567997517902246E-2</v>
      </c>
      <c r="AS50" s="30">
        <f t="shared" ca="1" si="225"/>
        <v>3.9235108899124405E-2</v>
      </c>
      <c r="AT50" s="30">
        <f t="shared" ca="1" si="225"/>
        <v>4.0123249799946289E-2</v>
      </c>
      <c r="AU50" s="30">
        <f t="shared" ca="1" si="225"/>
        <v>3.993261747000524E-2</v>
      </c>
      <c r="AV50" s="30">
        <f t="shared" ca="1" si="225"/>
        <v>4.7166629368944758E-2</v>
      </c>
      <c r="AW50" s="30">
        <f t="shared" ca="1" si="225"/>
        <v>3.567582197086356E-2</v>
      </c>
      <c r="AX50" s="30">
        <f t="shared" ca="1" si="225"/>
        <v>3.5762611723654227E-2</v>
      </c>
      <c r="AY50" s="30">
        <f t="shared" ca="1" si="225"/>
        <v>3.7867996814926239E-2</v>
      </c>
      <c r="AZ50" s="30">
        <f t="shared" ca="1" si="225"/>
        <v>3.5169062488417752E-2</v>
      </c>
      <c r="BA50" s="30">
        <f t="shared" ca="1" si="225"/>
        <v>3.7808832212113751E-2</v>
      </c>
      <c r="BB50" s="30">
        <f t="shared" ca="1" si="225"/>
        <v>3.1266272482525795E-2</v>
      </c>
      <c r="BC50" s="30">
        <f t="shared" ca="1" si="225"/>
        <v>4.6904288922563209E-2</v>
      </c>
      <c r="BD50" s="30">
        <f t="shared" ca="1" si="225"/>
        <v>2.6507469145582292E-2</v>
      </c>
      <c r="BE50" s="30">
        <f t="shared" ca="1" si="225"/>
        <v>4.228513717854477E-2</v>
      </c>
      <c r="BF50" s="30">
        <f t="shared" ca="1" si="225"/>
        <v>4.163861791446357E-2</v>
      </c>
      <c r="BG50" s="30">
        <f t="shared" ca="1" si="225"/>
        <v>4.1445808916085167E-2</v>
      </c>
      <c r="BH50" s="30">
        <f t="shared" ca="1" si="225"/>
        <v>4.8828780710849222E-2</v>
      </c>
      <c r="BI50" s="30">
        <f t="shared" ca="1" si="225"/>
        <v>3.7291392988414031E-2</v>
      </c>
      <c r="BJ50" s="30">
        <f t="shared" ca="1" si="225"/>
        <v>3.766277661010569E-2</v>
      </c>
      <c r="BK50" s="30">
        <f t="shared" ca="1" si="225"/>
        <v>4.003357515534569E-2</v>
      </c>
      <c r="BL50" s="30">
        <f t="shared" ca="1" si="225"/>
        <v>3.733514830040386E-2</v>
      </c>
      <c r="BM50" s="30">
        <f t="shared" ca="1" si="225"/>
        <v>3.9914800370106689E-2</v>
      </c>
      <c r="BN50" s="30">
        <f t="shared" ca="1" si="225"/>
        <v>3.317106001797672E-2</v>
      </c>
      <c r="BO50" s="30">
        <f t="shared" ca="1" si="225"/>
        <v>4.8813554378925324E-2</v>
      </c>
      <c r="BP50" s="67"/>
      <c r="BR50" s="75">
        <f t="shared" ref="BR50:BV50" si="226">BR49/BR$10</f>
        <v>5.8719713358149669E-2</v>
      </c>
      <c r="BS50" s="75">
        <f t="shared" si="226"/>
        <v>4.1770309769996232E-2</v>
      </c>
      <c r="BT50" s="75">
        <f t="shared" ca="1" si="226"/>
        <v>4.1713530998981202E-2</v>
      </c>
      <c r="BU50" s="75">
        <f t="shared" ca="1" si="226"/>
        <v>3.775069299759172E-2</v>
      </c>
      <c r="BV50" s="75">
        <f t="shared" ca="1" si="226"/>
        <v>3.9783281250851836E-2</v>
      </c>
      <c r="BX50" s="88"/>
      <c r="BY50" s="88"/>
      <c r="BZ50" s="88"/>
      <c r="CA50" s="88"/>
    </row>
    <row r="51" spans="1:79" x14ac:dyDescent="0.2">
      <c r="A51" s="12"/>
      <c r="B51" s="11"/>
      <c r="C51" s="11"/>
      <c r="D51" s="11"/>
      <c r="E51" s="11"/>
      <c r="F51" s="12"/>
      <c r="G51" s="12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66"/>
      <c r="BR51" s="27"/>
      <c r="BS51" s="27"/>
      <c r="BT51" s="27"/>
      <c r="BU51" s="27"/>
      <c r="BV51" s="27"/>
      <c r="BX51" s="79"/>
      <c r="BY51" s="79"/>
      <c r="BZ51" s="79"/>
      <c r="CA51" s="79"/>
    </row>
    <row r="52" spans="1:79" x14ac:dyDescent="0.2">
      <c r="A52" s="5" t="s">
        <v>115</v>
      </c>
      <c r="B52" s="5"/>
      <c r="C52" s="5"/>
      <c r="D52" s="5"/>
      <c r="E52" s="5"/>
      <c r="F52" s="5"/>
      <c r="G52" s="5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60"/>
      <c r="BR52" s="29"/>
      <c r="BS52" s="29"/>
      <c r="BT52" s="29"/>
      <c r="BU52" s="29"/>
      <c r="BV52" s="29"/>
      <c r="BX52" s="81"/>
      <c r="BY52" s="81"/>
      <c r="BZ52" s="81"/>
      <c r="CA52" s="81"/>
    </row>
    <row r="53" spans="1:79" x14ac:dyDescent="0.2">
      <c r="A53" t="str">
        <f>$A$49</f>
        <v>Net Income</v>
      </c>
      <c r="B53" s="11"/>
      <c r="C53" s="11"/>
      <c r="D53" s="11"/>
      <c r="E53" s="11"/>
      <c r="F53" s="12"/>
      <c r="G53" s="12"/>
      <c r="H53" s="27">
        <f>H49</f>
        <v>197389.12462626089</v>
      </c>
      <c r="I53" s="27">
        <f t="shared" ref="I53:AE53" si="227">I49</f>
        <v>252592.95386887123</v>
      </c>
      <c r="J53" s="27">
        <f t="shared" si="227"/>
        <v>284319.38289991167</v>
      </c>
      <c r="K53" s="27">
        <f t="shared" si="227"/>
        <v>268151.22741980274</v>
      </c>
      <c r="L53" s="27">
        <f t="shared" si="227"/>
        <v>312427.99695409089</v>
      </c>
      <c r="M53" s="27">
        <f t="shared" si="227"/>
        <v>255245.95518352068</v>
      </c>
      <c r="N53" s="27">
        <f t="shared" si="227"/>
        <v>245135.65787589946</v>
      </c>
      <c r="O53" s="27">
        <f t="shared" si="227"/>
        <v>261330.76508936859</v>
      </c>
      <c r="P53" s="27">
        <f t="shared" si="227"/>
        <v>213812.57390676509</v>
      </c>
      <c r="Q53" s="27">
        <f t="shared" si="227"/>
        <v>234243.54043128318</v>
      </c>
      <c r="R53" s="27">
        <f t="shared" si="227"/>
        <v>229097.02628876769</v>
      </c>
      <c r="S53" s="27">
        <f t="shared" si="227"/>
        <v>278286.65434761078</v>
      </c>
      <c r="T53" s="27">
        <f t="shared" si="227"/>
        <v>126271.27402088518</v>
      </c>
      <c r="U53" s="27">
        <f t="shared" si="227"/>
        <v>257135.81227931433</v>
      </c>
      <c r="V53" s="27">
        <f t="shared" si="227"/>
        <v>124892.95686689958</v>
      </c>
      <c r="W53" s="27">
        <f t="shared" si="227"/>
        <v>205798.54603977816</v>
      </c>
      <c r="X53" s="27">
        <f t="shared" si="227"/>
        <v>206388.59979312285</v>
      </c>
      <c r="Y53" s="27">
        <f t="shared" si="227"/>
        <v>159504.43551332416</v>
      </c>
      <c r="Z53" s="27">
        <f t="shared" si="227"/>
        <v>137522.6639203238</v>
      </c>
      <c r="AA53" s="27">
        <f t="shared" si="227"/>
        <v>186524.47729907598</v>
      </c>
      <c r="AB53" s="27">
        <f t="shared" si="227"/>
        <v>143821.14255914363</v>
      </c>
      <c r="AC53" s="27">
        <f t="shared" si="227"/>
        <v>201903.13829778397</v>
      </c>
      <c r="AD53" s="27">
        <f t="shared" si="227"/>
        <v>197703.56744567878</v>
      </c>
      <c r="AE53" s="27">
        <f t="shared" si="227"/>
        <v>254301.5468758709</v>
      </c>
      <c r="AF53" s="27">
        <f t="shared" ref="AF53:BO53" si="228">AF49</f>
        <v>150540.18426724611</v>
      </c>
      <c r="AG53" s="27">
        <f t="shared" ca="1" si="228"/>
        <v>231843.94620536605</v>
      </c>
      <c r="AH53" s="27">
        <f t="shared" ca="1" si="228"/>
        <v>233301.89045841713</v>
      </c>
      <c r="AI53" s="27">
        <f t="shared" ca="1" si="228"/>
        <v>217032.04856322118</v>
      </c>
      <c r="AJ53" s="27">
        <f t="shared" ca="1" si="228"/>
        <v>257340.81623294321</v>
      </c>
      <c r="AK53" s="27">
        <f t="shared" ca="1" si="228"/>
        <v>179958.39704303656</v>
      </c>
      <c r="AL53" s="27">
        <f t="shared" ca="1" si="228"/>
        <v>175591.14289787633</v>
      </c>
      <c r="AM53" s="27">
        <f t="shared" ca="1" si="228"/>
        <v>175098.64667835756</v>
      </c>
      <c r="AN53" s="27">
        <f t="shared" ca="1" si="228"/>
        <v>156298.99046000984</v>
      </c>
      <c r="AO53" s="27">
        <f t="shared" ca="1" si="228"/>
        <v>165996.19258156489</v>
      </c>
      <c r="AP53" s="27">
        <f t="shared" ca="1" si="228"/>
        <v>129926.9619428904</v>
      </c>
      <c r="AQ53" s="27">
        <f t="shared" ca="1" si="228"/>
        <v>214755.00639300211</v>
      </c>
      <c r="AR53" s="27">
        <f t="shared" ca="1" si="228"/>
        <v>104305.98943620306</v>
      </c>
      <c r="AS53" s="27">
        <f t="shared" ca="1" si="228"/>
        <v>191476.17183404954</v>
      </c>
      <c r="AT53" s="27">
        <f t="shared" ca="1" si="228"/>
        <v>193782.30535919464</v>
      </c>
      <c r="AU53" s="27">
        <f t="shared" ca="1" si="228"/>
        <v>191905.54146875488</v>
      </c>
      <c r="AV53" s="27">
        <f t="shared" ca="1" si="228"/>
        <v>238575.37193544302</v>
      </c>
      <c r="AW53" s="27">
        <f t="shared" ca="1" si="228"/>
        <v>167522.21151081452</v>
      </c>
      <c r="AX53" s="27">
        <f t="shared" ca="1" si="228"/>
        <v>169084.96366257142</v>
      </c>
      <c r="AY53" s="27">
        <f t="shared" ca="1" si="228"/>
        <v>180892.12055051397</v>
      </c>
      <c r="AZ53" s="27">
        <f t="shared" ca="1" si="228"/>
        <v>165786.84061172174</v>
      </c>
      <c r="BA53" s="27">
        <f t="shared" ca="1" si="228"/>
        <v>178711.04235994216</v>
      </c>
      <c r="BB53" s="27">
        <f t="shared" ca="1" si="228"/>
        <v>143456.50198810879</v>
      </c>
      <c r="BC53" s="27">
        <f t="shared" ca="1" si="228"/>
        <v>236644.53189207771</v>
      </c>
      <c r="BD53" s="27">
        <f t="shared" ca="1" si="228"/>
        <v>122998.3495891098</v>
      </c>
      <c r="BE53" s="27">
        <f t="shared" ca="1" si="228"/>
        <v>217062.81980774313</v>
      </c>
      <c r="BF53" s="27">
        <f t="shared" ca="1" si="228"/>
        <v>210413.01512865259</v>
      </c>
      <c r="BG53" s="27">
        <f t="shared" ca="1" si="228"/>
        <v>208340.78390425839</v>
      </c>
      <c r="BH53" s="27">
        <f t="shared" ca="1" si="228"/>
        <v>258869.19272704003</v>
      </c>
      <c r="BI53" s="27">
        <f t="shared" ca="1" si="228"/>
        <v>183216.7998378631</v>
      </c>
      <c r="BJ53" s="27">
        <f t="shared" ca="1" si="228"/>
        <v>186752.21431209217</v>
      </c>
      <c r="BK53" s="27">
        <f t="shared" ca="1" si="228"/>
        <v>200898.31342121831</v>
      </c>
      <c r="BL53" s="27">
        <f t="shared" ca="1" si="228"/>
        <v>184889.28435167565</v>
      </c>
      <c r="BM53" s="27">
        <f t="shared" ca="1" si="228"/>
        <v>198073.21715609852</v>
      </c>
      <c r="BN53" s="27">
        <f t="shared" ca="1" si="228"/>
        <v>159473.62705293408</v>
      </c>
      <c r="BO53" s="27">
        <f t="shared" ca="1" si="228"/>
        <v>258558.02357603947</v>
      </c>
      <c r="BP53" s="66"/>
      <c r="BR53" s="27">
        <f t="shared" ref="BR53:BV59" si="229">SUMIFS($H53:$BP53,$H$3:$BP$3,BR$3)</f>
        <v>3032032.8588921535</v>
      </c>
      <c r="BS53" s="27">
        <f t="shared" si="229"/>
        <v>2201768.1609112015</v>
      </c>
      <c r="BT53" s="27">
        <f t="shared" ca="1" si="229"/>
        <v>2287684.2237239312</v>
      </c>
      <c r="BU53" s="27">
        <f t="shared" ca="1" si="229"/>
        <v>2162143.5926093953</v>
      </c>
      <c r="BV53" s="27">
        <f t="shared" ca="1" si="229"/>
        <v>2389545.6408647252</v>
      </c>
      <c r="BX53" s="79">
        <f t="shared" ref="BX53:BX59" si="230">IFERROR(BS53/BR53-1,0)</f>
        <v>-0.27383103568485556</v>
      </c>
      <c r="BY53" s="79">
        <f t="shared" ref="BY53:BY59" ca="1" si="231">IFERROR(BT53/BS53-1,0)</f>
        <v>3.9021393958741601E-2</v>
      </c>
      <c r="BZ53" s="79">
        <f t="shared" ref="BZ53:BZ59" ca="1" si="232">IFERROR(BU53/BT53-1,0)</f>
        <v>-5.4876730718621092E-2</v>
      </c>
      <c r="CA53" s="79">
        <f t="shared" ref="CA53:CA59" ca="1" si="233">IFERROR(BV53/BU53-1,0)</f>
        <v>0.10517435059939229</v>
      </c>
    </row>
    <row r="54" spans="1:79" x14ac:dyDescent="0.2">
      <c r="A54" s="40" t="str">
        <f>$A$39</f>
        <v>Interest</v>
      </c>
      <c r="B54" s="11"/>
      <c r="C54" s="11"/>
      <c r="D54" s="11"/>
      <c r="E54" s="11"/>
      <c r="F54" s="12"/>
      <c r="G54" s="12"/>
      <c r="H54" s="27">
        <f>H39</f>
        <v>42729.17</v>
      </c>
      <c r="I54" s="27">
        <f t="shared" ref="I54:AE54" si="234">I39</f>
        <v>42729.17</v>
      </c>
      <c r="J54" s="27">
        <f t="shared" si="234"/>
        <v>42729.17</v>
      </c>
      <c r="K54" s="27">
        <f t="shared" si="234"/>
        <v>41708.33</v>
      </c>
      <c r="L54" s="27">
        <f t="shared" si="234"/>
        <v>41708.33</v>
      </c>
      <c r="M54" s="27">
        <f t="shared" si="234"/>
        <v>41708.33</v>
      </c>
      <c r="N54" s="27">
        <f t="shared" si="234"/>
        <v>40687.5</v>
      </c>
      <c r="O54" s="27">
        <f t="shared" si="234"/>
        <v>37770.83</v>
      </c>
      <c r="P54" s="27">
        <f t="shared" si="234"/>
        <v>37770.83</v>
      </c>
      <c r="Q54" s="27">
        <f t="shared" si="234"/>
        <v>36750</v>
      </c>
      <c r="R54" s="27">
        <f t="shared" si="234"/>
        <v>36750</v>
      </c>
      <c r="S54" s="27">
        <f t="shared" si="234"/>
        <v>36750</v>
      </c>
      <c r="T54" s="27">
        <f t="shared" si="234"/>
        <v>35729.17</v>
      </c>
      <c r="U54" s="27">
        <f t="shared" si="234"/>
        <v>35729.17</v>
      </c>
      <c r="V54" s="27">
        <f t="shared" si="234"/>
        <v>32812.5</v>
      </c>
      <c r="W54" s="27">
        <f t="shared" si="234"/>
        <v>31791.67</v>
      </c>
      <c r="X54" s="27">
        <f t="shared" si="234"/>
        <v>31791.67</v>
      </c>
      <c r="Y54" s="27">
        <f t="shared" si="234"/>
        <v>31791.67</v>
      </c>
      <c r="Z54" s="27">
        <f t="shared" si="234"/>
        <v>30770.83</v>
      </c>
      <c r="AA54" s="27">
        <f t="shared" si="234"/>
        <v>30770.83</v>
      </c>
      <c r="AB54" s="27">
        <f t="shared" si="234"/>
        <v>27854.17</v>
      </c>
      <c r="AC54" s="27">
        <f t="shared" si="234"/>
        <v>26833.33</v>
      </c>
      <c r="AD54" s="27">
        <f t="shared" si="234"/>
        <v>26833.33</v>
      </c>
      <c r="AE54" s="27">
        <f t="shared" si="234"/>
        <v>26833.33</v>
      </c>
      <c r="AF54" s="27">
        <f t="shared" ref="AF54:BO54" si="235">AF39</f>
        <v>26833.333333333336</v>
      </c>
      <c r="AG54" s="27">
        <f t="shared" ca="1" si="235"/>
        <v>26833.333333333336</v>
      </c>
      <c r="AH54" s="27">
        <f t="shared" ca="1" si="235"/>
        <v>26833.333333333336</v>
      </c>
      <c r="AI54" s="27">
        <f t="shared" ca="1" si="235"/>
        <v>26833.333333333336</v>
      </c>
      <c r="AJ54" s="27">
        <f t="shared" ca="1" si="235"/>
        <v>30333.333333333336</v>
      </c>
      <c r="AK54" s="27">
        <f t="shared" ca="1" si="235"/>
        <v>33833.333333333336</v>
      </c>
      <c r="AL54" s="27">
        <f t="shared" ca="1" si="235"/>
        <v>37417.853570923966</v>
      </c>
      <c r="AM54" s="27">
        <f t="shared" ca="1" si="235"/>
        <v>40334.52023759063</v>
      </c>
      <c r="AN54" s="27">
        <f t="shared" ca="1" si="235"/>
        <v>42667.853570923966</v>
      </c>
      <c r="AO54" s="27">
        <f t="shared" ca="1" si="235"/>
        <v>45001.186904257294</v>
      </c>
      <c r="AP54" s="27">
        <f t="shared" ca="1" si="235"/>
        <v>47334.52023759063</v>
      </c>
      <c r="AQ54" s="27">
        <f t="shared" ca="1" si="235"/>
        <v>49667.853570923966</v>
      </c>
      <c r="AR54" s="27">
        <f t="shared" ca="1" si="235"/>
        <v>50834.52023759063</v>
      </c>
      <c r="AS54" s="27">
        <f t="shared" ca="1" si="235"/>
        <v>50834.52023759063</v>
      </c>
      <c r="AT54" s="27">
        <f t="shared" ca="1" si="235"/>
        <v>44064.843084871944</v>
      </c>
      <c r="AU54" s="27">
        <f t="shared" ca="1" si="235"/>
        <v>42217.840345810764</v>
      </c>
      <c r="AV54" s="27">
        <f t="shared" ca="1" si="235"/>
        <v>43327.706997224886</v>
      </c>
      <c r="AW54" s="27">
        <f t="shared" ca="1" si="235"/>
        <v>42178.00374758699</v>
      </c>
      <c r="AX54" s="27">
        <f t="shared" ca="1" si="235"/>
        <v>41176.775327938005</v>
      </c>
      <c r="AY54" s="27">
        <f t="shared" ca="1" si="235"/>
        <v>39066.314144642907</v>
      </c>
      <c r="AZ54" s="27">
        <f t="shared" ca="1" si="235"/>
        <v>36116.624511237402</v>
      </c>
      <c r="BA54" s="27">
        <f t="shared" ca="1" si="235"/>
        <v>35569.321436557919</v>
      </c>
      <c r="BB54" s="27">
        <f t="shared" ca="1" si="235"/>
        <v>33809.395756216785</v>
      </c>
      <c r="BC54" s="27">
        <f t="shared" ca="1" si="235"/>
        <v>31956.577711158458</v>
      </c>
      <c r="BD54" s="27">
        <f t="shared" ca="1" si="235"/>
        <v>34430.509728636978</v>
      </c>
      <c r="BE54" s="27">
        <f t="shared" ca="1" si="235"/>
        <v>34420.447152949782</v>
      </c>
      <c r="BF54" s="27">
        <f t="shared" ca="1" si="235"/>
        <v>33643.960320412283</v>
      </c>
      <c r="BG54" s="27">
        <f t="shared" ca="1" si="235"/>
        <v>31639.773108731973</v>
      </c>
      <c r="BH54" s="27">
        <f t="shared" ca="1" si="235"/>
        <v>32768.453984354601</v>
      </c>
      <c r="BI54" s="27">
        <f t="shared" ca="1" si="235"/>
        <v>31429.520313880865</v>
      </c>
      <c r="BJ54" s="27">
        <f t="shared" ca="1" si="235"/>
        <v>30354.818683218055</v>
      </c>
      <c r="BK54" s="27">
        <f t="shared" ca="1" si="235"/>
        <v>28078.087021945856</v>
      </c>
      <c r="BL54" s="27">
        <f t="shared" ca="1" si="235"/>
        <v>24922.572780318384</v>
      </c>
      <c r="BM54" s="27">
        <f t="shared" ca="1" si="235"/>
        <v>24344.389743624663</v>
      </c>
      <c r="BN54" s="27">
        <f t="shared" ca="1" si="235"/>
        <v>22404.76404965447</v>
      </c>
      <c r="BO54" s="27">
        <f t="shared" ca="1" si="235"/>
        <v>20368.742389447056</v>
      </c>
      <c r="BP54" s="66"/>
      <c r="BR54" s="27">
        <f t="shared" si="229"/>
        <v>479791.66000000003</v>
      </c>
      <c r="BS54" s="27">
        <f t="shared" si="229"/>
        <v>369541.67000000004</v>
      </c>
      <c r="BT54" s="27">
        <f t="shared" ca="1" si="229"/>
        <v>433923.78809221048</v>
      </c>
      <c r="BU54" s="27">
        <f t="shared" ca="1" si="229"/>
        <v>491152.44353842729</v>
      </c>
      <c r="BV54" s="27">
        <f t="shared" ca="1" si="229"/>
        <v>348806.03927717498</v>
      </c>
      <c r="BX54" s="79">
        <f t="shared" si="230"/>
        <v>-0.22978721639304855</v>
      </c>
      <c r="BY54" s="79">
        <f t="shared" ca="1" si="231"/>
        <v>0.1742215379721872</v>
      </c>
      <c r="BZ54" s="79">
        <f t="shared" ca="1" si="232"/>
        <v>0.13188642111055571</v>
      </c>
      <c r="CA54" s="79">
        <f t="shared" ca="1" si="233"/>
        <v>-0.28982122787731845</v>
      </c>
    </row>
    <row r="55" spans="1:79" x14ac:dyDescent="0.2">
      <c r="A55" s="40" t="str">
        <f>$A$47</f>
        <v>Income Tax Expese</v>
      </c>
      <c r="B55" s="11"/>
      <c r="C55" s="11"/>
      <c r="D55" s="11"/>
      <c r="E55" s="11"/>
      <c r="F55" s="12"/>
      <c r="G55" s="12"/>
      <c r="H55" s="27">
        <f>H47</f>
        <v>84595.339125540384</v>
      </c>
      <c r="I55" s="27">
        <f t="shared" ref="I55:AE55" si="236">I47</f>
        <v>108254.12308665909</v>
      </c>
      <c r="J55" s="27">
        <f t="shared" si="236"/>
        <v>121851.16409996214</v>
      </c>
      <c r="K55" s="27">
        <f t="shared" si="236"/>
        <v>114921.95460848689</v>
      </c>
      <c r="L55" s="27">
        <f t="shared" si="236"/>
        <v>133897.71298032466</v>
      </c>
      <c r="M55" s="27">
        <f t="shared" si="236"/>
        <v>109391.12365008029</v>
      </c>
      <c r="N55" s="27">
        <f t="shared" si="236"/>
        <v>105058.1390896712</v>
      </c>
      <c r="O55" s="27">
        <f t="shared" si="236"/>
        <v>111998.8993240151</v>
      </c>
      <c r="P55" s="27">
        <f t="shared" si="236"/>
        <v>91633.960245756447</v>
      </c>
      <c r="Q55" s="27">
        <f t="shared" si="236"/>
        <v>100390.0887562642</v>
      </c>
      <c r="R55" s="27">
        <f t="shared" si="236"/>
        <v>98184.439838043298</v>
      </c>
      <c r="S55" s="27">
        <f t="shared" si="236"/>
        <v>119265.70900611891</v>
      </c>
      <c r="T55" s="27">
        <f t="shared" si="236"/>
        <v>54116.260294665066</v>
      </c>
      <c r="U55" s="27">
        <f t="shared" si="236"/>
        <v>110201.06240542042</v>
      </c>
      <c r="V55" s="27">
        <f t="shared" si="236"/>
        <v>53525.552942956958</v>
      </c>
      <c r="W55" s="27">
        <f t="shared" si="236"/>
        <v>88199.376874190639</v>
      </c>
      <c r="X55" s="27">
        <f t="shared" si="236"/>
        <v>88452.257054195506</v>
      </c>
      <c r="Y55" s="27">
        <f t="shared" si="236"/>
        <v>68359.043791424643</v>
      </c>
      <c r="Z55" s="27">
        <f t="shared" si="236"/>
        <v>58938.28453728163</v>
      </c>
      <c r="AA55" s="27">
        <f t="shared" si="236"/>
        <v>79939.06169960399</v>
      </c>
      <c r="AB55" s="27">
        <f t="shared" si="236"/>
        <v>61637.632525347261</v>
      </c>
      <c r="AC55" s="27">
        <f t="shared" si="236"/>
        <v>86529.916413335988</v>
      </c>
      <c r="AD55" s="27">
        <f t="shared" si="236"/>
        <v>84730.100333862327</v>
      </c>
      <c r="AE55" s="27">
        <f t="shared" si="236"/>
        <v>108986.37723251608</v>
      </c>
      <c r="AF55" s="27">
        <f t="shared" ref="AF55:BO55" si="237">AF47</f>
        <v>64517.221828819762</v>
      </c>
      <c r="AG55" s="27">
        <f t="shared" ca="1" si="237"/>
        <v>99361.691230871147</v>
      </c>
      <c r="AH55" s="27">
        <f t="shared" ca="1" si="237"/>
        <v>99986.524482178749</v>
      </c>
      <c r="AI55" s="27">
        <f t="shared" ca="1" si="237"/>
        <v>93013.735098523364</v>
      </c>
      <c r="AJ55" s="27">
        <f t="shared" ca="1" si="237"/>
        <v>110288.92124268995</v>
      </c>
      <c r="AK55" s="27">
        <f t="shared" ca="1" si="237"/>
        <v>77125.027304158517</v>
      </c>
      <c r="AL55" s="27">
        <f t="shared" ca="1" si="237"/>
        <v>75253.346956232694</v>
      </c>
      <c r="AM55" s="27">
        <f t="shared" ca="1" si="237"/>
        <v>75042.277147867528</v>
      </c>
      <c r="AN55" s="27">
        <f t="shared" ca="1" si="237"/>
        <v>66985.281625718504</v>
      </c>
      <c r="AO55" s="27">
        <f t="shared" ca="1" si="237"/>
        <v>71141.225392099237</v>
      </c>
      <c r="AP55" s="27">
        <f t="shared" ca="1" si="237"/>
        <v>55682.983689810171</v>
      </c>
      <c r="AQ55" s="27">
        <f t="shared" ca="1" si="237"/>
        <v>92037.859882715173</v>
      </c>
      <c r="AR55" s="27">
        <f t="shared" ca="1" si="237"/>
        <v>44702.566901229882</v>
      </c>
      <c r="AS55" s="27">
        <f t="shared" ca="1" si="237"/>
        <v>82061.216500306939</v>
      </c>
      <c r="AT55" s="27">
        <f t="shared" ca="1" si="237"/>
        <v>83049.559439654826</v>
      </c>
      <c r="AU55" s="27">
        <f t="shared" ca="1" si="237"/>
        <v>82245.232058037785</v>
      </c>
      <c r="AV55" s="27">
        <f t="shared" ca="1" si="237"/>
        <v>102246.58797233272</v>
      </c>
      <c r="AW55" s="27">
        <f t="shared" ca="1" si="237"/>
        <v>71795.233504634787</v>
      </c>
      <c r="AX55" s="27">
        <f t="shared" ca="1" si="237"/>
        <v>72464.984426816314</v>
      </c>
      <c r="AY55" s="27">
        <f t="shared" ca="1" si="237"/>
        <v>77525.194521648824</v>
      </c>
      <c r="AZ55" s="27">
        <f t="shared" ca="1" si="237"/>
        <v>71051.503119309316</v>
      </c>
      <c r="BA55" s="27">
        <f t="shared" ca="1" si="237"/>
        <v>76590.4467256895</v>
      </c>
      <c r="BB55" s="27">
        <f t="shared" ca="1" si="237"/>
        <v>61481.357994903759</v>
      </c>
      <c r="BC55" s="27">
        <f t="shared" ca="1" si="237"/>
        <v>101419.08509660473</v>
      </c>
      <c r="BD55" s="27">
        <f t="shared" ca="1" si="237"/>
        <v>52713.57839533277</v>
      </c>
      <c r="BE55" s="27">
        <f t="shared" ca="1" si="237"/>
        <v>93026.922774747058</v>
      </c>
      <c r="BF55" s="27">
        <f t="shared" ca="1" si="237"/>
        <v>90177.006483708246</v>
      </c>
      <c r="BG55" s="27">
        <f t="shared" ca="1" si="237"/>
        <v>89288.907387539293</v>
      </c>
      <c r="BH55" s="27">
        <f t="shared" ca="1" si="237"/>
        <v>110943.93974016001</v>
      </c>
      <c r="BI55" s="27">
        <f t="shared" ca="1" si="237"/>
        <v>78521.485644798464</v>
      </c>
      <c r="BJ55" s="27">
        <f t="shared" ca="1" si="237"/>
        <v>80036.663276610911</v>
      </c>
      <c r="BK55" s="27">
        <f t="shared" ca="1" si="237"/>
        <v>86099.277180522113</v>
      </c>
      <c r="BL55" s="27">
        <f t="shared" ca="1" si="237"/>
        <v>79238.26472214669</v>
      </c>
      <c r="BM55" s="27">
        <f t="shared" ca="1" si="237"/>
        <v>84888.521638327933</v>
      </c>
      <c r="BN55" s="27">
        <f t="shared" ca="1" si="237"/>
        <v>68345.840165543181</v>
      </c>
      <c r="BO55" s="27">
        <f t="shared" ca="1" si="237"/>
        <v>110810.58153258834</v>
      </c>
      <c r="BP55" s="66"/>
      <c r="BR55" s="27">
        <f t="shared" si="229"/>
        <v>1299442.6538109228</v>
      </c>
      <c r="BS55" s="27">
        <f t="shared" si="229"/>
        <v>943614.92610480054</v>
      </c>
      <c r="BT55" s="27">
        <f t="shared" ca="1" si="229"/>
        <v>980436.09588168468</v>
      </c>
      <c r="BU55" s="27">
        <f t="shared" ca="1" si="229"/>
        <v>926632.96826116939</v>
      </c>
      <c r="BV55" s="27">
        <f t="shared" ca="1" si="229"/>
        <v>1024090.988942025</v>
      </c>
      <c r="BX55" s="79">
        <f t="shared" si="230"/>
        <v>-0.27383103568485556</v>
      </c>
      <c r="BY55" s="79">
        <f t="shared" ca="1" si="231"/>
        <v>3.9021393958741379E-2</v>
      </c>
      <c r="BZ55" s="79">
        <f t="shared" ca="1" si="232"/>
        <v>-5.4876730718620981E-2</v>
      </c>
      <c r="CA55" s="79">
        <f t="shared" ca="1" si="233"/>
        <v>0.10517435059939206</v>
      </c>
    </row>
    <row r="56" spans="1:79" x14ac:dyDescent="0.2">
      <c r="A56" s="40" t="str">
        <f>$A$40</f>
        <v>Depreciation</v>
      </c>
      <c r="B56" s="11"/>
      <c r="C56" s="11"/>
      <c r="D56" s="11"/>
      <c r="E56" s="11"/>
      <c r="F56" s="12"/>
      <c r="G56" s="12"/>
      <c r="H56" s="27">
        <f>H40</f>
        <v>18544.099999999999</v>
      </c>
      <c r="I56" s="27">
        <f t="shared" ref="I56:AE56" si="238">I40</f>
        <v>19035.61</v>
      </c>
      <c r="J56" s="27">
        <f t="shared" si="238"/>
        <v>18720.400000000001</v>
      </c>
      <c r="K56" s="27">
        <f t="shared" si="238"/>
        <v>18411.5</v>
      </c>
      <c r="L56" s="27">
        <f t="shared" si="238"/>
        <v>18981.88</v>
      </c>
      <c r="M56" s="27">
        <f t="shared" si="238"/>
        <v>19528.150000000001</v>
      </c>
      <c r="N56" s="27">
        <f t="shared" si="238"/>
        <v>20104.55</v>
      </c>
      <c r="O56" s="27">
        <f t="shared" si="238"/>
        <v>20664.259999999998</v>
      </c>
      <c r="P56" s="27">
        <f t="shared" si="238"/>
        <v>21250.01</v>
      </c>
      <c r="Q56" s="27">
        <f t="shared" si="238"/>
        <v>20976.37</v>
      </c>
      <c r="R56" s="27">
        <f t="shared" si="238"/>
        <v>21574.46</v>
      </c>
      <c r="S56" s="27">
        <f t="shared" si="238"/>
        <v>22131.79</v>
      </c>
      <c r="T56" s="27">
        <f t="shared" si="238"/>
        <v>22689.54</v>
      </c>
      <c r="U56" s="27">
        <f t="shared" si="238"/>
        <v>22437.15</v>
      </c>
      <c r="V56" s="27">
        <f t="shared" si="238"/>
        <v>22189.8</v>
      </c>
      <c r="W56" s="27">
        <f t="shared" si="238"/>
        <v>21947.4</v>
      </c>
      <c r="X56" s="27">
        <f t="shared" si="238"/>
        <v>21709.85</v>
      </c>
      <c r="Y56" s="27">
        <f t="shared" si="238"/>
        <v>21477.05</v>
      </c>
      <c r="Z56" s="27">
        <f t="shared" si="238"/>
        <v>22074.57</v>
      </c>
      <c r="AA56" s="27">
        <f t="shared" si="238"/>
        <v>22683.26</v>
      </c>
      <c r="AB56" s="27">
        <f t="shared" si="238"/>
        <v>23286</v>
      </c>
      <c r="AC56" s="27">
        <f t="shared" si="238"/>
        <v>23071.27</v>
      </c>
      <c r="AD56" s="27">
        <f t="shared" si="238"/>
        <v>23693.05</v>
      </c>
      <c r="AE56" s="27">
        <f t="shared" si="238"/>
        <v>24359.63</v>
      </c>
      <c r="AF56" s="27">
        <f t="shared" ref="AF56:BO56" si="239">AF40</f>
        <v>24559.63</v>
      </c>
      <c r="AG56" s="27">
        <f t="shared" si="239"/>
        <v>24759.63</v>
      </c>
      <c r="AH56" s="27">
        <f t="shared" si="239"/>
        <v>24959.63</v>
      </c>
      <c r="AI56" s="27">
        <f t="shared" si="239"/>
        <v>27159.63</v>
      </c>
      <c r="AJ56" s="27">
        <f t="shared" si="239"/>
        <v>29359.63</v>
      </c>
      <c r="AK56" s="27">
        <f t="shared" si="239"/>
        <v>31226.296666666669</v>
      </c>
      <c r="AL56" s="27">
        <f t="shared" si="239"/>
        <v>33092.963333333333</v>
      </c>
      <c r="AM56" s="27">
        <f t="shared" si="239"/>
        <v>34626.296666666669</v>
      </c>
      <c r="AN56" s="27">
        <f t="shared" si="239"/>
        <v>36159.630000000005</v>
      </c>
      <c r="AO56" s="27">
        <f t="shared" si="239"/>
        <v>37692.963333333333</v>
      </c>
      <c r="AP56" s="27">
        <f t="shared" si="239"/>
        <v>39226.296666666669</v>
      </c>
      <c r="AQ56" s="27">
        <f t="shared" si="239"/>
        <v>40092.963333333333</v>
      </c>
      <c r="AR56" s="27">
        <f t="shared" si="239"/>
        <v>40292.963333333333</v>
      </c>
      <c r="AS56" s="27">
        <f t="shared" si="239"/>
        <v>40492.963333333333</v>
      </c>
      <c r="AT56" s="27">
        <f t="shared" si="239"/>
        <v>40692.963333333333</v>
      </c>
      <c r="AU56" s="27">
        <f t="shared" si="239"/>
        <v>40892.963333333333</v>
      </c>
      <c r="AV56" s="27">
        <f t="shared" si="239"/>
        <v>41092.963333333333</v>
      </c>
      <c r="AW56" s="27">
        <f t="shared" si="239"/>
        <v>41292.963333333333</v>
      </c>
      <c r="AX56" s="27">
        <f t="shared" si="239"/>
        <v>41492.963333333333</v>
      </c>
      <c r="AY56" s="27">
        <f t="shared" si="239"/>
        <v>41692.963333333333</v>
      </c>
      <c r="AZ56" s="27">
        <f t="shared" si="239"/>
        <v>41892.963333333333</v>
      </c>
      <c r="BA56" s="27">
        <f t="shared" si="239"/>
        <v>42092.963333333333</v>
      </c>
      <c r="BB56" s="27">
        <f t="shared" si="239"/>
        <v>42292.963333333333</v>
      </c>
      <c r="BC56" s="27">
        <f t="shared" si="239"/>
        <v>42492.963333333333</v>
      </c>
      <c r="BD56" s="27">
        <f t="shared" si="239"/>
        <v>42692.963333333333</v>
      </c>
      <c r="BE56" s="27">
        <f t="shared" si="239"/>
        <v>42892.963333333333</v>
      </c>
      <c r="BF56" s="27">
        <f t="shared" si="239"/>
        <v>43092.963333333333</v>
      </c>
      <c r="BG56" s="27">
        <f t="shared" si="239"/>
        <v>43292.963333333333</v>
      </c>
      <c r="BH56" s="27">
        <f t="shared" si="239"/>
        <v>43492.963333333333</v>
      </c>
      <c r="BI56" s="27">
        <f t="shared" si="239"/>
        <v>43692.963333333333</v>
      </c>
      <c r="BJ56" s="27">
        <f t="shared" si="239"/>
        <v>43892.963333333333</v>
      </c>
      <c r="BK56" s="27">
        <f t="shared" si="239"/>
        <v>44092.963333333333</v>
      </c>
      <c r="BL56" s="27">
        <f t="shared" si="239"/>
        <v>44292.963333333333</v>
      </c>
      <c r="BM56" s="27">
        <f t="shared" si="239"/>
        <v>44492.963333333333</v>
      </c>
      <c r="BN56" s="27">
        <f t="shared" si="239"/>
        <v>44692.963333333333</v>
      </c>
      <c r="BO56" s="27">
        <f t="shared" si="239"/>
        <v>44892.963333333333</v>
      </c>
      <c r="BP56" s="66"/>
      <c r="BR56" s="27">
        <f t="shared" si="229"/>
        <v>239923.08000000002</v>
      </c>
      <c r="BS56" s="27">
        <f t="shared" si="229"/>
        <v>271618.57</v>
      </c>
      <c r="BT56" s="27">
        <f t="shared" si="229"/>
        <v>382915.56</v>
      </c>
      <c r="BU56" s="27">
        <f t="shared" si="229"/>
        <v>496715.55999999988</v>
      </c>
      <c r="BV56" s="27">
        <f t="shared" si="229"/>
        <v>525515.55999999994</v>
      </c>
      <c r="BX56" s="79">
        <f t="shared" si="230"/>
        <v>0.13210688192232278</v>
      </c>
      <c r="BY56" s="79">
        <f t="shared" si="231"/>
        <v>0.40975471596069446</v>
      </c>
      <c r="BZ56" s="79">
        <f t="shared" si="232"/>
        <v>0.29719345957108634</v>
      </c>
      <c r="CA56" s="79">
        <f t="shared" si="233"/>
        <v>5.7980869373208455E-2</v>
      </c>
    </row>
    <row r="57" spans="1:79" x14ac:dyDescent="0.2">
      <c r="A57" s="40" t="s">
        <v>116</v>
      </c>
      <c r="B57" s="11"/>
      <c r="C57" s="11"/>
      <c r="D57" s="11"/>
      <c r="E57" s="11"/>
      <c r="F57" s="12"/>
      <c r="G57" s="12"/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5">
        <v>0</v>
      </c>
      <c r="BP57" s="65"/>
      <c r="BR57" s="25">
        <f t="shared" si="229"/>
        <v>0</v>
      </c>
      <c r="BS57" s="25">
        <f t="shared" si="229"/>
        <v>0</v>
      </c>
      <c r="BT57" s="25">
        <f t="shared" si="229"/>
        <v>0</v>
      </c>
      <c r="BU57" s="25">
        <f t="shared" si="229"/>
        <v>0</v>
      </c>
      <c r="BV57" s="25">
        <f t="shared" si="229"/>
        <v>0</v>
      </c>
      <c r="BX57" s="78">
        <f t="shared" si="230"/>
        <v>0</v>
      </c>
      <c r="BY57" s="78">
        <f t="shared" si="231"/>
        <v>0</v>
      </c>
      <c r="BZ57" s="78">
        <f t="shared" si="232"/>
        <v>0</v>
      </c>
      <c r="CA57" s="78">
        <f t="shared" si="233"/>
        <v>0</v>
      </c>
    </row>
    <row r="58" spans="1:79" x14ac:dyDescent="0.2">
      <c r="A58" s="32" t="s">
        <v>117</v>
      </c>
      <c r="B58" s="47"/>
      <c r="C58" s="47"/>
      <c r="D58" s="47"/>
      <c r="E58" s="47"/>
      <c r="F58" s="46"/>
      <c r="G58" s="46"/>
      <c r="H58" s="26">
        <f>SUM(H54:H57)</f>
        <v>145868.60912554039</v>
      </c>
      <c r="I58" s="26">
        <f t="shared" ref="I58:AE58" si="240">SUM(I54:I57)</f>
        <v>170018.90308665909</v>
      </c>
      <c r="J58" s="26">
        <f t="shared" si="240"/>
        <v>183300.73409996214</v>
      </c>
      <c r="K58" s="26">
        <f t="shared" si="240"/>
        <v>175041.78460848689</v>
      </c>
      <c r="L58" s="26">
        <f t="shared" si="240"/>
        <v>194587.92298032466</v>
      </c>
      <c r="M58" s="26">
        <f t="shared" si="240"/>
        <v>170627.6036500803</v>
      </c>
      <c r="N58" s="26">
        <f t="shared" si="240"/>
        <v>165850.18908967118</v>
      </c>
      <c r="O58" s="26">
        <f t="shared" si="240"/>
        <v>170433.9893240151</v>
      </c>
      <c r="P58" s="26">
        <f t="shared" si="240"/>
        <v>150654.80024575646</v>
      </c>
      <c r="Q58" s="26">
        <f t="shared" si="240"/>
        <v>158116.45875626418</v>
      </c>
      <c r="R58" s="26">
        <f t="shared" si="240"/>
        <v>156508.89983804329</v>
      </c>
      <c r="S58" s="26">
        <f t="shared" si="240"/>
        <v>178147.49900611892</v>
      </c>
      <c r="T58" s="26">
        <f t="shared" si="240"/>
        <v>112534.97029466508</v>
      </c>
      <c r="U58" s="26">
        <f t="shared" si="240"/>
        <v>168367.38240542042</v>
      </c>
      <c r="V58" s="26">
        <f t="shared" si="240"/>
        <v>108527.85294295696</v>
      </c>
      <c r="W58" s="26">
        <f t="shared" si="240"/>
        <v>141938.44687419065</v>
      </c>
      <c r="X58" s="26">
        <f t="shared" si="240"/>
        <v>141953.7770541955</v>
      </c>
      <c r="Y58" s="26">
        <f t="shared" si="240"/>
        <v>121627.76379142464</v>
      </c>
      <c r="Z58" s="26">
        <f t="shared" si="240"/>
        <v>111783.68453728163</v>
      </c>
      <c r="AA58" s="26">
        <f t="shared" si="240"/>
        <v>133393.151699604</v>
      </c>
      <c r="AB58" s="26">
        <f t="shared" si="240"/>
        <v>112777.80252534726</v>
      </c>
      <c r="AC58" s="26">
        <f t="shared" si="240"/>
        <v>136434.51641333598</v>
      </c>
      <c r="AD58" s="26">
        <f t="shared" si="240"/>
        <v>135256.48033386233</v>
      </c>
      <c r="AE58" s="26">
        <f t="shared" si="240"/>
        <v>160179.33723251609</v>
      </c>
      <c r="AF58" s="26">
        <f t="shared" ref="AF58" si="241">SUM(AF54:AF57)</f>
        <v>115910.1851621531</v>
      </c>
      <c r="AG58" s="26">
        <f t="shared" ref="AG58" ca="1" si="242">SUM(AG54:AG57)</f>
        <v>150954.65456420448</v>
      </c>
      <c r="AH58" s="26">
        <f t="shared" ref="AH58" ca="1" si="243">SUM(AH54:AH57)</f>
        <v>151779.48781551208</v>
      </c>
      <c r="AI58" s="26">
        <f t="shared" ref="AI58" ca="1" si="244">SUM(AI54:AI57)</f>
        <v>147006.6984318567</v>
      </c>
      <c r="AJ58" s="26">
        <f t="shared" ref="AJ58" ca="1" si="245">SUM(AJ54:AJ57)</f>
        <v>169981.88457602329</v>
      </c>
      <c r="AK58" s="26">
        <f t="shared" ref="AK58" ca="1" si="246">SUM(AK54:AK57)</f>
        <v>142184.65730415852</v>
      </c>
      <c r="AL58" s="26">
        <f t="shared" ref="AL58" ca="1" si="247">SUM(AL54:AL57)</f>
        <v>145764.16386048999</v>
      </c>
      <c r="AM58" s="26">
        <f t="shared" ref="AM58" ca="1" si="248">SUM(AM54:AM57)</f>
        <v>150003.09405212483</v>
      </c>
      <c r="AN58" s="26">
        <f t="shared" ref="AN58" ca="1" si="249">SUM(AN54:AN57)</f>
        <v>145812.76519664249</v>
      </c>
      <c r="AO58" s="26">
        <f t="shared" ref="AO58" ca="1" si="250">SUM(AO54:AO57)</f>
        <v>153835.37562968986</v>
      </c>
      <c r="AP58" s="26">
        <f t="shared" ref="AP58" ca="1" si="251">SUM(AP54:AP57)</f>
        <v>142243.80059406746</v>
      </c>
      <c r="AQ58" s="26">
        <f t="shared" ref="AQ58" ca="1" si="252">SUM(AQ54:AQ57)</f>
        <v>181798.67678697244</v>
      </c>
      <c r="AR58" s="26">
        <f t="shared" ref="AR58" ca="1" si="253">SUM(AR54:AR57)</f>
        <v>135830.05047215385</v>
      </c>
      <c r="AS58" s="26">
        <f t="shared" ref="AS58" ca="1" si="254">SUM(AS54:AS57)</f>
        <v>173388.70007123088</v>
      </c>
      <c r="AT58" s="26">
        <f t="shared" ref="AT58" ca="1" si="255">SUM(AT54:AT57)</f>
        <v>167807.3658578601</v>
      </c>
      <c r="AU58" s="26">
        <f t="shared" ref="AU58" ca="1" si="256">SUM(AU54:AU57)</f>
        <v>165356.0357371819</v>
      </c>
      <c r="AV58" s="26">
        <f t="shared" ref="AV58" ca="1" si="257">SUM(AV54:AV57)</f>
        <v>186667.25830289093</v>
      </c>
      <c r="AW58" s="26">
        <f t="shared" ref="AW58" ca="1" si="258">SUM(AW54:AW57)</f>
        <v>155266.20058555511</v>
      </c>
      <c r="AX58" s="26">
        <f t="shared" ref="AX58" ca="1" si="259">SUM(AX54:AX57)</f>
        <v>155134.72308808763</v>
      </c>
      <c r="AY58" s="26">
        <f t="shared" ref="AY58" ca="1" si="260">SUM(AY54:AY57)</f>
        <v>158284.47199962506</v>
      </c>
      <c r="AZ58" s="26">
        <f t="shared" ref="AZ58" ca="1" si="261">SUM(AZ54:AZ57)</f>
        <v>149061.09096388007</v>
      </c>
      <c r="BA58" s="26">
        <f t="shared" ref="BA58" ca="1" si="262">SUM(BA54:BA57)</f>
        <v>154252.73149558075</v>
      </c>
      <c r="BB58" s="26">
        <f t="shared" ref="BB58" ca="1" si="263">SUM(BB54:BB57)</f>
        <v>137583.71708445388</v>
      </c>
      <c r="BC58" s="26">
        <f t="shared" ref="BC58" ca="1" si="264">SUM(BC54:BC57)</f>
        <v>175868.62614109652</v>
      </c>
      <c r="BD58" s="26">
        <f t="shared" ref="BD58" ca="1" si="265">SUM(BD54:BD57)</f>
        <v>129837.05145730308</v>
      </c>
      <c r="BE58" s="26">
        <f t="shared" ref="BE58" ca="1" si="266">SUM(BE54:BE57)</f>
        <v>170340.33326103017</v>
      </c>
      <c r="BF58" s="26">
        <f t="shared" ref="BF58" ca="1" si="267">SUM(BF54:BF57)</f>
        <v>166913.93013745386</v>
      </c>
      <c r="BG58" s="26">
        <f t="shared" ref="BG58" ca="1" si="268">SUM(BG54:BG57)</f>
        <v>164221.64382960461</v>
      </c>
      <c r="BH58" s="26">
        <f t="shared" ref="BH58" ca="1" si="269">SUM(BH54:BH57)</f>
        <v>187205.35705784796</v>
      </c>
      <c r="BI58" s="26">
        <f t="shared" ref="BI58" ca="1" si="270">SUM(BI54:BI57)</f>
        <v>153643.96929201268</v>
      </c>
      <c r="BJ58" s="26">
        <f t="shared" ref="BJ58" ca="1" si="271">SUM(BJ54:BJ57)</f>
        <v>154284.44529316231</v>
      </c>
      <c r="BK58" s="26">
        <f t="shared" ref="BK58" ca="1" si="272">SUM(BK54:BK57)</f>
        <v>158270.32753580131</v>
      </c>
      <c r="BL58" s="26">
        <f t="shared" ref="BL58" ca="1" si="273">SUM(BL54:BL57)</f>
        <v>148453.80083579841</v>
      </c>
      <c r="BM58" s="26">
        <f t="shared" ref="BM58" ca="1" si="274">SUM(BM54:BM57)</f>
        <v>153725.87471528593</v>
      </c>
      <c r="BN58" s="26">
        <f t="shared" ref="BN58" ca="1" si="275">SUM(BN54:BN57)</f>
        <v>135443.56754853099</v>
      </c>
      <c r="BO58" s="26">
        <f t="shared" ref="BO58" ca="1" si="276">SUM(BO54:BO57)</f>
        <v>176072.28725536872</v>
      </c>
      <c r="BP58" s="66"/>
      <c r="BR58" s="26">
        <f t="shared" si="229"/>
        <v>2019157.393810923</v>
      </c>
      <c r="BS58" s="26">
        <f t="shared" si="229"/>
        <v>1584775.1661048005</v>
      </c>
      <c r="BT58" s="26">
        <f t="shared" ca="1" si="229"/>
        <v>1797275.4439738954</v>
      </c>
      <c r="BU58" s="26">
        <f t="shared" ca="1" si="229"/>
        <v>1914500.9717995967</v>
      </c>
      <c r="BV58" s="26">
        <f t="shared" ca="1" si="229"/>
        <v>1898412.5882191998</v>
      </c>
      <c r="BX58" s="82">
        <f t="shared" si="230"/>
        <v>-0.21513044452977337</v>
      </c>
      <c r="BY58" s="82">
        <f t="shared" ca="1" si="231"/>
        <v>0.13408859654924843</v>
      </c>
      <c r="BZ58" s="82">
        <f t="shared" ca="1" si="232"/>
        <v>6.5224019066608907E-2</v>
      </c>
      <c r="CA58" s="82">
        <f t="shared" ca="1" si="233"/>
        <v>-8.4034345332685279E-3</v>
      </c>
    </row>
    <row r="59" spans="1:79" x14ac:dyDescent="0.2">
      <c r="A59" s="51" t="s">
        <v>115</v>
      </c>
      <c r="B59" s="49"/>
      <c r="C59" s="49"/>
      <c r="D59" s="49"/>
      <c r="E59" s="49"/>
      <c r="F59" s="48"/>
      <c r="G59" s="48"/>
      <c r="H59" s="50">
        <f>SUM(H53,H58)</f>
        <v>343257.73375180131</v>
      </c>
      <c r="I59" s="50">
        <f t="shared" ref="I59:AE59" si="277">SUM(I53,I58)</f>
        <v>422611.85695553035</v>
      </c>
      <c r="J59" s="50">
        <f t="shared" si="277"/>
        <v>467620.11699987378</v>
      </c>
      <c r="K59" s="50">
        <f t="shared" si="277"/>
        <v>443193.01202828961</v>
      </c>
      <c r="L59" s="50">
        <f t="shared" si="277"/>
        <v>507015.91993441555</v>
      </c>
      <c r="M59" s="50">
        <f t="shared" si="277"/>
        <v>425873.55883360095</v>
      </c>
      <c r="N59" s="50">
        <f t="shared" si="277"/>
        <v>410985.84696557064</v>
      </c>
      <c r="O59" s="50">
        <f t="shared" si="277"/>
        <v>431764.75441338366</v>
      </c>
      <c r="P59" s="50">
        <f t="shared" si="277"/>
        <v>364467.37415252154</v>
      </c>
      <c r="Q59" s="50">
        <f t="shared" si="277"/>
        <v>392359.99918754736</v>
      </c>
      <c r="R59" s="50">
        <f t="shared" si="277"/>
        <v>385605.92612681095</v>
      </c>
      <c r="S59" s="50">
        <f t="shared" si="277"/>
        <v>456434.15335372969</v>
      </c>
      <c r="T59" s="50">
        <f t="shared" si="277"/>
        <v>238806.24431555026</v>
      </c>
      <c r="U59" s="50">
        <f t="shared" si="277"/>
        <v>425503.19468473474</v>
      </c>
      <c r="V59" s="50">
        <f t="shared" si="277"/>
        <v>233420.80980985652</v>
      </c>
      <c r="W59" s="50">
        <f t="shared" si="277"/>
        <v>347736.9929139688</v>
      </c>
      <c r="X59" s="50">
        <f t="shared" si="277"/>
        <v>348342.37684731837</v>
      </c>
      <c r="Y59" s="50">
        <f t="shared" si="277"/>
        <v>281132.19930474879</v>
      </c>
      <c r="Z59" s="50">
        <f t="shared" si="277"/>
        <v>249306.34845760543</v>
      </c>
      <c r="AA59" s="50">
        <f t="shared" si="277"/>
        <v>319917.62899867998</v>
      </c>
      <c r="AB59" s="50">
        <f t="shared" si="277"/>
        <v>256598.94508449087</v>
      </c>
      <c r="AC59" s="50">
        <f t="shared" si="277"/>
        <v>338337.65471111995</v>
      </c>
      <c r="AD59" s="50">
        <f t="shared" si="277"/>
        <v>332960.04777954111</v>
      </c>
      <c r="AE59" s="50">
        <f t="shared" si="277"/>
        <v>414480.88410838699</v>
      </c>
      <c r="AF59" s="50">
        <f t="shared" ref="AF59" si="278">SUM(AF53,AF58)</f>
        <v>266450.3694293992</v>
      </c>
      <c r="AG59" s="50">
        <f t="shared" ref="AG59" ca="1" si="279">SUM(AG53,AG58)</f>
        <v>382798.60076957056</v>
      </c>
      <c r="AH59" s="50">
        <f t="shared" ref="AH59" ca="1" si="280">SUM(AH53,AH58)</f>
        <v>385081.37827392924</v>
      </c>
      <c r="AI59" s="50">
        <f t="shared" ref="AI59" ca="1" si="281">SUM(AI53,AI58)</f>
        <v>364038.74699507788</v>
      </c>
      <c r="AJ59" s="50">
        <f t="shared" ref="AJ59" ca="1" si="282">SUM(AJ53,AJ58)</f>
        <v>427322.70080896653</v>
      </c>
      <c r="AK59" s="50">
        <f t="shared" ref="AK59" ca="1" si="283">SUM(AK53,AK58)</f>
        <v>322143.05434719508</v>
      </c>
      <c r="AL59" s="50">
        <f t="shared" ref="AL59" ca="1" si="284">SUM(AL53,AL58)</f>
        <v>321355.30675836629</v>
      </c>
      <c r="AM59" s="50">
        <f t="shared" ref="AM59" ca="1" si="285">SUM(AM53,AM58)</f>
        <v>325101.74073048239</v>
      </c>
      <c r="AN59" s="50">
        <f t="shared" ref="AN59" ca="1" si="286">SUM(AN53,AN58)</f>
        <v>302111.75565665233</v>
      </c>
      <c r="AO59" s="50">
        <f t="shared" ref="AO59" ca="1" si="287">SUM(AO53,AO58)</f>
        <v>319831.56821125478</v>
      </c>
      <c r="AP59" s="50">
        <f t="shared" ref="AP59" ca="1" si="288">SUM(AP53,AP58)</f>
        <v>272170.76253695786</v>
      </c>
      <c r="AQ59" s="50">
        <f t="shared" ref="AQ59" ca="1" si="289">SUM(AQ53,AQ58)</f>
        <v>396553.68317997456</v>
      </c>
      <c r="AR59" s="50">
        <f t="shared" ref="AR59" ca="1" si="290">SUM(AR53,AR58)</f>
        <v>240136.03990835691</v>
      </c>
      <c r="AS59" s="50">
        <f t="shared" ref="AS59" ca="1" si="291">SUM(AS53,AS58)</f>
        <v>364864.87190528039</v>
      </c>
      <c r="AT59" s="50">
        <f t="shared" ref="AT59" ca="1" si="292">SUM(AT53,AT58)</f>
        <v>361589.67121705471</v>
      </c>
      <c r="AU59" s="50">
        <f t="shared" ref="AU59" ca="1" si="293">SUM(AU53,AU58)</f>
        <v>357261.57720593677</v>
      </c>
      <c r="AV59" s="50">
        <f t="shared" ref="AV59" ca="1" si="294">SUM(AV53,AV58)</f>
        <v>425242.63023833395</v>
      </c>
      <c r="AW59" s="50">
        <f t="shared" ref="AW59" ca="1" si="295">SUM(AW53,AW58)</f>
        <v>322788.41209636966</v>
      </c>
      <c r="AX59" s="50">
        <f t="shared" ref="AX59" ca="1" si="296">SUM(AX53,AX58)</f>
        <v>324219.68675065902</v>
      </c>
      <c r="AY59" s="50">
        <f t="shared" ref="AY59" ca="1" si="297">SUM(AY53,AY58)</f>
        <v>339176.59255013906</v>
      </c>
      <c r="AZ59" s="50">
        <f t="shared" ref="AZ59" ca="1" si="298">SUM(AZ53,AZ58)</f>
        <v>314847.9315756018</v>
      </c>
      <c r="BA59" s="50">
        <f t="shared" ref="BA59" ca="1" si="299">SUM(BA53,BA58)</f>
        <v>332963.77385552292</v>
      </c>
      <c r="BB59" s="50">
        <f t="shared" ref="BB59" ca="1" si="300">SUM(BB53,BB58)</f>
        <v>281040.21907256264</v>
      </c>
      <c r="BC59" s="50">
        <f t="shared" ref="BC59" ca="1" si="301">SUM(BC53,BC58)</f>
        <v>412513.15803317423</v>
      </c>
      <c r="BD59" s="50">
        <f t="shared" ref="BD59" ca="1" si="302">SUM(BD53,BD58)</f>
        <v>252835.40104641288</v>
      </c>
      <c r="BE59" s="50">
        <f t="shared" ref="BE59" ca="1" si="303">SUM(BE53,BE58)</f>
        <v>387403.15306877333</v>
      </c>
      <c r="BF59" s="50">
        <f t="shared" ref="BF59" ca="1" si="304">SUM(BF53,BF58)</f>
        <v>377326.94526610646</v>
      </c>
      <c r="BG59" s="50">
        <f t="shared" ref="BG59" ca="1" si="305">SUM(BG53,BG58)</f>
        <v>372562.42773386301</v>
      </c>
      <c r="BH59" s="50">
        <f t="shared" ref="BH59" ca="1" si="306">SUM(BH53,BH58)</f>
        <v>446074.54978488799</v>
      </c>
      <c r="BI59" s="50">
        <f t="shared" ref="BI59" ca="1" si="307">SUM(BI53,BI58)</f>
        <v>336860.76912987581</v>
      </c>
      <c r="BJ59" s="50">
        <f t="shared" ref="BJ59" ca="1" si="308">SUM(BJ53,BJ58)</f>
        <v>341036.65960525448</v>
      </c>
      <c r="BK59" s="50">
        <f t="shared" ref="BK59" ca="1" si="309">SUM(BK53,BK58)</f>
        <v>359168.64095701964</v>
      </c>
      <c r="BL59" s="50">
        <f t="shared" ref="BL59" ca="1" si="310">SUM(BL53,BL58)</f>
        <v>333343.08518747403</v>
      </c>
      <c r="BM59" s="50">
        <f t="shared" ref="BM59" ca="1" si="311">SUM(BM53,BM58)</f>
        <v>351799.09187138441</v>
      </c>
      <c r="BN59" s="50">
        <f t="shared" ref="BN59" ca="1" si="312">SUM(BN53,BN58)</f>
        <v>294917.19460146507</v>
      </c>
      <c r="BO59" s="50">
        <f t="shared" ref="BO59" ca="1" si="313">SUM(BO53,BO58)</f>
        <v>434630.31083140819</v>
      </c>
      <c r="BP59" s="66"/>
      <c r="BR59" s="50">
        <f t="shared" si="229"/>
        <v>5051190.2527030744</v>
      </c>
      <c r="BS59" s="50">
        <f t="shared" si="229"/>
        <v>3786543.3270160016</v>
      </c>
      <c r="BT59" s="50">
        <f t="shared" ca="1" si="229"/>
        <v>4084959.6676978264</v>
      </c>
      <c r="BU59" s="50">
        <f t="shared" ca="1" si="229"/>
        <v>4076644.5644089915</v>
      </c>
      <c r="BV59" s="50">
        <f t="shared" ca="1" si="229"/>
        <v>4287958.2290839255</v>
      </c>
      <c r="BX59" s="83">
        <f t="shared" si="230"/>
        <v>-0.25036612410516801</v>
      </c>
      <c r="BY59" s="83">
        <f t="shared" ca="1" si="231"/>
        <v>7.8809699218995277E-2</v>
      </c>
      <c r="BZ59" s="83">
        <f t="shared" ca="1" si="232"/>
        <v>-2.035541098382776E-3</v>
      </c>
      <c r="CA59" s="83">
        <f t="shared" ca="1" si="233"/>
        <v>5.183519468923059E-2</v>
      </c>
    </row>
    <row r="60" spans="1:79" x14ac:dyDescent="0.2">
      <c r="A60" s="12" t="s">
        <v>39</v>
      </c>
      <c r="B60" s="11"/>
      <c r="C60" s="11"/>
      <c r="D60" s="11"/>
      <c r="E60" s="11"/>
      <c r="F60" s="12"/>
      <c r="G60" s="12"/>
      <c r="H60" s="30">
        <f t="shared" ref="H60:AE60" si="314">H59/H$10</f>
        <v>8.5138016156487847E-2</v>
      </c>
      <c r="I60" s="30">
        <f t="shared" si="314"/>
        <v>9.9513306917757047E-2</v>
      </c>
      <c r="J60" s="30">
        <f t="shared" si="314"/>
        <v>0.10480537992983434</v>
      </c>
      <c r="K60" s="30">
        <f t="shared" si="314"/>
        <v>0.10078986066311832</v>
      </c>
      <c r="L60" s="30">
        <f t="shared" si="314"/>
        <v>0.11108056356205689</v>
      </c>
      <c r="M60" s="30">
        <f t="shared" si="314"/>
        <v>9.8172686290826455E-2</v>
      </c>
      <c r="N60" s="30">
        <f t="shared" si="314"/>
        <v>9.4511349508119E-2</v>
      </c>
      <c r="O60" s="30">
        <f t="shared" si="314"/>
        <v>0.10059745563685767</v>
      </c>
      <c r="P60" s="30">
        <f t="shared" si="314"/>
        <v>8.6051118730570919E-2</v>
      </c>
      <c r="Q60" s="30">
        <f t="shared" si="314"/>
        <v>9.4123628898556327E-2</v>
      </c>
      <c r="R60" s="30">
        <f t="shared" si="314"/>
        <v>9.4012506920317623E-2</v>
      </c>
      <c r="S60" s="30">
        <f t="shared" si="314"/>
        <v>0.10258084668972919</v>
      </c>
      <c r="T60" s="30">
        <f t="shared" si="314"/>
        <v>5.8603912012596376E-2</v>
      </c>
      <c r="U60" s="30">
        <f t="shared" si="314"/>
        <v>9.5223471305158916E-2</v>
      </c>
      <c r="V60" s="30">
        <f t="shared" si="314"/>
        <v>5.2310218614875205E-2</v>
      </c>
      <c r="W60" s="30">
        <f t="shared" si="314"/>
        <v>7.8279127477369273E-2</v>
      </c>
      <c r="X60" s="30">
        <f t="shared" si="314"/>
        <v>7.4758547655503493E-2</v>
      </c>
      <c r="Y60" s="30">
        <f t="shared" si="314"/>
        <v>6.4800321537345926E-2</v>
      </c>
      <c r="Z60" s="30">
        <f t="shared" si="314"/>
        <v>5.729960650640701E-2</v>
      </c>
      <c r="AA60" s="30">
        <f t="shared" si="314"/>
        <v>7.2983493789313431E-2</v>
      </c>
      <c r="AB60" s="30">
        <f t="shared" si="314"/>
        <v>5.9319761712696886E-2</v>
      </c>
      <c r="AC60" s="30">
        <f t="shared" si="314"/>
        <v>7.7922576101218666E-2</v>
      </c>
      <c r="AD60" s="30">
        <f t="shared" si="314"/>
        <v>7.8736370978756576E-2</v>
      </c>
      <c r="AE60" s="30">
        <f t="shared" si="314"/>
        <v>8.9431739853713652E-2</v>
      </c>
      <c r="AF60" s="30">
        <f t="shared" ref="AF60:BO60" si="315">AF59/AF$10</f>
        <v>6.2859476032835607E-2</v>
      </c>
      <c r="AG60" s="30">
        <f t="shared" ca="1" si="315"/>
        <v>8.2138290337704464E-2</v>
      </c>
      <c r="AH60" s="30">
        <f t="shared" ca="1" si="315"/>
        <v>8.3096088711108976E-2</v>
      </c>
      <c r="AI60" s="30">
        <f t="shared" ca="1" si="315"/>
        <v>7.8926467342885331E-2</v>
      </c>
      <c r="AJ60" s="30">
        <f t="shared" ca="1" si="315"/>
        <v>8.8183783111975597E-2</v>
      </c>
      <c r="AK60" s="30">
        <f t="shared" ca="1" si="315"/>
        <v>7.1498419856502071E-2</v>
      </c>
      <c r="AL60" s="30">
        <f t="shared" ca="1" si="315"/>
        <v>7.0985633789790337E-2</v>
      </c>
      <c r="AM60" s="30">
        <f t="shared" ca="1" si="315"/>
        <v>7.1184833971438724E-2</v>
      </c>
      <c r="AN60" s="30">
        <f t="shared" ca="1" si="315"/>
        <v>6.7033803241129231E-2</v>
      </c>
      <c r="AO60" s="30">
        <f t="shared" ca="1" si="315"/>
        <v>7.0735012455152999E-2</v>
      </c>
      <c r="AP60" s="30">
        <f t="shared" ca="1" si="315"/>
        <v>6.1902135886090622E-2</v>
      </c>
      <c r="AQ60" s="30">
        <f t="shared" ca="1" si="315"/>
        <v>8.2165462023452998E-2</v>
      </c>
      <c r="AR60" s="30">
        <f t="shared" ca="1" si="315"/>
        <v>5.425887452014997E-2</v>
      </c>
      <c r="AS60" s="30">
        <f t="shared" ca="1" si="315"/>
        <v>7.4763939792340653E-2</v>
      </c>
      <c r="AT60" s="30">
        <f t="shared" ca="1" si="315"/>
        <v>7.4868304804352706E-2</v>
      </c>
      <c r="AU60" s="30">
        <f t="shared" ca="1" si="315"/>
        <v>7.4340687559656532E-2</v>
      </c>
      <c r="AV60" s="30">
        <f t="shared" ca="1" si="315"/>
        <v>8.4070964113404326E-2</v>
      </c>
      <c r="AW60" s="30">
        <f t="shared" ca="1" si="315"/>
        <v>6.8741582506296001E-2</v>
      </c>
      <c r="AX60" s="30">
        <f t="shared" ca="1" si="315"/>
        <v>6.8574653353373677E-2</v>
      </c>
      <c r="AY60" s="30">
        <f t="shared" ca="1" si="315"/>
        <v>7.1003303445710569E-2</v>
      </c>
      <c r="AZ60" s="30">
        <f t="shared" ca="1" si="315"/>
        <v>6.6790021084149429E-2</v>
      </c>
      <c r="BA60" s="30">
        <f t="shared" ca="1" si="315"/>
        <v>7.0443165079078815E-2</v>
      </c>
      <c r="BB60" s="30">
        <f t="shared" ca="1" si="315"/>
        <v>6.125257444796648E-2</v>
      </c>
      <c r="BC60" s="30">
        <f t="shared" ca="1" si="315"/>
        <v>8.1762448487806061E-2</v>
      </c>
      <c r="BD60" s="30">
        <f t="shared" ca="1" si="315"/>
        <v>5.4488752203079215E-2</v>
      </c>
      <c r="BE60" s="30">
        <f t="shared" ca="1" si="315"/>
        <v>7.5468454180329853E-2</v>
      </c>
      <c r="BF60" s="30">
        <f t="shared" ca="1" si="315"/>
        <v>7.4669204721774116E-2</v>
      </c>
      <c r="BG60" s="30">
        <f t="shared" ca="1" si="315"/>
        <v>7.4114875156975277E-2</v>
      </c>
      <c r="BH60" s="30">
        <f t="shared" ca="1" si="315"/>
        <v>8.4140086901356256E-2</v>
      </c>
      <c r="BI60" s="30">
        <f t="shared" ca="1" si="315"/>
        <v>6.8563621540810138E-2</v>
      </c>
      <c r="BJ60" s="30">
        <f t="shared" ca="1" si="315"/>
        <v>6.8777698694936884E-2</v>
      </c>
      <c r="BK60" s="30">
        <f t="shared" ca="1" si="315"/>
        <v>7.1572550990254197E-2</v>
      </c>
      <c r="BL60" s="30">
        <f t="shared" ca="1" si="315"/>
        <v>6.7312789727263109E-2</v>
      </c>
      <c r="BM60" s="30">
        <f t="shared" ca="1" si="315"/>
        <v>7.0892929008997976E-2</v>
      </c>
      <c r="BN60" s="30">
        <f t="shared" ca="1" si="315"/>
        <v>6.1343785447429126E-2</v>
      </c>
      <c r="BO60" s="30">
        <f t="shared" ca="1" si="315"/>
        <v>8.2054503739887916E-2</v>
      </c>
      <c r="BP60" s="67"/>
      <c r="BR60" s="30">
        <f t="shared" ref="BR60:BV60" si="316">BR59/BR$10</f>
        <v>9.7823624465790807E-2</v>
      </c>
      <c r="BS60" s="30">
        <f t="shared" si="316"/>
        <v>7.1835486830508943E-2</v>
      </c>
      <c r="BT60" s="30">
        <f t="shared" ca="1" si="316"/>
        <v>7.4484970417256421E-2</v>
      </c>
      <c r="BU60" s="30">
        <f t="shared" ca="1" si="316"/>
        <v>7.1177584105584044E-2</v>
      </c>
      <c r="BV60" s="30">
        <f t="shared" ca="1" si="316"/>
        <v>7.1389742594670791E-2</v>
      </c>
      <c r="BX60" s="89"/>
      <c r="BY60" s="89"/>
      <c r="BZ60" s="89"/>
      <c r="CA60" s="89"/>
    </row>
    <row r="61" spans="1:79" x14ac:dyDescent="0.2">
      <c r="A61" s="52" t="s">
        <v>118</v>
      </c>
      <c r="B61" s="53"/>
      <c r="C61" s="53"/>
      <c r="D61" s="53"/>
      <c r="E61" s="53"/>
      <c r="F61" s="54"/>
      <c r="G61" s="54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5">
        <f>SUM(H59:S59)</f>
        <v>5051190.2527030744</v>
      </c>
      <c r="T61" s="55">
        <f>SUM(I59:T59)</f>
        <v>4946738.7632668242</v>
      </c>
      <c r="U61" s="55">
        <f>SUM(J59:U59)</f>
        <v>4949630.1009960286</v>
      </c>
      <c r="V61" s="55">
        <f>SUM(K59:V59)</f>
        <v>4715430.7938060109</v>
      </c>
      <c r="W61" s="55">
        <f t="shared" ref="W61:AE61" si="317">SUM(L59:W59)</f>
        <v>4619974.7746916898</v>
      </c>
      <c r="X61" s="55">
        <f t="shared" si="317"/>
        <v>4461301.2316045929</v>
      </c>
      <c r="Y61" s="55">
        <f t="shared" si="317"/>
        <v>4316559.8720757412</v>
      </c>
      <c r="Z61" s="55">
        <f t="shared" si="317"/>
        <v>4154880.3735677763</v>
      </c>
      <c r="AA61" s="55">
        <f t="shared" si="317"/>
        <v>4043033.2481530728</v>
      </c>
      <c r="AB61" s="55">
        <f t="shared" si="317"/>
        <v>3935164.819085042</v>
      </c>
      <c r="AC61" s="55">
        <f t="shared" si="317"/>
        <v>3881142.4746086146</v>
      </c>
      <c r="AD61" s="55">
        <f t="shared" si="317"/>
        <v>3828496.5962613444</v>
      </c>
      <c r="AE61" s="55">
        <f t="shared" si="317"/>
        <v>3786543.3270160016</v>
      </c>
      <c r="AF61" s="55">
        <f t="shared" ref="AF61" si="318">SUM(U59:AF59)</f>
        <v>3814187.4521298502</v>
      </c>
      <c r="AG61" s="55">
        <f t="shared" ref="AG61" ca="1" si="319">SUM(V59:AG59)</f>
        <v>3771482.8582146866</v>
      </c>
      <c r="AH61" s="55">
        <f t="shared" ref="AH61" ca="1" si="320">SUM(W59:AH59)</f>
        <v>3923143.426678759</v>
      </c>
      <c r="AI61" s="55">
        <f t="shared" ref="AI61" ca="1" si="321">SUM(X59:AI59)</f>
        <v>3939445.1807598681</v>
      </c>
      <c r="AJ61" s="55">
        <f t="shared" ref="AJ61" ca="1" si="322">SUM(Y59:AJ59)</f>
        <v>4018425.5047215163</v>
      </c>
      <c r="AK61" s="55">
        <f t="shared" ref="AK61" ca="1" si="323">SUM(Z59:AK59)</f>
        <v>4059436.3597639631</v>
      </c>
      <c r="AL61" s="55">
        <f t="shared" ref="AL61" ca="1" si="324">SUM(AA59:AL59)</f>
        <v>4131485.3180647241</v>
      </c>
      <c r="AM61" s="55">
        <f t="shared" ref="AM61" ca="1" si="325">SUM(AB59:AM59)</f>
        <v>4136669.4297965262</v>
      </c>
      <c r="AN61" s="55">
        <f t="shared" ref="AN61" ca="1" si="326">SUM(AC59:AN59)</f>
        <v>4182182.2403686875</v>
      </c>
      <c r="AO61" s="55">
        <f t="shared" ref="AO61" ca="1" si="327">SUM(AD59:AO59)</f>
        <v>4163676.1538688224</v>
      </c>
      <c r="AP61" s="55">
        <f t="shared" ref="AP61" ca="1" si="328">SUM(AE59:AP59)</f>
        <v>4102886.8686262388</v>
      </c>
      <c r="AQ61" s="55">
        <f t="shared" ref="AQ61" ca="1" si="329">SUM(AF59:AQ59)</f>
        <v>4084959.6676978264</v>
      </c>
      <c r="AR61" s="55">
        <f t="shared" ref="AR61" ca="1" si="330">SUM(AG59:AR59)</f>
        <v>4058645.3381767841</v>
      </c>
      <c r="AS61" s="55">
        <f t="shared" ref="AS61" ca="1" si="331">SUM(AH59:AS59)</f>
        <v>4040711.6093124938</v>
      </c>
      <c r="AT61" s="55">
        <f t="shared" ref="AT61" ca="1" si="332">SUM(AI59:AT59)</f>
        <v>4017219.9022556199</v>
      </c>
      <c r="AU61" s="55">
        <f t="shared" ref="AU61" ca="1" si="333">SUM(AJ59:AU59)</f>
        <v>4010442.7324664784</v>
      </c>
      <c r="AV61" s="55">
        <f t="shared" ref="AV61" ca="1" si="334">SUM(AK59:AV59)</f>
        <v>4008362.661895846</v>
      </c>
      <c r="AW61" s="55">
        <f t="shared" ref="AW61" ca="1" si="335">SUM(AL59:AW59)</f>
        <v>4009008.0196450208</v>
      </c>
      <c r="AX61" s="55">
        <f t="shared" ref="AX61" ca="1" si="336">SUM(AM59:AX59)</f>
        <v>4011872.3996373136</v>
      </c>
      <c r="AY61" s="55">
        <f t="shared" ref="AY61" ca="1" si="337">SUM(AN59:AY59)</f>
        <v>4025947.2514569703</v>
      </c>
      <c r="AZ61" s="55">
        <f t="shared" ref="AZ61" ca="1" si="338">SUM(AO59:AZ59)</f>
        <v>4038683.4273759192</v>
      </c>
      <c r="BA61" s="55">
        <f t="shared" ref="BA61" ca="1" si="339">SUM(AP59:BA59)</f>
        <v>4051815.6330201873</v>
      </c>
      <c r="BB61" s="55">
        <f t="shared" ref="BB61" ca="1" si="340">SUM(AQ59:BB59)</f>
        <v>4060685.089555792</v>
      </c>
      <c r="BC61" s="55">
        <f t="shared" ref="BC61" ca="1" si="341">SUM(AR59:BC59)</f>
        <v>4076644.5644089915</v>
      </c>
      <c r="BD61" s="55">
        <f t="shared" ref="BD61" ca="1" si="342">SUM(AS59:BD59)</f>
        <v>4089343.9255470475</v>
      </c>
      <c r="BE61" s="55">
        <f t="shared" ref="BE61" ca="1" si="343">SUM(AT59:BE59)</f>
        <v>4111882.2067105416</v>
      </c>
      <c r="BF61" s="55">
        <f t="shared" ref="BF61" ca="1" si="344">SUM(AU59:BF59)</f>
        <v>4127619.4807595932</v>
      </c>
      <c r="BG61" s="55">
        <f t="shared" ref="BG61" ca="1" si="345">SUM(AV59:BG59)</f>
        <v>4142920.33128752</v>
      </c>
      <c r="BH61" s="55">
        <f t="shared" ref="BH61" ca="1" si="346">SUM(AW59:BH59)</f>
        <v>4163752.2508340734</v>
      </c>
      <c r="BI61" s="55">
        <f t="shared" ref="BI61" ca="1" si="347">SUM(AX59:BI59)</f>
        <v>4177824.607867579</v>
      </c>
      <c r="BJ61" s="55">
        <f t="shared" ref="BJ61" ca="1" si="348">SUM(AY59:BJ59)</f>
        <v>4194641.5807221746</v>
      </c>
      <c r="BK61" s="55">
        <f t="shared" ref="BK61" ca="1" si="349">SUM(AZ59:BK59)</f>
        <v>4214633.629129055</v>
      </c>
      <c r="BL61" s="55">
        <f t="shared" ref="BL61" ca="1" si="350">SUM(BA59:BL59)</f>
        <v>4233128.7827409273</v>
      </c>
      <c r="BM61" s="55">
        <f t="shared" ref="BM61" ca="1" si="351">SUM(BB59:BM59)</f>
        <v>4251964.1007567886</v>
      </c>
      <c r="BN61" s="55">
        <f t="shared" ref="BN61" ca="1" si="352">SUM(BC59:BN59)</f>
        <v>4265841.076285691</v>
      </c>
      <c r="BO61" s="55">
        <f t="shared" ref="BO61" ca="1" si="353">SUM(BD59:BO59)</f>
        <v>4287958.2290839255</v>
      </c>
      <c r="BP61" s="60"/>
      <c r="BR61" s="55">
        <f>BR59</f>
        <v>5051190.2527030744</v>
      </c>
      <c r="BS61" s="55">
        <f t="shared" ref="BS61:BV61" si="354">BS59</f>
        <v>3786543.3270160016</v>
      </c>
      <c r="BT61" s="55">
        <f t="shared" ca="1" si="354"/>
        <v>4084959.6676978264</v>
      </c>
      <c r="BU61" s="55">
        <f t="shared" ca="1" si="354"/>
        <v>4076644.5644089915</v>
      </c>
      <c r="BV61" s="55">
        <f t="shared" ca="1" si="354"/>
        <v>4287958.2290839255</v>
      </c>
      <c r="BX61" s="84">
        <f t="shared" ref="BX61:CA61" si="355">IFERROR(BS61/BR61-1,0)</f>
        <v>-0.25036612410516801</v>
      </c>
      <c r="BY61" s="84">
        <f t="shared" ca="1" si="355"/>
        <v>7.8809699218995277E-2</v>
      </c>
      <c r="BZ61" s="84">
        <f t="shared" ca="1" si="355"/>
        <v>-2.035541098382776E-3</v>
      </c>
      <c r="CA61" s="84">
        <f t="shared" ca="1" si="355"/>
        <v>5.183519468923059E-2</v>
      </c>
    </row>
    <row r="62" spans="1:79" x14ac:dyDescent="0.2">
      <c r="A62" s="56" t="s">
        <v>119</v>
      </c>
      <c r="B62" s="57"/>
      <c r="C62" s="57"/>
      <c r="D62" s="57"/>
      <c r="E62" s="57"/>
      <c r="F62" s="56"/>
      <c r="G62" s="56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58">
        <f>S61/SUM(H$10:S$10)</f>
        <v>9.7823624465790807E-2</v>
      </c>
      <c r="T62" s="58">
        <f t="shared" ref="T62:AE62" si="356">T61/SUM(I$10:T$10)</f>
        <v>9.5720798078876901E-2</v>
      </c>
      <c r="U62" s="58">
        <f t="shared" si="356"/>
        <v>9.536765573326747E-2</v>
      </c>
      <c r="V62" s="58">
        <f t="shared" si="356"/>
        <v>9.0854408407494203E-2</v>
      </c>
      <c r="W62" s="58">
        <f t="shared" si="356"/>
        <v>8.8937978109766613E-2</v>
      </c>
      <c r="X62" s="58">
        <f t="shared" si="356"/>
        <v>8.5726338532367982E-2</v>
      </c>
      <c r="Y62" s="58">
        <f t="shared" si="356"/>
        <v>8.2944362899319779E-2</v>
      </c>
      <c r="Z62" s="58">
        <f t="shared" si="356"/>
        <v>7.9833960020609968E-2</v>
      </c>
      <c r="AA62" s="58">
        <f t="shared" si="356"/>
        <v>7.7548652402226914E-2</v>
      </c>
      <c r="AB62" s="58">
        <f t="shared" si="356"/>
        <v>7.5349263546026057E-2</v>
      </c>
      <c r="AC62" s="58">
        <f t="shared" si="356"/>
        <v>7.4068919855479073E-2</v>
      </c>
      <c r="AD62" s="58">
        <f t="shared" si="356"/>
        <v>7.288734207223678E-2</v>
      </c>
      <c r="AE62" s="58">
        <f t="shared" si="356"/>
        <v>7.1835486830508943E-2</v>
      </c>
      <c r="AF62" s="58">
        <f t="shared" ref="AF62" si="357">AF61/SUM(U$10:AF$10)</f>
        <v>7.2135624756386546E-2</v>
      </c>
      <c r="AG62" s="58">
        <f t="shared" ref="AG62" ca="1" si="358">AG61/SUM(V$10:AG$10)</f>
        <v>7.1069979885024837E-2</v>
      </c>
      <c r="AH62" s="58">
        <f t="shared" ref="AH62" ca="1" si="359">AH61/SUM(W$10:AH$10)</f>
        <v>7.3689137723184209E-2</v>
      </c>
      <c r="AI62" s="58">
        <f t="shared" ref="AI62" ca="1" si="360">AI61/SUM(X$10:AI$10)</f>
        <v>7.3759660667342963E-2</v>
      </c>
      <c r="AJ62" s="58">
        <f t="shared" ref="AJ62" ca="1" si="361">AJ61/SUM(Y$10:AJ$10)</f>
        <v>7.4976971067239523E-2</v>
      </c>
      <c r="AK62" s="58">
        <f t="shared" ref="AK62" ca="1" si="362">AK61/SUM(Z$10:AK$10)</f>
        <v>7.5506666535361019E-2</v>
      </c>
      <c r="AL62" s="58">
        <f t="shared" ref="AL62" ca="1" si="363">AL61/SUM(AA$10:AL$10)</f>
        <v>7.6595876994915116E-2</v>
      </c>
      <c r="AM62" s="58">
        <f t="shared" ref="AM62" ca="1" si="364">AM61/SUM(AB$10:AM$10)</f>
        <v>7.6431847265729311E-2</v>
      </c>
      <c r="AN62" s="58">
        <f t="shared" ref="AN62" ca="1" si="365">AN61/SUM(AC$10:AN$10)</f>
        <v>7.7014976442441582E-2</v>
      </c>
      <c r="AO62" s="58">
        <f t="shared" ref="AO62" ca="1" si="366">AO61/SUM(AD$10:AO$10)</f>
        <v>7.6421472502071749E-2</v>
      </c>
      <c r="AP62" s="58">
        <f t="shared" ref="AP62" ca="1" si="367">AP61/SUM(AE$10:AP$10)</f>
        <v>7.5074239311953214E-2</v>
      </c>
      <c r="AQ62" s="58">
        <f t="shared" ref="AQ62" ca="1" si="368">AQ61/SUM(AF$10:AQ$10)</f>
        <v>7.4484970417256421E-2</v>
      </c>
      <c r="AR62" s="58">
        <f t="shared" ref="AR62" ca="1" si="369">AR61/SUM(AG$10:AR$10)</f>
        <v>7.3753780461990243E-2</v>
      </c>
      <c r="AS62" s="58">
        <f t="shared" ref="AS62" ca="1" si="370">AS61/SUM(AH$10:AS$10)</f>
        <v>7.3135756431892726E-2</v>
      </c>
      <c r="AT62" s="58">
        <f t="shared" ref="AT62" ca="1" si="371">AT61/SUM(AI$10:AT$10)</f>
        <v>7.2454175762568879E-2</v>
      </c>
      <c r="AU62" s="58">
        <f t="shared" ref="AU62" ca="1" si="372">AU61/SUM(AJ$10:AU$10)</f>
        <v>7.2080573875766177E-2</v>
      </c>
      <c r="AV62" s="58">
        <f t="shared" ref="AV62" ca="1" si="373">AV61/SUM(AK$10:AV$10)</f>
        <v>7.1769311878273054E-2</v>
      </c>
      <c r="AW62" s="58">
        <f t="shared" ref="AW62" ca="1" si="374">AW61/SUM(AL$10:AW$10)</f>
        <v>7.1537396359923525E-2</v>
      </c>
      <c r="AX62" s="58">
        <f t="shared" ref="AX62" ca="1" si="375">AX61/SUM(AM$10:AX$10)</f>
        <v>7.133274490484022E-2</v>
      </c>
      <c r="AY62" s="58">
        <f t="shared" ref="AY62" ca="1" si="376">AY61/SUM(AN$10:AY$10)</f>
        <v>7.1316833874400465E-2</v>
      </c>
      <c r="AZ62" s="58">
        <f t="shared" ref="AZ62" ca="1" si="377">AZ61/SUM(AO$10:AZ$10)</f>
        <v>7.1280892814563915E-2</v>
      </c>
      <c r="BA62" s="58">
        <f t="shared" ref="BA62" ca="1" si="378">BA61/SUM(AP$10:BA$10)</f>
        <v>7.1254664107788912E-2</v>
      </c>
      <c r="BB62" s="58">
        <f t="shared" ref="BB62" ca="1" si="379">BB61/SUM(AQ$10:BB$10)</f>
        <v>7.1171049368009623E-2</v>
      </c>
      <c r="BC62" s="58">
        <f t="shared" ref="BC62" ca="1" si="380">BC61/SUM(AR$10:BC$10)</f>
        <v>7.1177584105584044E-2</v>
      </c>
      <c r="BD62" s="58">
        <f t="shared" ref="BD62" ca="1" si="381">BD61/SUM(AS$10:BD$10)</f>
        <v>7.1133043497115453E-2</v>
      </c>
      <c r="BE62" s="58">
        <f t="shared" ref="BE62" ca="1" si="382">BE61/SUM(AT$10:BE$10)</f>
        <v>7.1211590217048357E-2</v>
      </c>
      <c r="BF62" s="58">
        <f t="shared" ref="BF62" ca="1" si="383">BF61/SUM(AU$10:BF$10)</f>
        <v>7.1208341117358451E-2</v>
      </c>
      <c r="BG62" s="58">
        <f t="shared" ref="BG62" ca="1" si="384">BG61/SUM(AV$10:BG$10)</f>
        <v>7.1200734724339382E-2</v>
      </c>
      <c r="BH62" s="58">
        <f t="shared" ref="BH62" ca="1" si="385">BH61/SUM(AW$10:BH$10)</f>
        <v>7.1260626465286914E-2</v>
      </c>
      <c r="BI62" s="58">
        <f t="shared" ref="BI62" ca="1" si="386">BI61/SUM(AX$10:BI$10)</f>
        <v>7.1236378720831231E-2</v>
      </c>
      <c r="BJ62" s="58">
        <f t="shared" ref="BJ62" ca="1" si="387">BJ61/SUM(AY$10:BJ$10)</f>
        <v>7.1243055859672194E-2</v>
      </c>
      <c r="BK62" s="58">
        <f t="shared" ref="BK62" ca="1" si="388">BK61/SUM(AZ$10:BK$10)</f>
        <v>7.129039686380817E-2</v>
      </c>
      <c r="BL62" s="58">
        <f t="shared" ref="BL62" ca="1" si="389">BL61/SUM(BA$10:BL$10)</f>
        <v>7.1315954688785849E-2</v>
      </c>
      <c r="BM62" s="58">
        <f t="shared" ref="BM62" ca="1" si="390">BM61/SUM(BB$10:BM$10)</f>
        <v>7.134995515420034E-2</v>
      </c>
      <c r="BN62" s="58">
        <f t="shared" ref="BN62" ca="1" si="391">BN61/SUM(BC$10:BN$10)</f>
        <v>7.1320248963276114E-2</v>
      </c>
      <c r="BO62" s="58">
        <f ca="1">BO61/SUM(BD$10:BO$10)</f>
        <v>7.1389742594670791E-2</v>
      </c>
      <c r="BP62" s="69"/>
      <c r="BR62" s="58">
        <f t="shared" ref="BR62:BV62" si="392">BR60</f>
        <v>9.7823624465790807E-2</v>
      </c>
      <c r="BS62" s="58">
        <f t="shared" si="392"/>
        <v>7.1835486830508943E-2</v>
      </c>
      <c r="BT62" s="58">
        <f t="shared" ca="1" si="392"/>
        <v>7.4484970417256421E-2</v>
      </c>
      <c r="BU62" s="58">
        <f t="shared" ca="1" si="392"/>
        <v>7.1177584105584044E-2</v>
      </c>
      <c r="BV62" s="58">
        <f t="shared" ca="1" si="392"/>
        <v>7.1389742594670791E-2</v>
      </c>
      <c r="BX62" s="89"/>
      <c r="BY62" s="89"/>
      <c r="BZ62" s="89"/>
      <c r="CA62" s="89"/>
    </row>
    <row r="63" spans="1:79" x14ac:dyDescent="0.2">
      <c r="A63" s="12"/>
      <c r="B63" s="11"/>
      <c r="C63" s="11"/>
      <c r="D63" s="11"/>
      <c r="E63" s="11"/>
      <c r="F63" s="12"/>
      <c r="G63" s="12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66"/>
      <c r="BR63" s="27"/>
      <c r="BS63" s="27"/>
      <c r="BT63" s="27"/>
      <c r="BU63" s="27"/>
      <c r="BV63" s="27"/>
      <c r="BX63" s="79"/>
      <c r="BY63" s="79"/>
      <c r="BZ63" s="79"/>
      <c r="CA63" s="79"/>
    </row>
    <row r="64" spans="1:79" x14ac:dyDescent="0.2">
      <c r="A64" s="5" t="s">
        <v>42</v>
      </c>
      <c r="B64" s="5"/>
      <c r="C64" s="5"/>
      <c r="D64" s="5"/>
      <c r="E64" s="5"/>
      <c r="F64" s="5"/>
      <c r="G64" s="5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60"/>
      <c r="BR64" s="29"/>
      <c r="BS64" s="29"/>
      <c r="BT64" s="29"/>
      <c r="BU64" s="29"/>
      <c r="BV64" s="29"/>
      <c r="BX64" s="81"/>
      <c r="BY64" s="81"/>
      <c r="BZ64" s="81"/>
      <c r="CA64" s="81"/>
    </row>
    <row r="65" spans="1:79" x14ac:dyDescent="0.2">
      <c r="A65" s="1" t="s">
        <v>43</v>
      </c>
      <c r="B65" s="1"/>
      <c r="C65" s="1"/>
      <c r="D65" s="1"/>
      <c r="E65" s="1"/>
      <c r="F65" s="1"/>
      <c r="G65" s="1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66"/>
      <c r="BR65" s="27"/>
      <c r="BS65" s="27"/>
      <c r="BT65" s="27"/>
      <c r="BU65" s="27"/>
      <c r="BV65" s="27"/>
      <c r="BX65" s="79"/>
      <c r="BY65" s="79"/>
      <c r="BZ65" s="79"/>
      <c r="CA65" s="79"/>
    </row>
    <row r="66" spans="1:79" x14ac:dyDescent="0.2">
      <c r="A66" s="8" t="s">
        <v>44</v>
      </c>
      <c r="B66" s="8"/>
      <c r="C66" s="8"/>
      <c r="D66" s="8"/>
      <c r="E66" s="8"/>
      <c r="F66" s="12" t="s">
        <v>219</v>
      </c>
      <c r="G66" s="1"/>
      <c r="H66" s="25">
        <v>1267669.8500000001</v>
      </c>
      <c r="I66" s="25">
        <v>1536489.7669555296</v>
      </c>
      <c r="J66" s="25">
        <v>2215584.0139554022</v>
      </c>
      <c r="K66" s="25">
        <v>1829203.3896715306</v>
      </c>
      <c r="L66" s="25">
        <v>1989729.899605948</v>
      </c>
      <c r="M66" s="25">
        <v>1709371.5308507355</v>
      </c>
      <c r="N66" s="25">
        <v>2132191.727816307</v>
      </c>
      <c r="O66" s="25">
        <v>1913810.6822296905</v>
      </c>
      <c r="P66" s="25">
        <v>2043475.6843184454</v>
      </c>
      <c r="Q66" s="25">
        <v>2568798.8735059923</v>
      </c>
      <c r="R66" s="25">
        <v>2581410.799632804</v>
      </c>
      <c r="S66" s="25">
        <v>2394398.1229865332</v>
      </c>
      <c r="T66" s="25">
        <v>1261797.4994558995</v>
      </c>
      <c r="U66" s="25">
        <v>2058802.0341406353</v>
      </c>
      <c r="V66" s="25">
        <v>1940300.003950492</v>
      </c>
      <c r="W66" s="25">
        <v>1155077.5912214187</v>
      </c>
      <c r="X66" s="25">
        <v>1275089.7480687362</v>
      </c>
      <c r="Y66" s="25">
        <v>1370203.9334450997</v>
      </c>
      <c r="Z66" s="25">
        <v>1701936.6719027057</v>
      </c>
      <c r="AA66" s="25">
        <v>1471248.0409013848</v>
      </c>
      <c r="AB66" s="25">
        <v>1314360.2359575643</v>
      </c>
      <c r="AC66" s="25">
        <v>1695118.4106686853</v>
      </c>
      <c r="AD66" s="25">
        <v>1940229.4584482266</v>
      </c>
      <c r="AE66" s="25">
        <v>1541938.2525566122</v>
      </c>
      <c r="AF66" s="35">
        <f ca="1">AF129</f>
        <v>1609415.2414097716</v>
      </c>
      <c r="AG66" s="35">
        <f t="shared" ref="AG66:BO66" ca="1" si="393">AG129</f>
        <v>1403371.8347101798</v>
      </c>
      <c r="AH66" s="35">
        <f t="shared" ca="1" si="393"/>
        <v>1376860.6580951316</v>
      </c>
      <c r="AI66" s="35">
        <f t="shared" ca="1" si="393"/>
        <v>801745.4754252031</v>
      </c>
      <c r="AJ66" s="35">
        <f t="shared" ca="1" si="393"/>
        <v>628478.38968237303</v>
      </c>
      <c r="AK66" s="35">
        <f t="shared" ca="1" si="393"/>
        <v>499999.99999999988</v>
      </c>
      <c r="AL66" s="35">
        <f t="shared" ca="1" si="393"/>
        <v>860873.32892245543</v>
      </c>
      <c r="AM66" s="35">
        <f t="shared" ca="1" si="393"/>
        <v>1346907.3646284763</v>
      </c>
      <c r="AN66" s="35">
        <f t="shared" ca="1" si="393"/>
        <v>1416723.9928164473</v>
      </c>
      <c r="AO66" s="35">
        <f t="shared" ca="1" si="393"/>
        <v>1694994.7278321914</v>
      </c>
      <c r="AP66" s="35">
        <f t="shared" ca="1" si="393"/>
        <v>1984780.1103918082</v>
      </c>
      <c r="AQ66" s="35">
        <f t="shared" ca="1" si="393"/>
        <v>1558758.2116126595</v>
      </c>
      <c r="AR66" s="35">
        <f t="shared" ca="1" si="393"/>
        <v>1554999.2794656418</v>
      </c>
      <c r="AS66" s="35">
        <f t="shared" ca="1" si="393"/>
        <v>500000.00000000023</v>
      </c>
      <c r="AT66" s="35">
        <f t="shared" ca="1" si="393"/>
        <v>500000.00000000023</v>
      </c>
      <c r="AU66" s="35">
        <f t="shared" ca="1" si="393"/>
        <v>499999.99999999959</v>
      </c>
      <c r="AV66" s="35">
        <f t="shared" ca="1" si="393"/>
        <v>499999.99999999936</v>
      </c>
      <c r="AW66" s="35">
        <f t="shared" ca="1" si="393"/>
        <v>499999.99999999936</v>
      </c>
      <c r="AX66" s="35">
        <f t="shared" ca="1" si="393"/>
        <v>499999.99999999936</v>
      </c>
      <c r="AY66" s="35">
        <f t="shared" ca="1" si="393"/>
        <v>499999.99999999936</v>
      </c>
      <c r="AZ66" s="35">
        <f t="shared" ca="1" si="393"/>
        <v>499999.99999999907</v>
      </c>
      <c r="BA66" s="35">
        <f t="shared" ca="1" si="393"/>
        <v>499999.9999999986</v>
      </c>
      <c r="BB66" s="35">
        <f t="shared" ca="1" si="393"/>
        <v>499999.9999999986</v>
      </c>
      <c r="BC66" s="35">
        <f t="shared" ca="1" si="393"/>
        <v>499999.9999999986</v>
      </c>
      <c r="BD66" s="35">
        <f t="shared" ca="1" si="393"/>
        <v>499999.99999999825</v>
      </c>
      <c r="BE66" s="35">
        <f t="shared" ca="1" si="393"/>
        <v>499999.99999999825</v>
      </c>
      <c r="BF66" s="35">
        <f t="shared" ca="1" si="393"/>
        <v>499999.99999999825</v>
      </c>
      <c r="BG66" s="35">
        <f t="shared" ca="1" si="393"/>
        <v>499999.99999999785</v>
      </c>
      <c r="BH66" s="35">
        <f t="shared" ca="1" si="393"/>
        <v>499999.99999999785</v>
      </c>
      <c r="BI66" s="35">
        <f t="shared" ca="1" si="393"/>
        <v>499999.99999999785</v>
      </c>
      <c r="BJ66" s="35">
        <f t="shared" ca="1" si="393"/>
        <v>499999.99999999785</v>
      </c>
      <c r="BK66" s="35">
        <f t="shared" ca="1" si="393"/>
        <v>499999.99999999785</v>
      </c>
      <c r="BL66" s="35">
        <f t="shared" ca="1" si="393"/>
        <v>499999.99999999808</v>
      </c>
      <c r="BM66" s="35">
        <f t="shared" ca="1" si="393"/>
        <v>499999.99999999808</v>
      </c>
      <c r="BN66" s="35">
        <f t="shared" ca="1" si="393"/>
        <v>499999.99999999808</v>
      </c>
      <c r="BO66" s="35">
        <f t="shared" ca="1" si="393"/>
        <v>499999.99999999808</v>
      </c>
      <c r="BP66" s="70"/>
      <c r="BR66" s="35">
        <f t="shared" ref="BR66:BV70" si="394">INDEX($H66:$BP66,MATCH(BR$4,$H$4:$BP$4,0))</f>
        <v>2394398.1229865332</v>
      </c>
      <c r="BS66" s="35">
        <f t="shared" si="394"/>
        <v>1541938.2525566122</v>
      </c>
      <c r="BT66" s="35">
        <f t="shared" ca="1" si="394"/>
        <v>1558758.2116126595</v>
      </c>
      <c r="BU66" s="35">
        <f t="shared" ca="1" si="394"/>
        <v>499999.9999999986</v>
      </c>
      <c r="BV66" s="35">
        <f t="shared" ca="1" si="394"/>
        <v>499999.99999999808</v>
      </c>
      <c r="BX66" s="85">
        <f t="shared" ref="BX66:BX70" si="395">IFERROR(BS66/BR66-1,0)</f>
        <v>-0.35602261054508666</v>
      </c>
      <c r="BY66" s="85">
        <f t="shared" ref="BY66:BY70" ca="1" si="396">IFERROR(BT66/BS66-1,0)</f>
        <v>1.0908322060341202E-2</v>
      </c>
      <c r="BZ66" s="85">
        <f t="shared" ref="BZ66:BZ70" ca="1" si="397">IFERROR(BU66/BT66-1,0)</f>
        <v>-0.67923184219654642</v>
      </c>
      <c r="CA66" s="85">
        <f t="shared" ref="CA66:CA70" ca="1" si="398">IFERROR(BV66/BU66-1,0)</f>
        <v>-9.9920072216264089E-16</v>
      </c>
    </row>
    <row r="67" spans="1:79" x14ac:dyDescent="0.2">
      <c r="A67" s="8" t="s">
        <v>45</v>
      </c>
      <c r="B67" s="8"/>
      <c r="C67" s="8"/>
      <c r="D67" s="8"/>
      <c r="E67" s="8"/>
      <c r="F67" s="12" t="s">
        <v>144</v>
      </c>
      <c r="G67" s="1"/>
      <c r="H67" s="25">
        <v>3760388.82</v>
      </c>
      <c r="I67" s="25">
        <v>3661869.49</v>
      </c>
      <c r="J67" s="25">
        <v>3802541.37</v>
      </c>
      <c r="K67" s="25">
        <v>3916573.69</v>
      </c>
      <c r="L67" s="25">
        <v>3936087.31</v>
      </c>
      <c r="M67" s="25">
        <v>4077235.11</v>
      </c>
      <c r="N67" s="25">
        <v>3892092.24</v>
      </c>
      <c r="O67" s="25">
        <v>3664840.09</v>
      </c>
      <c r="P67" s="25">
        <v>3774271.19</v>
      </c>
      <c r="Q67" s="25">
        <v>3856019.05</v>
      </c>
      <c r="R67" s="25">
        <v>3872824.9</v>
      </c>
      <c r="S67" s="25">
        <v>3968206.34</v>
      </c>
      <c r="T67" s="25">
        <v>3939222.66</v>
      </c>
      <c r="U67" s="25">
        <v>3798920.34</v>
      </c>
      <c r="V67" s="25">
        <v>3834551.76</v>
      </c>
      <c r="W67" s="25">
        <v>4230183.7300000004</v>
      </c>
      <c r="X67" s="25">
        <v>4329780.8</v>
      </c>
      <c r="Y67" s="25">
        <v>4274167.76</v>
      </c>
      <c r="Z67" s="25">
        <v>4191968.33</v>
      </c>
      <c r="AA67" s="25">
        <v>3966964.88</v>
      </c>
      <c r="AB67" s="25">
        <v>3832178.43</v>
      </c>
      <c r="AC67" s="25">
        <v>3763833.58</v>
      </c>
      <c r="AD67" s="25">
        <v>3721539.14</v>
      </c>
      <c r="AE67" s="25">
        <v>3784990.33</v>
      </c>
      <c r="AF67" s="35">
        <f>AF137</f>
        <v>3736673.0896139159</v>
      </c>
      <c r="AG67" s="35">
        <f t="shared" ref="AG67:BO67" si="399">AG137</f>
        <v>4178738.2766045579</v>
      </c>
      <c r="AH67" s="35">
        <f t="shared" si="399"/>
        <v>4550152.3946479987</v>
      </c>
      <c r="AI67" s="35">
        <f t="shared" si="399"/>
        <v>5089257.553298099</v>
      </c>
      <c r="AJ67" s="35">
        <f t="shared" si="399"/>
        <v>5593169.040502632</v>
      </c>
      <c r="AK67" s="35">
        <f t="shared" si="399"/>
        <v>5937842.3565501235</v>
      </c>
      <c r="AL67" s="35">
        <f t="shared" si="399"/>
        <v>5871233.9730528733</v>
      </c>
      <c r="AM67" s="35">
        <f t="shared" si="399"/>
        <v>5727052.7789396234</v>
      </c>
      <c r="AN67" s="35">
        <f t="shared" si="399"/>
        <v>5681632.590020624</v>
      </c>
      <c r="AO67" s="35">
        <f t="shared" si="399"/>
        <v>5667249.9639209993</v>
      </c>
      <c r="AP67" s="35">
        <f t="shared" si="399"/>
        <v>5625177.3829658739</v>
      </c>
      <c r="AQ67" s="35">
        <f t="shared" si="399"/>
        <v>5765832.549598624</v>
      </c>
      <c r="AR67" s="35">
        <f t="shared" si="399"/>
        <v>5689084.778937187</v>
      </c>
      <c r="AS67" s="35">
        <f t="shared" si="399"/>
        <v>5783753.6601185799</v>
      </c>
      <c r="AT67" s="35">
        <f t="shared" si="399"/>
        <v>5773005.8507096479</v>
      </c>
      <c r="AU67" s="35">
        <f t="shared" si="399"/>
        <v>5960303.5576125812</v>
      </c>
      <c r="AV67" s="35">
        <f t="shared" si="399"/>
        <v>6082571.331546613</v>
      </c>
      <c r="AW67" s="35">
        <f t="shared" si="399"/>
        <v>6026909.9918983746</v>
      </c>
      <c r="AX67" s="35">
        <f t="shared" si="399"/>
        <v>5959302.4826486669</v>
      </c>
      <c r="AY67" s="35">
        <f t="shared" si="399"/>
        <v>5812958.5706237173</v>
      </c>
      <c r="AZ67" s="35">
        <f t="shared" si="399"/>
        <v>5766857.0788709326</v>
      </c>
      <c r="BA67" s="35">
        <f t="shared" si="399"/>
        <v>5752258.7133798134</v>
      </c>
      <c r="BB67" s="35">
        <f t="shared" si="399"/>
        <v>5709555.0437103612</v>
      </c>
      <c r="BC67" s="35">
        <f t="shared" si="399"/>
        <v>5852320.0378426025</v>
      </c>
      <c r="BD67" s="35">
        <f t="shared" si="399"/>
        <v>5774421.0506212441</v>
      </c>
      <c r="BE67" s="35">
        <f t="shared" si="399"/>
        <v>5870509.9650203586</v>
      </c>
      <c r="BF67" s="35">
        <f t="shared" si="399"/>
        <v>5859600.9384702928</v>
      </c>
      <c r="BG67" s="35">
        <f t="shared" si="399"/>
        <v>6049708.1109767687</v>
      </c>
      <c r="BH67" s="35">
        <f t="shared" si="399"/>
        <v>6173809.9015198108</v>
      </c>
      <c r="BI67" s="35">
        <f t="shared" si="399"/>
        <v>6117313.6417768504</v>
      </c>
      <c r="BJ67" s="35">
        <f t="shared" si="399"/>
        <v>6048692.0198883954</v>
      </c>
      <c r="BK67" s="35">
        <f t="shared" si="399"/>
        <v>5900152.9491830729</v>
      </c>
      <c r="BL67" s="35">
        <f t="shared" si="399"/>
        <v>5853359.9350539958</v>
      </c>
      <c r="BM67" s="35">
        <f t="shared" si="399"/>
        <v>5838542.5940805096</v>
      </c>
      <c r="BN67" s="35">
        <f t="shared" si="399"/>
        <v>5795198.3693660162</v>
      </c>
      <c r="BO67" s="35">
        <f t="shared" si="399"/>
        <v>5940104.8384102415</v>
      </c>
      <c r="BP67" s="65"/>
      <c r="BR67" s="35">
        <f t="shared" si="394"/>
        <v>3968206.34</v>
      </c>
      <c r="BS67" s="35">
        <f t="shared" si="394"/>
        <v>3784990.33</v>
      </c>
      <c r="BT67" s="35">
        <f t="shared" si="394"/>
        <v>5765832.549598624</v>
      </c>
      <c r="BU67" s="35">
        <f t="shared" si="394"/>
        <v>5852320.0378426025</v>
      </c>
      <c r="BV67" s="35">
        <f t="shared" si="394"/>
        <v>5940104.8384102415</v>
      </c>
      <c r="BX67" s="85">
        <f t="shared" si="395"/>
        <v>-4.617098867898084E-2</v>
      </c>
      <c r="BY67" s="85">
        <f t="shared" si="396"/>
        <v>0.52334142148221119</v>
      </c>
      <c r="BZ67" s="85">
        <f t="shared" si="397"/>
        <v>1.4999999999999902E-2</v>
      </c>
      <c r="CA67" s="85">
        <f t="shared" si="398"/>
        <v>1.4999999999999902E-2</v>
      </c>
    </row>
    <row r="68" spans="1:79" x14ac:dyDescent="0.2">
      <c r="A68" s="8" t="s">
        <v>46</v>
      </c>
      <c r="B68" s="8"/>
      <c r="C68" s="8"/>
      <c r="D68" s="8"/>
      <c r="E68" s="8"/>
      <c r="F68" s="12" t="s">
        <v>144</v>
      </c>
      <c r="G68" s="1"/>
      <c r="H68" s="25">
        <v>8690055.5399999991</v>
      </c>
      <c r="I68" s="25">
        <v>8651024.0800000001</v>
      </c>
      <c r="J68" s="25">
        <v>8375141.6900000004</v>
      </c>
      <c r="K68" s="25">
        <v>8843508.0700000003</v>
      </c>
      <c r="L68" s="25">
        <v>8933976.7899999991</v>
      </c>
      <c r="M68" s="25">
        <v>8825962.5</v>
      </c>
      <c r="N68" s="25">
        <v>9038630.4800000004</v>
      </c>
      <c r="O68" s="25">
        <v>8885996.8300000001</v>
      </c>
      <c r="P68" s="25">
        <v>8633611.4299999997</v>
      </c>
      <c r="Q68" s="25">
        <v>8246245.9500000002</v>
      </c>
      <c r="R68" s="25">
        <v>8212186.3600000003</v>
      </c>
      <c r="S68" s="25">
        <v>8311741.7300000004</v>
      </c>
      <c r="T68" s="25">
        <v>8758719.0600000005</v>
      </c>
      <c r="U68" s="25">
        <v>9071172.0700000003</v>
      </c>
      <c r="V68" s="25">
        <v>9093294.8399999999</v>
      </c>
      <c r="W68" s="25">
        <v>9155729.6099999994</v>
      </c>
      <c r="X68" s="25">
        <v>9624112.2300000004</v>
      </c>
      <c r="Y68" s="25">
        <v>9558785.9299999997</v>
      </c>
      <c r="Z68" s="25">
        <v>9563178.0299999993</v>
      </c>
      <c r="AA68" s="25">
        <v>9424047.1099999994</v>
      </c>
      <c r="AB68" s="25">
        <v>9322185.4000000004</v>
      </c>
      <c r="AC68" s="25">
        <v>9127243.5</v>
      </c>
      <c r="AD68" s="25">
        <v>9067456.9399999995</v>
      </c>
      <c r="AE68" s="25">
        <v>9324847.8800000008</v>
      </c>
      <c r="AF68" s="35">
        <f>AF138</f>
        <v>9118459.8599779122</v>
      </c>
      <c r="AG68" s="35">
        <f t="shared" ref="AG68:BO68" si="400">AG138</f>
        <v>9415285.6880737357</v>
      </c>
      <c r="AH68" s="35">
        <f t="shared" si="400"/>
        <v>9405766.3738846481</v>
      </c>
      <c r="AI68" s="35">
        <f t="shared" si="400"/>
        <v>9676844.8578883242</v>
      </c>
      <c r="AJ68" s="35">
        <f t="shared" si="400"/>
        <v>9823402.479302898</v>
      </c>
      <c r="AK68" s="35">
        <f t="shared" si="400"/>
        <v>9733709.5978873558</v>
      </c>
      <c r="AL68" s="35">
        <f t="shared" si="400"/>
        <v>9661610.4058912247</v>
      </c>
      <c r="AM68" s="35">
        <f t="shared" si="400"/>
        <v>9456598.8534613233</v>
      </c>
      <c r="AN68" s="35">
        <f t="shared" si="400"/>
        <v>9438354.7775826138</v>
      </c>
      <c r="AO68" s="35">
        <f t="shared" si="400"/>
        <v>9429508.5371616203</v>
      </c>
      <c r="AP68" s="35">
        <f t="shared" si="400"/>
        <v>9323467.2450674176</v>
      </c>
      <c r="AQ68" s="35">
        <f t="shared" si="400"/>
        <v>9548136.0765648652</v>
      </c>
      <c r="AR68" s="35">
        <f t="shared" si="400"/>
        <v>9466373.6352402121</v>
      </c>
      <c r="AS68" s="35">
        <f t="shared" si="400"/>
        <v>9757213.1890387721</v>
      </c>
      <c r="AT68" s="35">
        <f t="shared" si="400"/>
        <v>9754506.4737777691</v>
      </c>
      <c r="AU68" s="35">
        <f t="shared" si="400"/>
        <v>10030083.491442928</v>
      </c>
      <c r="AV68" s="35">
        <f t="shared" si="400"/>
        <v>10173497.317938341</v>
      </c>
      <c r="AW68" s="35">
        <f t="shared" si="400"/>
        <v>10080640.861757861</v>
      </c>
      <c r="AX68" s="35">
        <f t="shared" si="400"/>
        <v>10012067.878980419</v>
      </c>
      <c r="AY68" s="35">
        <f t="shared" si="400"/>
        <v>9804900.2158866804</v>
      </c>
      <c r="AZ68" s="35">
        <f t="shared" si="400"/>
        <v>9795244.7164390776</v>
      </c>
      <c r="BA68" s="35">
        <f t="shared" si="400"/>
        <v>9788504.2850858923</v>
      </c>
      <c r="BB68" s="35">
        <f t="shared" si="400"/>
        <v>9672590.1926876735</v>
      </c>
      <c r="BC68" s="35">
        <f t="shared" si="400"/>
        <v>9904296.59505748</v>
      </c>
      <c r="BD68" s="35">
        <f t="shared" si="400"/>
        <v>9826859.5302432198</v>
      </c>
      <c r="BE68" s="35">
        <f t="shared" si="400"/>
        <v>10150360.712252446</v>
      </c>
      <c r="BF68" s="35">
        <f t="shared" si="400"/>
        <v>10150008.396026257</v>
      </c>
      <c r="BG68" s="35">
        <f t="shared" si="400"/>
        <v>10430237.896638108</v>
      </c>
      <c r="BH68" s="35">
        <f t="shared" si="400"/>
        <v>10569392.339442499</v>
      </c>
      <c r="BI68" s="35">
        <f t="shared" si="400"/>
        <v>10472961.218566865</v>
      </c>
      <c r="BJ68" s="35">
        <f t="shared" si="400"/>
        <v>10408888.877566116</v>
      </c>
      <c r="BK68" s="35">
        <f t="shared" si="400"/>
        <v>10199716.574673107</v>
      </c>
      <c r="BL68" s="35">
        <f t="shared" si="400"/>
        <v>10200550.927816937</v>
      </c>
      <c r="BM68" s="35">
        <f t="shared" si="400"/>
        <v>10196395.593202397</v>
      </c>
      <c r="BN68" s="35">
        <f t="shared" si="400"/>
        <v>10068804.172311081</v>
      </c>
      <c r="BO68" s="35">
        <f t="shared" si="400"/>
        <v>10308387.216796312</v>
      </c>
      <c r="BP68" s="65"/>
      <c r="BR68" s="35">
        <f t="shared" si="394"/>
        <v>8311741.7300000004</v>
      </c>
      <c r="BS68" s="35">
        <f t="shared" si="394"/>
        <v>9324847.8800000008</v>
      </c>
      <c r="BT68" s="35">
        <f t="shared" si="394"/>
        <v>9548136.0765648652</v>
      </c>
      <c r="BU68" s="35">
        <f t="shared" si="394"/>
        <v>9904296.59505748</v>
      </c>
      <c r="BV68" s="35">
        <f t="shared" si="394"/>
        <v>10308387.216796312</v>
      </c>
      <c r="BX68" s="85">
        <f t="shared" si="395"/>
        <v>0.12188855030749379</v>
      </c>
      <c r="BY68" s="85">
        <f t="shared" si="396"/>
        <v>2.3945505539428202E-2</v>
      </c>
      <c r="BZ68" s="85">
        <f t="shared" si="397"/>
        <v>3.7301575473644766E-2</v>
      </c>
      <c r="CA68" s="85">
        <f t="shared" si="398"/>
        <v>4.0799527544488567E-2</v>
      </c>
    </row>
    <row r="69" spans="1:79" x14ac:dyDescent="0.2">
      <c r="A69" s="8" t="s">
        <v>47</v>
      </c>
      <c r="B69" s="8"/>
      <c r="C69" s="8"/>
      <c r="D69" s="8"/>
      <c r="E69" s="8"/>
      <c r="F69" s="12" t="s">
        <v>144</v>
      </c>
      <c r="G69" s="1"/>
      <c r="H69" s="25">
        <v>504817.74</v>
      </c>
      <c r="I69" s="25">
        <v>531738.76</v>
      </c>
      <c r="J69" s="25">
        <v>558659.78</v>
      </c>
      <c r="K69" s="25">
        <v>550571.67000000004</v>
      </c>
      <c r="L69" s="25">
        <v>571506.68999999994</v>
      </c>
      <c r="M69" s="25">
        <v>543160.03</v>
      </c>
      <c r="N69" s="25">
        <v>544478.46</v>
      </c>
      <c r="O69" s="25">
        <v>537400.41</v>
      </c>
      <c r="P69" s="25">
        <v>530322.36</v>
      </c>
      <c r="Q69" s="25">
        <v>521943.94</v>
      </c>
      <c r="R69" s="25">
        <v>513565.53</v>
      </c>
      <c r="S69" s="25">
        <v>557121.16</v>
      </c>
      <c r="T69" s="25">
        <v>535106.80000000005</v>
      </c>
      <c r="U69" s="25">
        <v>563643.09</v>
      </c>
      <c r="V69" s="25">
        <v>592179.37</v>
      </c>
      <c r="W69" s="25">
        <v>583605.97</v>
      </c>
      <c r="X69" s="25">
        <v>605797.1</v>
      </c>
      <c r="Y69" s="25">
        <v>575749.63</v>
      </c>
      <c r="Z69" s="25">
        <v>577147.17000000004</v>
      </c>
      <c r="AA69" s="25">
        <v>569644.43000000005</v>
      </c>
      <c r="AB69" s="25">
        <v>562141.69999999995</v>
      </c>
      <c r="AC69" s="25">
        <v>553260.57999999996</v>
      </c>
      <c r="AD69" s="25">
        <v>544379.46</v>
      </c>
      <c r="AE69" s="25">
        <v>590548.43000000005</v>
      </c>
      <c r="AF69" s="35">
        <f>AF139</f>
        <v>540117.51832267875</v>
      </c>
      <c r="AG69" s="35">
        <f t="shared" ref="AG69:BO69" si="401">AG139</f>
        <v>593837.16753931053</v>
      </c>
      <c r="AH69" s="35">
        <f t="shared" si="401"/>
        <v>590492.83019494952</v>
      </c>
      <c r="AI69" s="35">
        <f t="shared" si="401"/>
        <v>587716.16979347996</v>
      </c>
      <c r="AJ69" s="35">
        <f t="shared" si="401"/>
        <v>617461.56847945368</v>
      </c>
      <c r="AK69" s="35">
        <f t="shared" si="401"/>
        <v>574109.88113458001</v>
      </c>
      <c r="AL69" s="35">
        <f t="shared" si="401"/>
        <v>576843.10421990766</v>
      </c>
      <c r="AM69" s="35">
        <f t="shared" si="401"/>
        <v>581935.04506199411</v>
      </c>
      <c r="AN69" s="35">
        <f t="shared" si="401"/>
        <v>574270.43453147809</v>
      </c>
      <c r="AO69" s="35">
        <f t="shared" si="401"/>
        <v>576142.06732123648</v>
      </c>
      <c r="AP69" s="35">
        <f t="shared" si="401"/>
        <v>560245.69651049294</v>
      </c>
      <c r="AQ69" s="35">
        <f t="shared" si="401"/>
        <v>614972.05260727403</v>
      </c>
      <c r="AR69" s="35">
        <f t="shared" si="401"/>
        <v>563935.26925441495</v>
      </c>
      <c r="AS69" s="35">
        <f t="shared" si="401"/>
        <v>621845.60205978178</v>
      </c>
      <c r="AT69" s="35">
        <f t="shared" si="401"/>
        <v>615404.56014722702</v>
      </c>
      <c r="AU69" s="35">
        <f t="shared" si="401"/>
        <v>612353.8196321557</v>
      </c>
      <c r="AV69" s="35">
        <f t="shared" si="401"/>
        <v>644515.64111443388</v>
      </c>
      <c r="AW69" s="35">
        <f t="shared" si="401"/>
        <v>598330.44678657304</v>
      </c>
      <c r="AX69" s="35">
        <f t="shared" si="401"/>
        <v>602446.45665145654</v>
      </c>
      <c r="AY69" s="35">
        <f t="shared" si="401"/>
        <v>608681.3727925946</v>
      </c>
      <c r="AZ69" s="35">
        <f t="shared" si="401"/>
        <v>600664.48894793552</v>
      </c>
      <c r="BA69" s="35">
        <f t="shared" si="401"/>
        <v>602283.29498496256</v>
      </c>
      <c r="BB69" s="35">
        <f t="shared" si="401"/>
        <v>584637.70644866233</v>
      </c>
      <c r="BC69" s="35">
        <f t="shared" si="401"/>
        <v>642875.10878511204</v>
      </c>
      <c r="BD69" s="35">
        <f t="shared" si="401"/>
        <v>591253.48408150638</v>
      </c>
      <c r="BE69" s="35">
        <f t="shared" si="401"/>
        <v>654094.33849953639</v>
      </c>
      <c r="BF69" s="35">
        <f t="shared" si="401"/>
        <v>643900.83354865946</v>
      </c>
      <c r="BG69" s="35">
        <f t="shared" si="401"/>
        <v>640525.41567676619</v>
      </c>
      <c r="BH69" s="35">
        <f t="shared" si="401"/>
        <v>675533.95466049644</v>
      </c>
      <c r="BI69" s="35">
        <f t="shared" si="401"/>
        <v>626036.10441034089</v>
      </c>
      <c r="BJ69" s="35">
        <f t="shared" si="401"/>
        <v>631824.00054312882</v>
      </c>
      <c r="BK69" s="35">
        <f t="shared" si="401"/>
        <v>639432.35585008806</v>
      </c>
      <c r="BL69" s="35">
        <f t="shared" si="401"/>
        <v>631010.45376033697</v>
      </c>
      <c r="BM69" s="35">
        <f t="shared" si="401"/>
        <v>632316.4603944259</v>
      </c>
      <c r="BN69" s="35">
        <f t="shared" si="401"/>
        <v>612593.26143400662</v>
      </c>
      <c r="BO69" s="35">
        <f t="shared" si="401"/>
        <v>674932.40588336322</v>
      </c>
      <c r="BP69" s="65"/>
      <c r="BR69" s="35">
        <f t="shared" si="394"/>
        <v>557121.16</v>
      </c>
      <c r="BS69" s="35">
        <f t="shared" si="394"/>
        <v>590548.43000000005</v>
      </c>
      <c r="BT69" s="35">
        <f t="shared" si="394"/>
        <v>614972.05260727403</v>
      </c>
      <c r="BU69" s="35">
        <f t="shared" si="394"/>
        <v>642875.10878511204</v>
      </c>
      <c r="BV69" s="35">
        <f t="shared" si="394"/>
        <v>674932.40588336322</v>
      </c>
      <c r="BX69" s="85">
        <f t="shared" si="395"/>
        <v>6.000000071797662E-2</v>
      </c>
      <c r="BY69" s="85">
        <f t="shared" si="396"/>
        <v>4.1357526947068513E-2</v>
      </c>
      <c r="BZ69" s="85">
        <f t="shared" si="397"/>
        <v>4.5372884929548274E-2</v>
      </c>
      <c r="CA69" s="85">
        <f t="shared" si="398"/>
        <v>4.9865513005834305E-2</v>
      </c>
    </row>
    <row r="70" spans="1:79" x14ac:dyDescent="0.2">
      <c r="A70" s="8" t="s">
        <v>48</v>
      </c>
      <c r="B70" s="8"/>
      <c r="C70" s="8"/>
      <c r="D70" s="8"/>
      <c r="E70" s="8"/>
      <c r="F70" s="12" t="s">
        <v>180</v>
      </c>
      <c r="G70" s="13"/>
      <c r="H70" s="25">
        <v>5264789.24</v>
      </c>
      <c r="I70" s="25">
        <v>5343331.63</v>
      </c>
      <c r="J70" s="25">
        <v>5324611.2300000004</v>
      </c>
      <c r="K70" s="25">
        <v>5306199.72</v>
      </c>
      <c r="L70" s="25">
        <v>5391989.8399999999</v>
      </c>
      <c r="M70" s="25">
        <v>5473614.6900000004</v>
      </c>
      <c r="N70" s="25">
        <v>5557566.1399999997</v>
      </c>
      <c r="O70" s="25">
        <v>5638257.8700000001</v>
      </c>
      <c r="P70" s="25">
        <v>5720803.8600000003</v>
      </c>
      <c r="Q70" s="25">
        <v>5699827.4900000002</v>
      </c>
      <c r="R70" s="25">
        <v>5782203.04</v>
      </c>
      <c r="S70" s="25">
        <v>5858487.25</v>
      </c>
      <c r="T70" s="25">
        <v>5933633.7000000002</v>
      </c>
      <c r="U70" s="25">
        <v>5911196.5499999998</v>
      </c>
      <c r="V70" s="25">
        <v>5889006.75</v>
      </c>
      <c r="W70" s="25">
        <v>5867059.3499999996</v>
      </c>
      <c r="X70" s="25">
        <v>5845349.5</v>
      </c>
      <c r="Y70" s="25">
        <v>5823872.4500000002</v>
      </c>
      <c r="Z70" s="25">
        <v>5900877.8799999999</v>
      </c>
      <c r="AA70" s="25">
        <v>5978066.6200000001</v>
      </c>
      <c r="AB70" s="25">
        <v>6053402.6200000001</v>
      </c>
      <c r="AC70" s="25">
        <v>6030331.3499999996</v>
      </c>
      <c r="AD70" s="25">
        <v>6106504.2999999998</v>
      </c>
      <c r="AE70" s="25">
        <v>6186880.6699999999</v>
      </c>
      <c r="AF70" s="35">
        <f>AF167</f>
        <v>6222321.04</v>
      </c>
      <c r="AG70" s="35">
        <f t="shared" ref="AG70:BO70" si="402">AG167</f>
        <v>6257561.4100000001</v>
      </c>
      <c r="AH70" s="35">
        <f t="shared" si="402"/>
        <v>6292601.7800000003</v>
      </c>
      <c r="AI70" s="35">
        <f t="shared" si="402"/>
        <v>6925442.1500000004</v>
      </c>
      <c r="AJ70" s="35">
        <f t="shared" si="402"/>
        <v>7556082.5200000005</v>
      </c>
      <c r="AK70" s="35">
        <f t="shared" si="402"/>
        <v>8084856.2233333336</v>
      </c>
      <c r="AL70" s="35">
        <f t="shared" si="402"/>
        <v>8611763.2599999998</v>
      </c>
      <c r="AM70" s="35">
        <f t="shared" si="402"/>
        <v>9037136.9633333329</v>
      </c>
      <c r="AN70" s="35">
        <f t="shared" si="402"/>
        <v>9460977.3333333321</v>
      </c>
      <c r="AO70" s="35">
        <f t="shared" si="402"/>
        <v>9883284.3699999992</v>
      </c>
      <c r="AP70" s="35">
        <f t="shared" si="402"/>
        <v>10304058.073333332</v>
      </c>
      <c r="AQ70" s="35">
        <f t="shared" si="402"/>
        <v>10523965.109999999</v>
      </c>
      <c r="AR70" s="35">
        <f t="shared" si="402"/>
        <v>10543672.146666666</v>
      </c>
      <c r="AS70" s="35">
        <f t="shared" si="402"/>
        <v>10563179.183333334</v>
      </c>
      <c r="AT70" s="35">
        <f t="shared" si="402"/>
        <v>10582486.220000001</v>
      </c>
      <c r="AU70" s="35">
        <f t="shared" si="402"/>
        <v>10601593.256666668</v>
      </c>
      <c r="AV70" s="35">
        <f t="shared" si="402"/>
        <v>10620500.293333335</v>
      </c>
      <c r="AW70" s="35">
        <f t="shared" si="402"/>
        <v>10639207.330000002</v>
      </c>
      <c r="AX70" s="35">
        <f t="shared" si="402"/>
        <v>10657714.366666669</v>
      </c>
      <c r="AY70" s="35">
        <f t="shared" si="402"/>
        <v>10676021.403333336</v>
      </c>
      <c r="AZ70" s="35">
        <f t="shared" si="402"/>
        <v>10694128.440000003</v>
      </c>
      <c r="BA70" s="35">
        <f t="shared" si="402"/>
        <v>10712035.47666667</v>
      </c>
      <c r="BB70" s="35">
        <f t="shared" si="402"/>
        <v>10729742.513333337</v>
      </c>
      <c r="BC70" s="35">
        <f t="shared" si="402"/>
        <v>10747249.550000004</v>
      </c>
      <c r="BD70" s="35">
        <f t="shared" si="402"/>
        <v>10764556.586666672</v>
      </c>
      <c r="BE70" s="35">
        <f t="shared" si="402"/>
        <v>10781663.623333339</v>
      </c>
      <c r="BF70" s="35">
        <f t="shared" si="402"/>
        <v>10798570.660000006</v>
      </c>
      <c r="BG70" s="35">
        <f t="shared" si="402"/>
        <v>10815277.696666673</v>
      </c>
      <c r="BH70" s="35">
        <f t="shared" si="402"/>
        <v>10831784.73333334</v>
      </c>
      <c r="BI70" s="35">
        <f t="shared" si="402"/>
        <v>10848091.770000007</v>
      </c>
      <c r="BJ70" s="35">
        <f t="shared" si="402"/>
        <v>10864198.806666674</v>
      </c>
      <c r="BK70" s="35">
        <f t="shared" si="402"/>
        <v>10880105.843333341</v>
      </c>
      <c r="BL70" s="35">
        <f t="shared" si="402"/>
        <v>10895812.880000008</v>
      </c>
      <c r="BM70" s="35">
        <f t="shared" si="402"/>
        <v>10911319.916666675</v>
      </c>
      <c r="BN70" s="35">
        <f t="shared" si="402"/>
        <v>10926626.953333342</v>
      </c>
      <c r="BO70" s="35">
        <f t="shared" si="402"/>
        <v>10941733.99000001</v>
      </c>
      <c r="BP70" s="65"/>
      <c r="BR70" s="35">
        <f t="shared" si="394"/>
        <v>5858487.25</v>
      </c>
      <c r="BS70" s="35">
        <f t="shared" si="394"/>
        <v>6186880.6699999999</v>
      </c>
      <c r="BT70" s="35">
        <f t="shared" si="394"/>
        <v>10523965.109999999</v>
      </c>
      <c r="BU70" s="35">
        <f t="shared" si="394"/>
        <v>10747249.550000004</v>
      </c>
      <c r="BV70" s="35">
        <f t="shared" si="394"/>
        <v>10941733.99000001</v>
      </c>
      <c r="BX70" s="85">
        <f t="shared" si="395"/>
        <v>5.6054303096759295E-2</v>
      </c>
      <c r="BY70" s="85">
        <f t="shared" si="396"/>
        <v>0.70101310681978934</v>
      </c>
      <c r="BZ70" s="85">
        <f t="shared" si="397"/>
        <v>2.1216759811170105E-2</v>
      </c>
      <c r="CA70" s="85">
        <f t="shared" si="398"/>
        <v>1.8096205833426859E-2</v>
      </c>
    </row>
    <row r="71" spans="1:79" x14ac:dyDescent="0.2">
      <c r="A71" s="8"/>
      <c r="B71" s="8"/>
      <c r="C71" s="8"/>
      <c r="D71" s="8"/>
      <c r="E71" s="8"/>
      <c r="F71" s="8"/>
      <c r="G71" s="13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65"/>
      <c r="BR71" s="35"/>
      <c r="BS71" s="35"/>
      <c r="BT71" s="35"/>
      <c r="BU71" s="35"/>
      <c r="BV71" s="35"/>
      <c r="BX71" s="85"/>
      <c r="BY71" s="85"/>
      <c r="BZ71" s="85"/>
      <c r="CA71" s="85"/>
    </row>
    <row r="72" spans="1:79" x14ac:dyDescent="0.2">
      <c r="A72" s="10" t="s">
        <v>49</v>
      </c>
      <c r="B72" s="10"/>
      <c r="C72" s="10"/>
      <c r="D72" s="10"/>
      <c r="E72" s="10"/>
      <c r="F72" s="10"/>
      <c r="G72" s="10"/>
      <c r="H72" s="26">
        <f>SUM(H66:H71)</f>
        <v>19487721.189999998</v>
      </c>
      <c r="I72" s="26">
        <f t="shared" ref="I72:AE72" si="403">SUM(I66:I71)</f>
        <v>19724453.726955529</v>
      </c>
      <c r="J72" s="26">
        <f t="shared" si="403"/>
        <v>20276538.0839554</v>
      </c>
      <c r="K72" s="26">
        <f t="shared" si="403"/>
        <v>20446056.539671529</v>
      </c>
      <c r="L72" s="26">
        <f t="shared" si="403"/>
        <v>20823290.529605947</v>
      </c>
      <c r="M72" s="26">
        <f t="shared" si="403"/>
        <v>20629343.860850736</v>
      </c>
      <c r="N72" s="26">
        <f t="shared" si="403"/>
        <v>21164959.04781631</v>
      </c>
      <c r="O72" s="26">
        <f t="shared" si="403"/>
        <v>20640305.88222969</v>
      </c>
      <c r="P72" s="26">
        <f t="shared" si="403"/>
        <v>20702484.524318445</v>
      </c>
      <c r="Q72" s="26">
        <f t="shared" si="403"/>
        <v>20892835.303505991</v>
      </c>
      <c r="R72" s="26">
        <f t="shared" si="403"/>
        <v>20962190.629632805</v>
      </c>
      <c r="S72" s="26">
        <f t="shared" si="403"/>
        <v>21089954.602986533</v>
      </c>
      <c r="T72" s="26">
        <f t="shared" si="403"/>
        <v>20428479.719455902</v>
      </c>
      <c r="U72" s="26">
        <f t="shared" si="403"/>
        <v>21403734.084140636</v>
      </c>
      <c r="V72" s="26">
        <f t="shared" si="403"/>
        <v>21349332.72395049</v>
      </c>
      <c r="W72" s="26">
        <f t="shared" si="403"/>
        <v>20991656.251221418</v>
      </c>
      <c r="X72" s="26">
        <f t="shared" si="403"/>
        <v>21680129.378068738</v>
      </c>
      <c r="Y72" s="26">
        <f t="shared" si="403"/>
        <v>21602779.703445099</v>
      </c>
      <c r="Z72" s="26">
        <f t="shared" si="403"/>
        <v>21935108.081902705</v>
      </c>
      <c r="AA72" s="26">
        <f t="shared" si="403"/>
        <v>21409971.080901384</v>
      </c>
      <c r="AB72" s="26">
        <f t="shared" si="403"/>
        <v>21084268.385957565</v>
      </c>
      <c r="AC72" s="26">
        <f t="shared" si="403"/>
        <v>21169787.420668684</v>
      </c>
      <c r="AD72" s="26">
        <f t="shared" si="403"/>
        <v>21380109.298448227</v>
      </c>
      <c r="AE72" s="26">
        <f t="shared" si="403"/>
        <v>21429205.562556613</v>
      </c>
      <c r="AF72" s="26">
        <f t="shared" ref="AF72:BO72" ca="1" si="404">SUM(AF66:AF71)</f>
        <v>21226986.749324277</v>
      </c>
      <c r="AG72" s="26">
        <f t="shared" ca="1" si="404"/>
        <v>21848794.376927786</v>
      </c>
      <c r="AH72" s="26">
        <f t="shared" ca="1" si="404"/>
        <v>22215874.036822729</v>
      </c>
      <c r="AI72" s="26">
        <f t="shared" ca="1" si="404"/>
        <v>23081006.206405103</v>
      </c>
      <c r="AJ72" s="26">
        <f t="shared" ca="1" si="404"/>
        <v>24218593.997967359</v>
      </c>
      <c r="AK72" s="26">
        <f t="shared" ca="1" si="404"/>
        <v>24830518.058905393</v>
      </c>
      <c r="AL72" s="26">
        <f t="shared" ca="1" si="404"/>
        <v>25582324.072086461</v>
      </c>
      <c r="AM72" s="26">
        <f t="shared" ca="1" si="404"/>
        <v>26149631.005424753</v>
      </c>
      <c r="AN72" s="26">
        <f t="shared" ca="1" si="404"/>
        <v>26571959.128284495</v>
      </c>
      <c r="AO72" s="26">
        <f t="shared" ca="1" si="404"/>
        <v>27251179.66623605</v>
      </c>
      <c r="AP72" s="26">
        <f t="shared" ca="1" si="404"/>
        <v>27797728.508268923</v>
      </c>
      <c r="AQ72" s="26">
        <f t="shared" ca="1" si="404"/>
        <v>28011664.000383422</v>
      </c>
      <c r="AR72" s="26">
        <f t="shared" ca="1" si="404"/>
        <v>27818065.109564126</v>
      </c>
      <c r="AS72" s="26">
        <f t="shared" ca="1" si="404"/>
        <v>27225991.634550467</v>
      </c>
      <c r="AT72" s="26">
        <f t="shared" ca="1" si="404"/>
        <v>27225403.104634646</v>
      </c>
      <c r="AU72" s="26">
        <f t="shared" ca="1" si="404"/>
        <v>27704334.125354331</v>
      </c>
      <c r="AV72" s="26">
        <f t="shared" ca="1" si="404"/>
        <v>28021084.58393272</v>
      </c>
      <c r="AW72" s="26">
        <f t="shared" ca="1" si="404"/>
        <v>27845088.630442809</v>
      </c>
      <c r="AX72" s="26">
        <f t="shared" ca="1" si="404"/>
        <v>27731531.184947208</v>
      </c>
      <c r="AY72" s="26">
        <f t="shared" ca="1" si="404"/>
        <v>27402561.562636327</v>
      </c>
      <c r="AZ72" s="26">
        <f t="shared" ca="1" si="404"/>
        <v>27356894.724257946</v>
      </c>
      <c r="BA72" s="26">
        <f t="shared" ca="1" si="404"/>
        <v>27355081.770117335</v>
      </c>
      <c r="BB72" s="26">
        <f t="shared" ca="1" si="404"/>
        <v>27196525.456180036</v>
      </c>
      <c r="BC72" s="26">
        <f t="shared" ca="1" si="404"/>
        <v>27646741.291685198</v>
      </c>
      <c r="BD72" s="26">
        <f t="shared" ca="1" si="404"/>
        <v>27457090.651612639</v>
      </c>
      <c r="BE72" s="26">
        <f t="shared" ca="1" si="404"/>
        <v>27956628.639105678</v>
      </c>
      <c r="BF72" s="26">
        <f t="shared" ca="1" si="404"/>
        <v>27952080.828045212</v>
      </c>
      <c r="BG72" s="26">
        <f t="shared" ca="1" si="404"/>
        <v>28435749.119958311</v>
      </c>
      <c r="BH72" s="26">
        <f t="shared" ca="1" si="404"/>
        <v>28750520.928956144</v>
      </c>
      <c r="BI72" s="26">
        <f t="shared" ca="1" si="404"/>
        <v>28564402.734754059</v>
      </c>
      <c r="BJ72" s="26">
        <f t="shared" ca="1" si="404"/>
        <v>28453603.704664312</v>
      </c>
      <c r="BK72" s="26">
        <f t="shared" ca="1" si="404"/>
        <v>28119407.723039608</v>
      </c>
      <c r="BL72" s="26">
        <f t="shared" ca="1" si="404"/>
        <v>28080734.196631275</v>
      </c>
      <c r="BM72" s="26">
        <f t="shared" ca="1" si="404"/>
        <v>28078574.564344008</v>
      </c>
      <c r="BN72" s="26">
        <f t="shared" ca="1" si="404"/>
        <v>27903222.756444447</v>
      </c>
      <c r="BO72" s="26">
        <f t="shared" ca="1" si="404"/>
        <v>28365158.451089926</v>
      </c>
      <c r="BP72" s="66"/>
      <c r="BR72" s="74">
        <f t="shared" ref="BR72:BV72" si="405">INDEX($H72:$BP72,MATCH(BR$4,$H$4:$BP$4,0))</f>
        <v>21089954.602986533</v>
      </c>
      <c r="BS72" s="74">
        <f t="shared" si="405"/>
        <v>21429205.562556613</v>
      </c>
      <c r="BT72" s="74">
        <f t="shared" ca="1" si="405"/>
        <v>28011664.000383422</v>
      </c>
      <c r="BU72" s="74">
        <f t="shared" ca="1" si="405"/>
        <v>27646741.291685198</v>
      </c>
      <c r="BV72" s="74">
        <f t="shared" ca="1" si="405"/>
        <v>28365158.451089926</v>
      </c>
      <c r="BX72" s="86">
        <f t="shared" ref="BX72:CA72" si="406">IFERROR(BS72/BR72-1,0)</f>
        <v>1.6085902789095607E-2</v>
      </c>
      <c r="BY72" s="86">
        <f t="shared" ca="1" si="406"/>
        <v>0.30717230364005554</v>
      </c>
      <c r="BZ72" s="86">
        <f t="shared" ca="1" si="406"/>
        <v>-1.302752698637355E-2</v>
      </c>
      <c r="CA72" s="86">
        <f t="shared" ca="1" si="406"/>
        <v>2.598559996005001E-2</v>
      </c>
    </row>
    <row r="73" spans="1:79" x14ac:dyDescent="0.2">
      <c r="A73" s="1"/>
      <c r="B73" s="1"/>
      <c r="C73" s="1"/>
      <c r="D73" s="1"/>
      <c r="E73" s="1"/>
      <c r="F73" s="1"/>
      <c r="G73" s="1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66"/>
      <c r="BR73" s="35"/>
      <c r="BS73" s="35"/>
      <c r="BT73" s="35"/>
      <c r="BU73" s="35"/>
      <c r="BV73" s="35"/>
      <c r="BX73" s="85"/>
      <c r="BY73" s="85"/>
      <c r="BZ73" s="85"/>
      <c r="CA73" s="85"/>
    </row>
    <row r="74" spans="1:79" x14ac:dyDescent="0.2">
      <c r="A74" s="1" t="s">
        <v>50</v>
      </c>
      <c r="B74" s="1"/>
      <c r="C74" s="1"/>
      <c r="D74" s="1"/>
      <c r="E74" s="1"/>
      <c r="F74" s="1"/>
      <c r="G74" s="1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66"/>
      <c r="BR74" s="35"/>
      <c r="BS74" s="35"/>
      <c r="BT74" s="35"/>
      <c r="BU74" s="35"/>
      <c r="BV74" s="35"/>
      <c r="BX74" s="85"/>
      <c r="BY74" s="85"/>
      <c r="BZ74" s="85"/>
      <c r="CA74" s="85"/>
    </row>
    <row r="75" spans="1:79" x14ac:dyDescent="0.2">
      <c r="A75" s="8" t="s">
        <v>51</v>
      </c>
      <c r="B75" s="8"/>
      <c r="C75" s="8"/>
      <c r="D75" s="8"/>
      <c r="E75" s="8"/>
      <c r="F75" s="12" t="s">
        <v>144</v>
      </c>
      <c r="G75" s="1"/>
      <c r="H75" s="25">
        <v>5946446.8200000003</v>
      </c>
      <c r="I75" s="25">
        <v>5755567.9400000004</v>
      </c>
      <c r="J75" s="25">
        <v>5834717.4100000001</v>
      </c>
      <c r="K75" s="25">
        <v>6078904.3499999996</v>
      </c>
      <c r="L75" s="25">
        <v>6198999.4400000004</v>
      </c>
      <c r="M75" s="25">
        <v>5877417.0499999998</v>
      </c>
      <c r="N75" s="25">
        <v>6196527.6900000004</v>
      </c>
      <c r="O75" s="25">
        <v>5765581.71</v>
      </c>
      <c r="P75" s="25">
        <v>5815798.8399999999</v>
      </c>
      <c r="Q75" s="25">
        <v>5814845.6399999997</v>
      </c>
      <c r="R75" s="25">
        <v>5775249.1500000004</v>
      </c>
      <c r="S75" s="25">
        <v>5902158.6200000001</v>
      </c>
      <c r="T75" s="25">
        <v>5624656.6399999997</v>
      </c>
      <c r="U75" s="25">
        <v>6162203.9299999997</v>
      </c>
      <c r="V75" s="25">
        <v>6359013.8499999996</v>
      </c>
      <c r="W75" s="25">
        <v>6066705.8399999999</v>
      </c>
      <c r="X75" s="25">
        <v>6396276.1299999999</v>
      </c>
      <c r="Y75" s="25">
        <v>6255587.2000000002</v>
      </c>
      <c r="Z75" s="25">
        <v>6523065.2300000004</v>
      </c>
      <c r="AA75" s="25">
        <v>5946923.7599999998</v>
      </c>
      <c r="AB75" s="25">
        <v>6088457.75</v>
      </c>
      <c r="AC75" s="25">
        <v>6027373.1600000001</v>
      </c>
      <c r="AD75" s="25">
        <v>5922090.7999999998</v>
      </c>
      <c r="AE75" s="25">
        <v>6023998.8700000001</v>
      </c>
      <c r="AF75" s="35">
        <f>AF140</f>
        <v>5955410.747773747</v>
      </c>
      <c r="AG75" s="35">
        <f t="shared" ref="AG75:BO75" si="407">AG140</f>
        <v>6149272.4035800584</v>
      </c>
      <c r="AH75" s="35">
        <f t="shared" si="407"/>
        <v>6143055.1885126382</v>
      </c>
      <c r="AI75" s="35">
        <f t="shared" si="407"/>
        <v>6320100.8455551658</v>
      </c>
      <c r="AJ75" s="35">
        <f t="shared" si="407"/>
        <v>6415819.9524156777</v>
      </c>
      <c r="AK75" s="35">
        <f t="shared" si="407"/>
        <v>6357240.1090886919</v>
      </c>
      <c r="AL75" s="35">
        <f t="shared" si="407"/>
        <v>6310150.9833467258</v>
      </c>
      <c r="AM75" s="35">
        <f t="shared" si="407"/>
        <v>6176254.6870963443</v>
      </c>
      <c r="AN75" s="35">
        <f t="shared" si="407"/>
        <v>6164339.1918000225</v>
      </c>
      <c r="AO75" s="35">
        <f t="shared" si="407"/>
        <v>6158561.5718850847</v>
      </c>
      <c r="AP75" s="35">
        <f t="shared" si="407"/>
        <v>6089304.322268025</v>
      </c>
      <c r="AQ75" s="35">
        <f t="shared" si="407"/>
        <v>6236039.0992298992</v>
      </c>
      <c r="AR75" s="35">
        <f t="shared" si="407"/>
        <v>6182638.752098226</v>
      </c>
      <c r="AS75" s="35">
        <f t="shared" si="407"/>
        <v>6372590.6772223283</v>
      </c>
      <c r="AT75" s="35">
        <f t="shared" si="407"/>
        <v>6370822.8785585118</v>
      </c>
      <c r="AU75" s="35">
        <f t="shared" si="407"/>
        <v>6550806.599279359</v>
      </c>
      <c r="AV75" s="35">
        <f t="shared" si="407"/>
        <v>6644472.4438194931</v>
      </c>
      <c r="AW75" s="35">
        <f t="shared" si="407"/>
        <v>6583826.4196411567</v>
      </c>
      <c r="AX75" s="35">
        <f t="shared" si="407"/>
        <v>6539040.3170634471</v>
      </c>
      <c r="AY75" s="35">
        <f t="shared" si="407"/>
        <v>6403735.8307439117</v>
      </c>
      <c r="AZ75" s="35">
        <f t="shared" si="407"/>
        <v>6397429.6709243385</v>
      </c>
      <c r="BA75" s="35">
        <f t="shared" si="407"/>
        <v>6393027.3883084357</v>
      </c>
      <c r="BB75" s="35">
        <f t="shared" si="407"/>
        <v>6317322.0562362205</v>
      </c>
      <c r="BC75" s="35">
        <f t="shared" si="407"/>
        <v>6468653.1823464232</v>
      </c>
      <c r="BD75" s="35">
        <f t="shared" si="407"/>
        <v>6418077.8072115248</v>
      </c>
      <c r="BE75" s="35">
        <f t="shared" si="407"/>
        <v>6629361.5597135536</v>
      </c>
      <c r="BF75" s="35">
        <f t="shared" si="407"/>
        <v>6629131.4563987087</v>
      </c>
      <c r="BG75" s="35">
        <f t="shared" si="407"/>
        <v>6812153.7875175886</v>
      </c>
      <c r="BH75" s="35">
        <f t="shared" si="407"/>
        <v>6903037.7610178823</v>
      </c>
      <c r="BI75" s="35">
        <f t="shared" si="407"/>
        <v>6840057.0666351356</v>
      </c>
      <c r="BJ75" s="35">
        <f t="shared" si="407"/>
        <v>6798210.4045792241</v>
      </c>
      <c r="BK75" s="35">
        <f t="shared" si="407"/>
        <v>6661596.6562144179</v>
      </c>
      <c r="BL75" s="35">
        <f t="shared" si="407"/>
        <v>6662141.5854849853</v>
      </c>
      <c r="BM75" s="35">
        <f t="shared" si="407"/>
        <v>6659427.6705471529</v>
      </c>
      <c r="BN75" s="35">
        <f t="shared" si="407"/>
        <v>6576095.6900407756</v>
      </c>
      <c r="BO75" s="35">
        <f t="shared" si="407"/>
        <v>6732571.1760353101</v>
      </c>
      <c r="BP75" s="65"/>
      <c r="BR75" s="35">
        <f t="shared" ref="BR75:BV80" si="408">INDEX($H75:$BP75,MATCH(BR$4,$H$4:$BP$4,0))</f>
        <v>5902158.6200000001</v>
      </c>
      <c r="BS75" s="35">
        <f t="shared" si="408"/>
        <v>6023998.8700000001</v>
      </c>
      <c r="BT75" s="35">
        <f t="shared" si="408"/>
        <v>6236039.0992298992</v>
      </c>
      <c r="BU75" s="35">
        <f t="shared" si="408"/>
        <v>6468653.1823464232</v>
      </c>
      <c r="BV75" s="35">
        <f t="shared" si="408"/>
        <v>6732571.1760353101</v>
      </c>
      <c r="BX75" s="85">
        <f t="shared" ref="BX75:BX80" si="409">IFERROR(BS75/BR75-1,0)</f>
        <v>2.0643337098249726E-2</v>
      </c>
      <c r="BY75" s="85">
        <f t="shared" ref="BY75:BY80" si="410">IFERROR(BT75/BS75-1,0)</f>
        <v>3.5199247842803594E-2</v>
      </c>
      <c r="BZ75" s="85">
        <f t="shared" ref="BZ75:BZ80" si="411">IFERROR(BU75/BT75-1,0)</f>
        <v>3.7301575473644766E-2</v>
      </c>
      <c r="CA75" s="85">
        <f t="shared" ref="CA75:CA80" si="412">IFERROR(BV75/BU75-1,0)</f>
        <v>4.0799527544488567E-2</v>
      </c>
    </row>
    <row r="76" spans="1:79" x14ac:dyDescent="0.2">
      <c r="A76" s="8" t="s">
        <v>52</v>
      </c>
      <c r="B76" s="8"/>
      <c r="C76" s="8"/>
      <c r="D76" s="8"/>
      <c r="E76" s="8"/>
      <c r="F76" s="12" t="s">
        <v>144</v>
      </c>
      <c r="G76" s="1"/>
      <c r="H76" s="25">
        <v>501879.7</v>
      </c>
      <c r="I76" s="25">
        <v>528644.04</v>
      </c>
      <c r="J76" s="25">
        <v>555408.38</v>
      </c>
      <c r="K76" s="25">
        <v>547367.34</v>
      </c>
      <c r="L76" s="25">
        <v>568180.53</v>
      </c>
      <c r="M76" s="25">
        <v>539998.84</v>
      </c>
      <c r="N76" s="25">
        <v>541309.59</v>
      </c>
      <c r="O76" s="25">
        <v>534272.74</v>
      </c>
      <c r="P76" s="25">
        <v>527235.88</v>
      </c>
      <c r="Q76" s="25">
        <v>518906.23</v>
      </c>
      <c r="R76" s="25">
        <v>510576.58</v>
      </c>
      <c r="S76" s="25">
        <v>553878.72</v>
      </c>
      <c r="T76" s="25">
        <v>531992.48</v>
      </c>
      <c r="U76" s="25">
        <v>560362.68000000005</v>
      </c>
      <c r="V76" s="25">
        <v>588732.89</v>
      </c>
      <c r="W76" s="25">
        <v>580209.38</v>
      </c>
      <c r="X76" s="25">
        <v>602271.36</v>
      </c>
      <c r="Y76" s="25">
        <v>572398.77</v>
      </c>
      <c r="Z76" s="25">
        <v>573788.17000000004</v>
      </c>
      <c r="AA76" s="25">
        <v>566329.1</v>
      </c>
      <c r="AB76" s="25">
        <v>558870.03</v>
      </c>
      <c r="AC76" s="25">
        <v>550040.6</v>
      </c>
      <c r="AD76" s="25">
        <v>541211.17000000004</v>
      </c>
      <c r="AE76" s="25">
        <v>587111.43999999994</v>
      </c>
      <c r="AF76" s="35">
        <f>AF141</f>
        <v>536974.03606958082</v>
      </c>
      <c r="AG76" s="35">
        <f t="shared" ref="AG76:BO76" si="413">AG141</f>
        <v>590381.03709720436</v>
      </c>
      <c r="AH76" s="35">
        <f t="shared" si="413"/>
        <v>587056.16378563957</v>
      </c>
      <c r="AI76" s="35">
        <f t="shared" si="413"/>
        <v>584295.66353894887</v>
      </c>
      <c r="AJ76" s="35">
        <f t="shared" si="413"/>
        <v>613867.94409838773</v>
      </c>
      <c r="AK76" s="35">
        <f t="shared" si="413"/>
        <v>570768.56343712925</v>
      </c>
      <c r="AL76" s="35">
        <f t="shared" si="413"/>
        <v>573485.87917272095</v>
      </c>
      <c r="AM76" s="35">
        <f t="shared" si="413"/>
        <v>578548.1849351665</v>
      </c>
      <c r="AN76" s="35">
        <f t="shared" si="413"/>
        <v>570928.18241376372</v>
      </c>
      <c r="AO76" s="35">
        <f t="shared" si="413"/>
        <v>572788.92230658885</v>
      </c>
      <c r="AP76" s="35">
        <f t="shared" si="413"/>
        <v>556985.06832382642</v>
      </c>
      <c r="AQ76" s="35">
        <f t="shared" si="413"/>
        <v>611392.91720073216</v>
      </c>
      <c r="AR76" s="35">
        <f t="shared" si="413"/>
        <v>560653.16776601586</v>
      </c>
      <c r="AS76" s="35">
        <f t="shared" si="413"/>
        <v>618226.46261710569</v>
      </c>
      <c r="AT76" s="35">
        <f t="shared" si="413"/>
        <v>611822.90754816681</v>
      </c>
      <c r="AU76" s="35">
        <f t="shared" si="413"/>
        <v>608789.92233327113</v>
      </c>
      <c r="AV76" s="35">
        <f t="shared" si="413"/>
        <v>640764.56211596134</v>
      </c>
      <c r="AW76" s="35">
        <f t="shared" si="413"/>
        <v>594848.16547341982</v>
      </c>
      <c r="AX76" s="35">
        <f t="shared" si="413"/>
        <v>598940.22017387161</v>
      </c>
      <c r="AY76" s="35">
        <f t="shared" si="413"/>
        <v>605138.84912273323</v>
      </c>
      <c r="AZ76" s="35">
        <f t="shared" si="413"/>
        <v>597168.62351676472</v>
      </c>
      <c r="BA76" s="35">
        <f t="shared" si="413"/>
        <v>598778.00810776197</v>
      </c>
      <c r="BB76" s="35">
        <f t="shared" si="413"/>
        <v>581235.11684108851</v>
      </c>
      <c r="BC76" s="35">
        <f t="shared" si="413"/>
        <v>639133.57767962187</v>
      </c>
      <c r="BD76" s="35">
        <f t="shared" si="413"/>
        <v>587812.39066897577</v>
      </c>
      <c r="BE76" s="35">
        <f t="shared" si="413"/>
        <v>650287.51151249395</v>
      </c>
      <c r="BF76" s="35">
        <f t="shared" si="413"/>
        <v>640153.33272828069</v>
      </c>
      <c r="BG76" s="35">
        <f t="shared" si="413"/>
        <v>636797.55977775564</v>
      </c>
      <c r="BH76" s="35">
        <f t="shared" si="413"/>
        <v>671602.34917501814</v>
      </c>
      <c r="BI76" s="35">
        <f t="shared" si="413"/>
        <v>622392.57625720138</v>
      </c>
      <c r="BJ76" s="35">
        <f t="shared" si="413"/>
        <v>628146.78685275163</v>
      </c>
      <c r="BK76" s="35">
        <f t="shared" si="413"/>
        <v>635710.86155582126</v>
      </c>
      <c r="BL76" s="35">
        <f t="shared" si="413"/>
        <v>627337.97490966972</v>
      </c>
      <c r="BM76" s="35">
        <f t="shared" si="413"/>
        <v>628636.38058926736</v>
      </c>
      <c r="BN76" s="35">
        <f t="shared" si="413"/>
        <v>609027.97058459045</v>
      </c>
      <c r="BO76" s="35">
        <f t="shared" si="413"/>
        <v>671004.3014098705</v>
      </c>
      <c r="BP76" s="65"/>
      <c r="BR76" s="35">
        <f t="shared" si="408"/>
        <v>553878.72</v>
      </c>
      <c r="BS76" s="35">
        <f t="shared" si="408"/>
        <v>587111.43999999994</v>
      </c>
      <c r="BT76" s="35">
        <f t="shared" si="408"/>
        <v>611392.91720073216</v>
      </c>
      <c r="BU76" s="35">
        <f t="shared" si="408"/>
        <v>639133.57767962187</v>
      </c>
      <c r="BV76" s="35">
        <f t="shared" si="408"/>
        <v>671004.3014098705</v>
      </c>
      <c r="BX76" s="85">
        <f t="shared" si="409"/>
        <v>5.999999422256197E-2</v>
      </c>
      <c r="BY76" s="85">
        <f t="shared" si="410"/>
        <v>4.1357526947068513E-2</v>
      </c>
      <c r="BZ76" s="85">
        <f t="shared" si="411"/>
        <v>4.5372884929548274E-2</v>
      </c>
      <c r="CA76" s="85">
        <f t="shared" si="412"/>
        <v>4.9865513005834305E-2</v>
      </c>
    </row>
    <row r="77" spans="1:79" x14ac:dyDescent="0.2">
      <c r="A77" s="14" t="s">
        <v>26</v>
      </c>
      <c r="B77" s="14"/>
      <c r="C77" s="14"/>
      <c r="D77" s="14"/>
      <c r="E77" s="14"/>
      <c r="F77" s="12" t="s">
        <v>152</v>
      </c>
      <c r="G77" s="1"/>
      <c r="H77" s="25">
        <v>40000</v>
      </c>
      <c r="I77" s="25">
        <v>80000</v>
      </c>
      <c r="J77" s="25">
        <v>120000</v>
      </c>
      <c r="K77" s="25">
        <v>160000</v>
      </c>
      <c r="L77" s="25">
        <v>200000</v>
      </c>
      <c r="M77" s="25">
        <v>240000</v>
      </c>
      <c r="N77" s="25">
        <v>280000</v>
      </c>
      <c r="O77" s="25">
        <v>320000</v>
      </c>
      <c r="P77" s="25">
        <v>360000</v>
      </c>
      <c r="Q77" s="25">
        <v>400000</v>
      </c>
      <c r="R77" s="25">
        <v>440000</v>
      </c>
      <c r="S77" s="25">
        <v>0</v>
      </c>
      <c r="T77" s="25">
        <v>42000</v>
      </c>
      <c r="U77" s="25">
        <v>84000</v>
      </c>
      <c r="V77" s="25">
        <v>126000</v>
      </c>
      <c r="W77" s="25">
        <v>168000</v>
      </c>
      <c r="X77" s="25">
        <v>210000</v>
      </c>
      <c r="Y77" s="25">
        <v>252000</v>
      </c>
      <c r="Z77" s="25">
        <v>294000</v>
      </c>
      <c r="AA77" s="25">
        <v>336000</v>
      </c>
      <c r="AB77" s="25">
        <v>378000</v>
      </c>
      <c r="AC77" s="25">
        <v>420000</v>
      </c>
      <c r="AD77" s="25">
        <v>462000</v>
      </c>
      <c r="AE77" s="25">
        <v>0</v>
      </c>
      <c r="AF77" s="35">
        <f>AF153</f>
        <v>43333.333333333358</v>
      </c>
      <c r="AG77" s="35">
        <f t="shared" ref="AG77:BO77" si="414">AG153</f>
        <v>86666.666666666715</v>
      </c>
      <c r="AH77" s="35">
        <f t="shared" si="414"/>
        <v>130000.00000000007</v>
      </c>
      <c r="AI77" s="35">
        <f t="shared" si="414"/>
        <v>174666.66666666677</v>
      </c>
      <c r="AJ77" s="35">
        <f t="shared" si="414"/>
        <v>219333.33333333346</v>
      </c>
      <c r="AK77" s="35">
        <f t="shared" si="414"/>
        <v>264666.6666666668</v>
      </c>
      <c r="AL77" s="35">
        <f t="shared" si="414"/>
        <v>310000.00000000017</v>
      </c>
      <c r="AM77" s="35">
        <f t="shared" si="414"/>
        <v>356000.00000000023</v>
      </c>
      <c r="AN77" s="35">
        <f t="shared" si="414"/>
        <v>402000.00000000023</v>
      </c>
      <c r="AO77" s="35">
        <f t="shared" si="414"/>
        <v>448000.00000000023</v>
      </c>
      <c r="AP77" s="35">
        <f t="shared" si="414"/>
        <v>494000.00000000023</v>
      </c>
      <c r="AQ77" s="35">
        <f t="shared" si="414"/>
        <v>0</v>
      </c>
      <c r="AR77" s="35">
        <f t="shared" si="414"/>
        <v>47380.000000000029</v>
      </c>
      <c r="AS77" s="35">
        <f t="shared" si="414"/>
        <v>94760.000000000058</v>
      </c>
      <c r="AT77" s="35">
        <f t="shared" si="414"/>
        <v>142140.00000000009</v>
      </c>
      <c r="AU77" s="35">
        <f t="shared" si="414"/>
        <v>189520.00000000012</v>
      </c>
      <c r="AV77" s="35">
        <f t="shared" si="414"/>
        <v>236900.00000000015</v>
      </c>
      <c r="AW77" s="35">
        <f t="shared" si="414"/>
        <v>284280.00000000017</v>
      </c>
      <c r="AX77" s="35">
        <f t="shared" si="414"/>
        <v>331660.00000000023</v>
      </c>
      <c r="AY77" s="35">
        <f t="shared" si="414"/>
        <v>379040.00000000023</v>
      </c>
      <c r="AZ77" s="35">
        <f t="shared" si="414"/>
        <v>426420.00000000023</v>
      </c>
      <c r="BA77" s="35">
        <f t="shared" si="414"/>
        <v>473800.00000000023</v>
      </c>
      <c r="BB77" s="35">
        <f t="shared" si="414"/>
        <v>521180.00000000023</v>
      </c>
      <c r="BC77" s="35">
        <f t="shared" si="414"/>
        <v>0</v>
      </c>
      <c r="BD77" s="35">
        <f t="shared" si="414"/>
        <v>48801.400000000031</v>
      </c>
      <c r="BE77" s="35">
        <f t="shared" si="414"/>
        <v>97602.800000000061</v>
      </c>
      <c r="BF77" s="35">
        <f t="shared" si="414"/>
        <v>146404.2000000001</v>
      </c>
      <c r="BG77" s="35">
        <f t="shared" si="414"/>
        <v>195205.60000000012</v>
      </c>
      <c r="BH77" s="35">
        <f t="shared" si="414"/>
        <v>244007.00000000015</v>
      </c>
      <c r="BI77" s="35">
        <f t="shared" si="414"/>
        <v>292808.4000000002</v>
      </c>
      <c r="BJ77" s="35">
        <f t="shared" si="414"/>
        <v>341609.80000000022</v>
      </c>
      <c r="BK77" s="35">
        <f t="shared" si="414"/>
        <v>390411.20000000024</v>
      </c>
      <c r="BL77" s="35">
        <f t="shared" si="414"/>
        <v>439212.60000000027</v>
      </c>
      <c r="BM77" s="35">
        <f t="shared" si="414"/>
        <v>488014.00000000029</v>
      </c>
      <c r="BN77" s="35">
        <f t="shared" si="414"/>
        <v>536815.40000000037</v>
      </c>
      <c r="BO77" s="35">
        <f t="shared" si="414"/>
        <v>0</v>
      </c>
      <c r="BP77" s="65"/>
      <c r="BR77" s="35">
        <f t="shared" si="408"/>
        <v>0</v>
      </c>
      <c r="BS77" s="35">
        <f t="shared" si="408"/>
        <v>0</v>
      </c>
      <c r="BT77" s="35">
        <f t="shared" si="408"/>
        <v>0</v>
      </c>
      <c r="BU77" s="35">
        <f t="shared" si="408"/>
        <v>0</v>
      </c>
      <c r="BV77" s="35">
        <f t="shared" si="408"/>
        <v>0</v>
      </c>
      <c r="BX77" s="85">
        <f t="shared" si="409"/>
        <v>0</v>
      </c>
      <c r="BY77" s="85">
        <f t="shared" si="410"/>
        <v>0</v>
      </c>
      <c r="BZ77" s="85">
        <f t="shared" si="411"/>
        <v>0</v>
      </c>
      <c r="CA77" s="85">
        <f t="shared" si="412"/>
        <v>0</v>
      </c>
    </row>
    <row r="78" spans="1:79" x14ac:dyDescent="0.2">
      <c r="A78" s="14" t="s">
        <v>53</v>
      </c>
      <c r="B78" s="14"/>
      <c r="C78" s="14"/>
      <c r="D78" s="14"/>
      <c r="E78" s="14"/>
      <c r="F78" s="12" t="s">
        <v>157</v>
      </c>
      <c r="G78" s="1"/>
      <c r="H78" s="25">
        <v>84595.339125540384</v>
      </c>
      <c r="I78" s="25">
        <v>192849.46221219946</v>
      </c>
      <c r="J78" s="25">
        <v>314700.62631216162</v>
      </c>
      <c r="K78" s="25">
        <v>114921.95460848691</v>
      </c>
      <c r="L78" s="25">
        <v>248819.66758881157</v>
      </c>
      <c r="M78" s="25">
        <v>109391.12365008032</v>
      </c>
      <c r="N78" s="25">
        <v>214449.26273975152</v>
      </c>
      <c r="O78" s="25">
        <v>326448.16206376662</v>
      </c>
      <c r="P78" s="25">
        <v>91633.960245756432</v>
      </c>
      <c r="Q78" s="25">
        <v>192024.04900202062</v>
      </c>
      <c r="R78" s="25">
        <v>290208.48884006392</v>
      </c>
      <c r="S78" s="25">
        <v>409474.19784618285</v>
      </c>
      <c r="T78" s="25">
        <v>54116.260294665059</v>
      </c>
      <c r="U78" s="25">
        <v>164317.32270008547</v>
      </c>
      <c r="V78" s="25">
        <v>217842.87564304244</v>
      </c>
      <c r="W78" s="25">
        <v>88199.376874190639</v>
      </c>
      <c r="X78" s="25">
        <v>176651.63392838615</v>
      </c>
      <c r="Y78" s="25">
        <v>68359.043791424658</v>
      </c>
      <c r="Z78" s="25">
        <v>127297.32832870629</v>
      </c>
      <c r="AA78" s="25">
        <v>207236.3900283103</v>
      </c>
      <c r="AB78" s="25">
        <v>61637.632525347231</v>
      </c>
      <c r="AC78" s="25">
        <v>148167.54893868323</v>
      </c>
      <c r="AD78" s="25">
        <v>232897.64927254556</v>
      </c>
      <c r="AE78" s="25">
        <v>341884.02650506166</v>
      </c>
      <c r="AF78" s="35">
        <f>AF160</f>
        <v>64517.221828819776</v>
      </c>
      <c r="AG78" s="35">
        <f t="shared" ref="AG78:BO78" ca="1" si="415">AG160</f>
        <v>163878.91305969091</v>
      </c>
      <c r="AH78" s="35">
        <f t="shared" ca="1" si="415"/>
        <v>263865.43754186964</v>
      </c>
      <c r="AI78" s="35">
        <f t="shared" ca="1" si="415"/>
        <v>93013.735098523379</v>
      </c>
      <c r="AJ78" s="35">
        <f t="shared" ca="1" si="415"/>
        <v>203302.65634121333</v>
      </c>
      <c r="AK78" s="35">
        <f t="shared" ca="1" si="415"/>
        <v>77125.027304158488</v>
      </c>
      <c r="AL78" s="35">
        <f t="shared" ca="1" si="415"/>
        <v>152378.37426039117</v>
      </c>
      <c r="AM78" s="35">
        <f t="shared" ca="1" si="415"/>
        <v>227420.65140825871</v>
      </c>
      <c r="AN78" s="35">
        <f t="shared" ca="1" si="415"/>
        <v>66985.281625718519</v>
      </c>
      <c r="AO78" s="35">
        <f t="shared" ca="1" si="415"/>
        <v>138126.50701781776</v>
      </c>
      <c r="AP78" s="35">
        <f t="shared" ca="1" si="415"/>
        <v>193809.49070762793</v>
      </c>
      <c r="AQ78" s="35">
        <f t="shared" ca="1" si="415"/>
        <v>285847.35059034312</v>
      </c>
      <c r="AR78" s="35">
        <f t="shared" ca="1" si="415"/>
        <v>44702.566901229904</v>
      </c>
      <c r="AS78" s="35">
        <f t="shared" ca="1" si="415"/>
        <v>126763.78340153684</v>
      </c>
      <c r="AT78" s="35">
        <f t="shared" ca="1" si="415"/>
        <v>209813.34284119168</v>
      </c>
      <c r="AU78" s="35">
        <f t="shared" ca="1" si="415"/>
        <v>82245.232058037771</v>
      </c>
      <c r="AV78" s="35">
        <f t="shared" ca="1" si="415"/>
        <v>184491.82003037049</v>
      </c>
      <c r="AW78" s="35">
        <f t="shared" ca="1" si="415"/>
        <v>71795.233504634787</v>
      </c>
      <c r="AX78" s="35">
        <f t="shared" ca="1" si="415"/>
        <v>144260.2179314511</v>
      </c>
      <c r="AY78" s="35">
        <f t="shared" ca="1" si="415"/>
        <v>221785.41245309991</v>
      </c>
      <c r="AZ78" s="35">
        <f t="shared" ca="1" si="415"/>
        <v>71051.503119309316</v>
      </c>
      <c r="BA78" s="35">
        <f t="shared" ca="1" si="415"/>
        <v>147641.94984499883</v>
      </c>
      <c r="BB78" s="35">
        <f t="shared" ca="1" si="415"/>
        <v>209123.30783990258</v>
      </c>
      <c r="BC78" s="35">
        <f t="shared" ca="1" si="415"/>
        <v>310542.3929365073</v>
      </c>
      <c r="BD78" s="35">
        <f t="shared" ca="1" si="415"/>
        <v>52713.578395332792</v>
      </c>
      <c r="BE78" s="35">
        <f t="shared" ca="1" si="415"/>
        <v>145740.50117007986</v>
      </c>
      <c r="BF78" s="35">
        <f t="shared" ca="1" si="415"/>
        <v>235917.50765378811</v>
      </c>
      <c r="BG78" s="35">
        <f t="shared" ca="1" si="415"/>
        <v>89288.907387539308</v>
      </c>
      <c r="BH78" s="35">
        <f t="shared" ca="1" si="415"/>
        <v>200232.84712769932</v>
      </c>
      <c r="BI78" s="35">
        <f t="shared" ca="1" si="415"/>
        <v>78521.485644798464</v>
      </c>
      <c r="BJ78" s="35">
        <f t="shared" ca="1" si="415"/>
        <v>158558.14892140939</v>
      </c>
      <c r="BK78" s="35">
        <f t="shared" ca="1" si="415"/>
        <v>244657.42610193149</v>
      </c>
      <c r="BL78" s="35">
        <f t="shared" ca="1" si="415"/>
        <v>79238.264722146676</v>
      </c>
      <c r="BM78" s="35">
        <f t="shared" ca="1" si="415"/>
        <v>164126.78636047459</v>
      </c>
      <c r="BN78" s="35">
        <f t="shared" ca="1" si="415"/>
        <v>232472.62652601779</v>
      </c>
      <c r="BO78" s="35">
        <f t="shared" ca="1" si="415"/>
        <v>343283.20805860613</v>
      </c>
      <c r="BP78" s="65"/>
      <c r="BR78" s="35">
        <f t="shared" si="408"/>
        <v>409474.19784618285</v>
      </c>
      <c r="BS78" s="35">
        <f t="shared" si="408"/>
        <v>341884.02650506166</v>
      </c>
      <c r="BT78" s="35">
        <f t="shared" ca="1" si="408"/>
        <v>285847.35059034312</v>
      </c>
      <c r="BU78" s="35">
        <f t="shared" ca="1" si="408"/>
        <v>310542.3929365073</v>
      </c>
      <c r="BV78" s="35">
        <f t="shared" ca="1" si="408"/>
        <v>343283.20805860613</v>
      </c>
      <c r="BX78" s="85">
        <f t="shared" si="409"/>
        <v>-0.16506576408633966</v>
      </c>
      <c r="BY78" s="85">
        <f t="shared" ca="1" si="410"/>
        <v>-0.16390551055443625</v>
      </c>
      <c r="BZ78" s="85">
        <f t="shared" ca="1" si="411"/>
        <v>8.6392412926560302E-2</v>
      </c>
      <c r="CA78" s="85">
        <f t="shared" ca="1" si="412"/>
        <v>0.10543106470102126</v>
      </c>
    </row>
    <row r="79" spans="1:79" x14ac:dyDescent="0.2">
      <c r="A79" s="8" t="s">
        <v>54</v>
      </c>
      <c r="B79" s="8"/>
      <c r="C79" s="8"/>
      <c r="D79" s="8"/>
      <c r="E79" s="8"/>
      <c r="F79" s="12" t="s">
        <v>218</v>
      </c>
      <c r="G79" s="1"/>
      <c r="H79" s="25">
        <v>2500000</v>
      </c>
      <c r="I79" s="25">
        <v>2500000</v>
      </c>
      <c r="J79" s="25">
        <v>2500000</v>
      </c>
      <c r="K79" s="25">
        <v>2500000</v>
      </c>
      <c r="L79" s="25">
        <v>2500000</v>
      </c>
      <c r="M79" s="25">
        <v>2500000</v>
      </c>
      <c r="N79" s="25">
        <v>2500000</v>
      </c>
      <c r="O79" s="25">
        <v>2000000</v>
      </c>
      <c r="P79" s="25">
        <v>2000000</v>
      </c>
      <c r="Q79" s="25">
        <v>2000000</v>
      </c>
      <c r="R79" s="25">
        <v>2000000</v>
      </c>
      <c r="S79" s="25">
        <v>2000000</v>
      </c>
      <c r="T79" s="25">
        <v>2000000</v>
      </c>
      <c r="U79" s="25">
        <v>2000000</v>
      </c>
      <c r="V79" s="25">
        <v>1500000</v>
      </c>
      <c r="W79" s="25">
        <v>1500000</v>
      </c>
      <c r="X79" s="25">
        <v>1500000</v>
      </c>
      <c r="Y79" s="25">
        <v>1500000</v>
      </c>
      <c r="Z79" s="25">
        <v>1500000</v>
      </c>
      <c r="AA79" s="25">
        <v>1500000</v>
      </c>
      <c r="AB79" s="25">
        <v>1000000</v>
      </c>
      <c r="AC79" s="25">
        <v>1000000</v>
      </c>
      <c r="AD79" s="25">
        <v>1000000</v>
      </c>
      <c r="AE79" s="25">
        <v>1000000</v>
      </c>
      <c r="AF79" s="35">
        <f ca="1">AF241</f>
        <v>1000000</v>
      </c>
      <c r="AG79" s="35">
        <f t="shared" ref="AG79:BO79" ca="1" si="416">AG241</f>
        <v>1000000</v>
      </c>
      <c r="AH79" s="35">
        <f t="shared" ca="1" si="416"/>
        <v>1000000</v>
      </c>
      <c r="AI79" s="35">
        <f t="shared" ca="1" si="416"/>
        <v>1000000</v>
      </c>
      <c r="AJ79" s="35">
        <f t="shared" ca="1" si="416"/>
        <v>1000000</v>
      </c>
      <c r="AK79" s="35">
        <f t="shared" ca="1" si="416"/>
        <v>1114489.1835869648</v>
      </c>
      <c r="AL79" s="35">
        <f t="shared" ca="1" si="416"/>
        <v>1114489.1835869648</v>
      </c>
      <c r="AM79" s="35">
        <f t="shared" ca="1" si="416"/>
        <v>1114489.1835869648</v>
      </c>
      <c r="AN79" s="35">
        <f t="shared" ca="1" si="416"/>
        <v>1114489.1835869648</v>
      </c>
      <c r="AO79" s="35">
        <f t="shared" ca="1" si="416"/>
        <v>1114489.1835869648</v>
      </c>
      <c r="AP79" s="35">
        <f t="shared" ca="1" si="416"/>
        <v>1114489.1835869648</v>
      </c>
      <c r="AQ79" s="35">
        <f t="shared" ca="1" si="416"/>
        <v>1114489.1835869648</v>
      </c>
      <c r="AR79" s="35">
        <f t="shared" ca="1" si="416"/>
        <v>1114489.1835869648</v>
      </c>
      <c r="AS79" s="35">
        <f t="shared" ca="1" si="416"/>
        <v>0</v>
      </c>
      <c r="AT79" s="35">
        <f t="shared" ca="1" si="416"/>
        <v>0</v>
      </c>
      <c r="AU79" s="35">
        <f t="shared" ca="1" si="416"/>
        <v>461691.42595670681</v>
      </c>
      <c r="AV79" s="35">
        <f t="shared" ca="1" si="416"/>
        <v>264599.44030449638</v>
      </c>
      <c r="AW79" s="35">
        <f t="shared" ca="1" si="416"/>
        <v>92960.282650383946</v>
      </c>
      <c r="AX79" s="35">
        <f t="shared" ca="1" si="416"/>
        <v>2595.5083712255</v>
      </c>
      <c r="AY79" s="35">
        <f t="shared" ca="1" si="416"/>
        <v>0</v>
      </c>
      <c r="AZ79" s="35">
        <f t="shared" ca="1" si="416"/>
        <v>0</v>
      </c>
      <c r="BA79" s="35">
        <f t="shared" ca="1" si="416"/>
        <v>0</v>
      </c>
      <c r="BB79" s="35">
        <f t="shared" ca="1" si="416"/>
        <v>0</v>
      </c>
      <c r="BC79" s="35">
        <f t="shared" ca="1" si="416"/>
        <v>424102.6315677464</v>
      </c>
      <c r="BD79" s="35">
        <f t="shared" ca="1" si="416"/>
        <v>693806.19002136984</v>
      </c>
      <c r="BE79" s="35">
        <f t="shared" ca="1" si="416"/>
        <v>560694.16158636985</v>
      </c>
      <c r="BF79" s="35">
        <f t="shared" ca="1" si="416"/>
        <v>217119.21101260342</v>
      </c>
      <c r="BG79" s="35">
        <f t="shared" ca="1" si="416"/>
        <v>682035.93254791107</v>
      </c>
      <c r="BH79" s="35">
        <f t="shared" ca="1" si="416"/>
        <v>452504.44618098484</v>
      </c>
      <c r="BI79" s="35">
        <f t="shared" ca="1" si="416"/>
        <v>268269.88092450297</v>
      </c>
      <c r="BJ79" s="35">
        <f t="shared" ca="1" si="416"/>
        <v>149401.5961349837</v>
      </c>
      <c r="BK79" s="35">
        <f t="shared" ca="1" si="416"/>
        <v>0</v>
      </c>
      <c r="BL79" s="35">
        <f t="shared" ca="1" si="416"/>
        <v>0</v>
      </c>
      <c r="BM79" s="35">
        <f t="shared" ca="1" si="416"/>
        <v>0</v>
      </c>
      <c r="BN79" s="35">
        <f t="shared" ca="1" si="416"/>
        <v>0</v>
      </c>
      <c r="BO79" s="35">
        <f t="shared" ca="1" si="416"/>
        <v>410930.67271703877</v>
      </c>
      <c r="BP79" s="65"/>
      <c r="BR79" s="35">
        <f t="shared" si="408"/>
        <v>2000000</v>
      </c>
      <c r="BS79" s="35">
        <f t="shared" si="408"/>
        <v>1000000</v>
      </c>
      <c r="BT79" s="35">
        <f t="shared" ca="1" si="408"/>
        <v>1114489.1835869648</v>
      </c>
      <c r="BU79" s="35">
        <f t="shared" ca="1" si="408"/>
        <v>424102.6315677464</v>
      </c>
      <c r="BV79" s="35">
        <f t="shared" ca="1" si="408"/>
        <v>410930.67271703877</v>
      </c>
      <c r="BX79" s="85">
        <f t="shared" si="409"/>
        <v>-0.5</v>
      </c>
      <c r="BY79" s="85">
        <f t="shared" ca="1" si="410"/>
        <v>0.1144891835869648</v>
      </c>
      <c r="BZ79" s="85">
        <f t="shared" ca="1" si="411"/>
        <v>-0.61946456025460994</v>
      </c>
      <c r="CA79" s="85">
        <f t="shared" ca="1" si="412"/>
        <v>-3.1058422820947618E-2</v>
      </c>
    </row>
    <row r="80" spans="1:79" x14ac:dyDescent="0.2">
      <c r="A80" s="8" t="s">
        <v>55</v>
      </c>
      <c r="B80" s="8"/>
      <c r="C80" s="8"/>
      <c r="D80" s="8"/>
      <c r="E80" s="8"/>
      <c r="F80" s="12" t="s">
        <v>218</v>
      </c>
      <c r="G80" s="1"/>
      <c r="H80" s="25">
        <v>4825000</v>
      </c>
      <c r="I80" s="25">
        <v>4825000</v>
      </c>
      <c r="J80" s="25">
        <v>4825000</v>
      </c>
      <c r="K80" s="25">
        <v>4650000</v>
      </c>
      <c r="L80" s="25">
        <v>4650000</v>
      </c>
      <c r="M80" s="25">
        <v>4650000</v>
      </c>
      <c r="N80" s="25">
        <v>4475000</v>
      </c>
      <c r="O80" s="25">
        <v>4475000</v>
      </c>
      <c r="P80" s="25">
        <v>4475000</v>
      </c>
      <c r="Q80" s="25">
        <v>4300000</v>
      </c>
      <c r="R80" s="25">
        <v>4300000</v>
      </c>
      <c r="S80" s="25">
        <v>4300000</v>
      </c>
      <c r="T80" s="25">
        <v>4125000</v>
      </c>
      <c r="U80" s="25">
        <v>4125000</v>
      </c>
      <c r="V80" s="25">
        <v>4125000</v>
      </c>
      <c r="W80" s="25">
        <v>3950000</v>
      </c>
      <c r="X80" s="25">
        <v>3950000</v>
      </c>
      <c r="Y80" s="25">
        <v>3950000</v>
      </c>
      <c r="Z80" s="25">
        <v>3775000</v>
      </c>
      <c r="AA80" s="25">
        <v>3775000</v>
      </c>
      <c r="AB80" s="25">
        <v>3775000</v>
      </c>
      <c r="AC80" s="25">
        <v>3600000</v>
      </c>
      <c r="AD80" s="25">
        <v>3600000</v>
      </c>
      <c r="AE80" s="25">
        <v>3600000</v>
      </c>
      <c r="AF80" s="35">
        <f ca="1">AF252</f>
        <v>3600000</v>
      </c>
      <c r="AG80" s="35">
        <f t="shared" ref="AG80:BO80" ca="1" si="417">AG252</f>
        <v>3600000</v>
      </c>
      <c r="AH80" s="35">
        <f t="shared" ca="1" si="417"/>
        <v>3600000</v>
      </c>
      <c r="AI80" s="35">
        <f t="shared" ca="1" si="417"/>
        <v>4200000</v>
      </c>
      <c r="AJ80" s="35">
        <f t="shared" ca="1" si="417"/>
        <v>4800000</v>
      </c>
      <c r="AK80" s="35">
        <f t="shared" ca="1" si="417"/>
        <v>5300000</v>
      </c>
      <c r="AL80" s="35">
        <f t="shared" ca="1" si="417"/>
        <v>5800000</v>
      </c>
      <c r="AM80" s="35">
        <f t="shared" ca="1" si="417"/>
        <v>6200000</v>
      </c>
      <c r="AN80" s="35">
        <f t="shared" ca="1" si="417"/>
        <v>6600000</v>
      </c>
      <c r="AO80" s="35">
        <f t="shared" ca="1" si="417"/>
        <v>7000000</v>
      </c>
      <c r="AP80" s="35">
        <f t="shared" ca="1" si="417"/>
        <v>7400000</v>
      </c>
      <c r="AQ80" s="35">
        <f t="shared" ca="1" si="417"/>
        <v>7600000</v>
      </c>
      <c r="AR80" s="35">
        <f t="shared" ca="1" si="417"/>
        <v>7600000</v>
      </c>
      <c r="AS80" s="35">
        <f t="shared" ca="1" si="417"/>
        <v>7553973.1002637614</v>
      </c>
      <c r="AT80" s="35">
        <f t="shared" ca="1" si="417"/>
        <v>7237344.0592818446</v>
      </c>
      <c r="AU80" s="35">
        <f t="shared" ca="1" si="417"/>
        <v>6965915.4878532728</v>
      </c>
      <c r="AV80" s="35">
        <f t="shared" ca="1" si="417"/>
        <v>6965915.4878532728</v>
      </c>
      <c r="AW80" s="35">
        <f t="shared" ca="1" si="417"/>
        <v>6965915.4878532728</v>
      </c>
      <c r="AX80" s="35">
        <f t="shared" ca="1" si="417"/>
        <v>6694486.916424701</v>
      </c>
      <c r="AY80" s="35">
        <f t="shared" ca="1" si="417"/>
        <v>6191421.3447835548</v>
      </c>
      <c r="AZ80" s="35">
        <f t="shared" ca="1" si="417"/>
        <v>6097597.9605527855</v>
      </c>
      <c r="BA80" s="35">
        <f t="shared" ca="1" si="417"/>
        <v>5795896.4153514486</v>
      </c>
      <c r="BB80" s="35">
        <f t="shared" ca="1" si="417"/>
        <v>5478270.4647700209</v>
      </c>
      <c r="BC80" s="35">
        <f t="shared" ca="1" si="417"/>
        <v>5478270.4647700209</v>
      </c>
      <c r="BD80" s="35">
        <f t="shared" ca="1" si="417"/>
        <v>5206841.8933414491</v>
      </c>
      <c r="BE80" s="35">
        <f t="shared" ca="1" si="417"/>
        <v>5206841.8933414491</v>
      </c>
      <c r="BF80" s="35">
        <f t="shared" ca="1" si="417"/>
        <v>5206841.8933414491</v>
      </c>
      <c r="BG80" s="35">
        <f t="shared" ca="1" si="417"/>
        <v>4935413.3219128773</v>
      </c>
      <c r="BH80" s="35">
        <f t="shared" ca="1" si="417"/>
        <v>4935413.3219128773</v>
      </c>
      <c r="BI80" s="35">
        <f t="shared" ca="1" si="417"/>
        <v>4935413.3219128773</v>
      </c>
      <c r="BJ80" s="35">
        <f t="shared" ca="1" si="417"/>
        <v>4663984.7504843054</v>
      </c>
      <c r="BK80" s="35">
        <f t="shared" ca="1" si="417"/>
        <v>4272441.0480545796</v>
      </c>
      <c r="BL80" s="35">
        <f t="shared" ca="1" si="417"/>
        <v>4173323.9560499419</v>
      </c>
      <c r="BM80" s="35">
        <f t="shared" ca="1" si="417"/>
        <v>3840816.6942264806</v>
      </c>
      <c r="BN80" s="35">
        <f t="shared" ca="1" si="417"/>
        <v>3491784.4096194953</v>
      </c>
      <c r="BO80" s="35">
        <f t="shared" ca="1" si="417"/>
        <v>3491784.4096194953</v>
      </c>
      <c r="BP80" s="65"/>
      <c r="BR80" s="35">
        <f t="shared" si="408"/>
        <v>4300000</v>
      </c>
      <c r="BS80" s="35">
        <f t="shared" si="408"/>
        <v>3600000</v>
      </c>
      <c r="BT80" s="35">
        <f t="shared" ca="1" si="408"/>
        <v>7600000</v>
      </c>
      <c r="BU80" s="35">
        <f t="shared" ca="1" si="408"/>
        <v>5478270.4647700209</v>
      </c>
      <c r="BV80" s="35">
        <f t="shared" ca="1" si="408"/>
        <v>3491784.4096194953</v>
      </c>
      <c r="BX80" s="85">
        <f t="shared" si="409"/>
        <v>-0.16279069767441856</v>
      </c>
      <c r="BY80" s="85">
        <f t="shared" ca="1" si="410"/>
        <v>1.1111111111111112</v>
      </c>
      <c r="BZ80" s="85">
        <f t="shared" ca="1" si="411"/>
        <v>-0.27917493884604982</v>
      </c>
      <c r="CA80" s="85">
        <f t="shared" ca="1" si="412"/>
        <v>-0.36261189875989785</v>
      </c>
    </row>
    <row r="81" spans="1:79" x14ac:dyDescent="0.2">
      <c r="A81" s="8"/>
      <c r="B81" s="8"/>
      <c r="C81" s="8"/>
      <c r="D81" s="8"/>
      <c r="E81" s="8"/>
      <c r="F81" s="8"/>
      <c r="G81" s="1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65"/>
      <c r="BR81" s="35"/>
      <c r="BS81" s="35"/>
      <c r="BT81" s="35"/>
      <c r="BU81" s="35"/>
      <c r="BV81" s="35"/>
      <c r="BX81" s="85"/>
      <c r="BY81" s="85"/>
      <c r="BZ81" s="85"/>
      <c r="CA81" s="85"/>
    </row>
    <row r="82" spans="1:79" x14ac:dyDescent="0.2">
      <c r="A82" s="10" t="s">
        <v>56</v>
      </c>
      <c r="B82" s="10"/>
      <c r="C82" s="10"/>
      <c r="D82" s="10"/>
      <c r="E82" s="10"/>
      <c r="F82" s="10"/>
      <c r="G82" s="10"/>
      <c r="H82" s="26">
        <f>SUM(H75:H81)</f>
        <v>13897921.85912554</v>
      </c>
      <c r="I82" s="26">
        <f t="shared" ref="I82:AE82" si="418">SUM(I75:I81)</f>
        <v>13882061.4422122</v>
      </c>
      <c r="J82" s="26">
        <f t="shared" si="418"/>
        <v>14149826.416312162</v>
      </c>
      <c r="K82" s="26">
        <f t="shared" si="418"/>
        <v>14051193.644608486</v>
      </c>
      <c r="L82" s="26">
        <f t="shared" si="418"/>
        <v>14365999.637588812</v>
      </c>
      <c r="M82" s="26">
        <f t="shared" si="418"/>
        <v>13916807.01365008</v>
      </c>
      <c r="N82" s="26">
        <f t="shared" si="418"/>
        <v>14207286.542739753</v>
      </c>
      <c r="O82" s="26">
        <f t="shared" si="418"/>
        <v>13421302.612063766</v>
      </c>
      <c r="P82" s="26">
        <f t="shared" si="418"/>
        <v>13269668.680245757</v>
      </c>
      <c r="Q82" s="26">
        <f t="shared" si="418"/>
        <v>13225775.919002019</v>
      </c>
      <c r="R82" s="26">
        <f t="shared" si="418"/>
        <v>13316034.218840064</v>
      </c>
      <c r="S82" s="26">
        <f t="shared" si="418"/>
        <v>13165511.537846182</v>
      </c>
      <c r="T82" s="26">
        <f t="shared" si="418"/>
        <v>12377765.380294664</v>
      </c>
      <c r="U82" s="26">
        <f t="shared" si="418"/>
        <v>13095883.932700085</v>
      </c>
      <c r="V82" s="26">
        <f t="shared" si="418"/>
        <v>12916589.615643043</v>
      </c>
      <c r="W82" s="26">
        <f t="shared" si="418"/>
        <v>12353114.59687419</v>
      </c>
      <c r="X82" s="26">
        <f t="shared" si="418"/>
        <v>12835199.123928387</v>
      </c>
      <c r="Y82" s="26">
        <f t="shared" si="418"/>
        <v>12598345.013791425</v>
      </c>
      <c r="Z82" s="26">
        <f t="shared" si="418"/>
        <v>12793150.728328707</v>
      </c>
      <c r="AA82" s="26">
        <f t="shared" si="418"/>
        <v>12331489.250028308</v>
      </c>
      <c r="AB82" s="26">
        <f t="shared" si="418"/>
        <v>11861965.412525348</v>
      </c>
      <c r="AC82" s="26">
        <f t="shared" si="418"/>
        <v>11745581.308938682</v>
      </c>
      <c r="AD82" s="26">
        <f t="shared" si="418"/>
        <v>11758199.619272545</v>
      </c>
      <c r="AE82" s="26">
        <f t="shared" si="418"/>
        <v>11552994.336505063</v>
      </c>
      <c r="AF82" s="26">
        <f t="shared" ref="AF82:BO82" ca="1" si="419">SUM(AF75:AF81)</f>
        <v>11200235.339005481</v>
      </c>
      <c r="AG82" s="26">
        <f t="shared" ca="1" si="419"/>
        <v>11590199.02040362</v>
      </c>
      <c r="AH82" s="26">
        <f t="shared" ca="1" si="419"/>
        <v>11723976.789840147</v>
      </c>
      <c r="AI82" s="26">
        <f t="shared" ca="1" si="419"/>
        <v>12372076.910859305</v>
      </c>
      <c r="AJ82" s="26">
        <f t="shared" ca="1" si="419"/>
        <v>13252323.886188611</v>
      </c>
      <c r="AK82" s="26">
        <f t="shared" ca="1" si="419"/>
        <v>13684289.550083611</v>
      </c>
      <c r="AL82" s="26">
        <f t="shared" ca="1" si="419"/>
        <v>14260504.420366803</v>
      </c>
      <c r="AM82" s="26">
        <f t="shared" ca="1" si="419"/>
        <v>14652712.707026735</v>
      </c>
      <c r="AN82" s="26">
        <f t="shared" ca="1" si="419"/>
        <v>14918741.839426469</v>
      </c>
      <c r="AO82" s="26">
        <f t="shared" ca="1" si="419"/>
        <v>15431966.184796456</v>
      </c>
      <c r="AP82" s="26">
        <f t="shared" ca="1" si="419"/>
        <v>15848588.064886443</v>
      </c>
      <c r="AQ82" s="26">
        <f t="shared" ca="1" si="419"/>
        <v>15847768.550607938</v>
      </c>
      <c r="AR82" s="26">
        <f t="shared" ca="1" si="419"/>
        <v>15549863.670352437</v>
      </c>
      <c r="AS82" s="26">
        <f t="shared" ca="1" si="419"/>
        <v>14766314.023504732</v>
      </c>
      <c r="AT82" s="26">
        <f t="shared" ca="1" si="419"/>
        <v>14571943.188229715</v>
      </c>
      <c r="AU82" s="26">
        <f t="shared" ca="1" si="419"/>
        <v>14858968.667480648</v>
      </c>
      <c r="AV82" s="26">
        <f t="shared" ca="1" si="419"/>
        <v>14937143.754123595</v>
      </c>
      <c r="AW82" s="26">
        <f t="shared" ca="1" si="419"/>
        <v>14593625.589122869</v>
      </c>
      <c r="AX82" s="26">
        <f t="shared" ca="1" si="419"/>
        <v>14310983.179964695</v>
      </c>
      <c r="AY82" s="26">
        <f t="shared" ca="1" si="419"/>
        <v>13801121.437103299</v>
      </c>
      <c r="AZ82" s="26">
        <f t="shared" ca="1" si="419"/>
        <v>13589667.758113198</v>
      </c>
      <c r="BA82" s="26">
        <f t="shared" ca="1" si="419"/>
        <v>13409143.761612646</v>
      </c>
      <c r="BB82" s="26">
        <f t="shared" ca="1" si="419"/>
        <v>13107130.945687233</v>
      </c>
      <c r="BC82" s="26">
        <f t="shared" ca="1" si="419"/>
        <v>13320702.24930032</v>
      </c>
      <c r="BD82" s="26">
        <f t="shared" ca="1" si="419"/>
        <v>13008053.259638652</v>
      </c>
      <c r="BE82" s="26">
        <f t="shared" ca="1" si="419"/>
        <v>13290528.427323945</v>
      </c>
      <c r="BF82" s="26">
        <f t="shared" ca="1" si="419"/>
        <v>13075567.601134829</v>
      </c>
      <c r="BG82" s="26">
        <f t="shared" ca="1" si="419"/>
        <v>13350895.109143673</v>
      </c>
      <c r="BH82" s="26">
        <f t="shared" ca="1" si="419"/>
        <v>13406797.725414462</v>
      </c>
      <c r="BI82" s="26">
        <f t="shared" ca="1" si="419"/>
        <v>13037462.731374517</v>
      </c>
      <c r="BJ82" s="26">
        <f t="shared" ca="1" si="419"/>
        <v>12739911.486972675</v>
      </c>
      <c r="BK82" s="26">
        <f t="shared" ca="1" si="419"/>
        <v>12204817.191926751</v>
      </c>
      <c r="BL82" s="26">
        <f t="shared" ca="1" si="419"/>
        <v>11981254.381166745</v>
      </c>
      <c r="BM82" s="26">
        <f t="shared" ca="1" si="419"/>
        <v>11781021.531723375</v>
      </c>
      <c r="BN82" s="26">
        <f t="shared" ca="1" si="419"/>
        <v>11446196.096770879</v>
      </c>
      <c r="BO82" s="26">
        <f t="shared" ca="1" si="419"/>
        <v>11649573.76784032</v>
      </c>
      <c r="BP82" s="66"/>
      <c r="BR82" s="74">
        <f t="shared" ref="BR82:BV82" si="420">INDEX($H82:$BP82,MATCH(BR$4,$H$4:$BP$4,0))</f>
        <v>13165511.537846182</v>
      </c>
      <c r="BS82" s="74">
        <f t="shared" si="420"/>
        <v>11552994.336505063</v>
      </c>
      <c r="BT82" s="74">
        <f t="shared" ca="1" si="420"/>
        <v>15847768.550607938</v>
      </c>
      <c r="BU82" s="74">
        <f t="shared" ca="1" si="420"/>
        <v>13320702.24930032</v>
      </c>
      <c r="BV82" s="74">
        <f t="shared" ca="1" si="420"/>
        <v>11649573.76784032</v>
      </c>
      <c r="BX82" s="86">
        <f t="shared" ref="BX82:CA82" si="421">IFERROR(BS82/BR82-1,0)</f>
        <v>-0.12248040622695922</v>
      </c>
      <c r="BY82" s="86">
        <f t="shared" ca="1" si="421"/>
        <v>0.37174554829757689</v>
      </c>
      <c r="BZ82" s="86">
        <f t="shared" ca="1" si="421"/>
        <v>-0.15945880918425437</v>
      </c>
      <c r="CA82" s="86">
        <f t="shared" ca="1" si="421"/>
        <v>-0.12545348212011698</v>
      </c>
    </row>
    <row r="83" spans="1:79" x14ac:dyDescent="0.2">
      <c r="A83" s="1"/>
      <c r="B83" s="1"/>
      <c r="C83" s="1"/>
      <c r="D83" s="1"/>
      <c r="E83" s="1"/>
      <c r="F83" s="1"/>
      <c r="G83" s="1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66"/>
      <c r="BR83" s="35"/>
      <c r="BS83" s="35"/>
      <c r="BT83" s="35"/>
      <c r="BU83" s="35"/>
      <c r="BV83" s="35"/>
      <c r="BX83" s="85"/>
      <c r="BY83" s="85"/>
      <c r="BZ83" s="85"/>
      <c r="CA83" s="85"/>
    </row>
    <row r="84" spans="1:79" x14ac:dyDescent="0.2">
      <c r="A84" s="1" t="s">
        <v>57</v>
      </c>
      <c r="B84" s="1"/>
      <c r="C84" s="1"/>
      <c r="D84" s="1"/>
      <c r="E84" s="1"/>
      <c r="F84" s="1"/>
      <c r="G84" s="1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66"/>
      <c r="BR84" s="35"/>
      <c r="BS84" s="35"/>
      <c r="BT84" s="35"/>
      <c r="BU84" s="35"/>
      <c r="BV84" s="35"/>
      <c r="BX84" s="85"/>
      <c r="BY84" s="85"/>
      <c r="BZ84" s="85"/>
      <c r="CA84" s="85"/>
    </row>
    <row r="85" spans="1:79" x14ac:dyDescent="0.2">
      <c r="A85" s="8" t="s">
        <v>58</v>
      </c>
      <c r="B85" s="8"/>
      <c r="C85" s="8"/>
      <c r="D85" s="8"/>
      <c r="E85" s="8"/>
      <c r="F85" s="12" t="s">
        <v>183</v>
      </c>
      <c r="G85" s="1"/>
      <c r="H85" s="25">
        <v>2000000</v>
      </c>
      <c r="I85" s="25">
        <v>2000000</v>
      </c>
      <c r="J85" s="25">
        <v>2000000</v>
      </c>
      <c r="K85" s="25">
        <v>2000000</v>
      </c>
      <c r="L85" s="25">
        <v>2000000</v>
      </c>
      <c r="M85" s="25">
        <v>2000000</v>
      </c>
      <c r="N85" s="25">
        <v>2000000</v>
      </c>
      <c r="O85" s="25">
        <v>2000000</v>
      </c>
      <c r="P85" s="25">
        <v>2000000</v>
      </c>
      <c r="Q85" s="25">
        <v>2000000</v>
      </c>
      <c r="R85" s="25">
        <v>2000000</v>
      </c>
      <c r="S85" s="25">
        <v>2000000</v>
      </c>
      <c r="T85" s="25">
        <v>2000000</v>
      </c>
      <c r="U85" s="25">
        <v>2000000</v>
      </c>
      <c r="V85" s="25">
        <v>2000000</v>
      </c>
      <c r="W85" s="25">
        <v>2000000</v>
      </c>
      <c r="X85" s="25">
        <v>2000000</v>
      </c>
      <c r="Y85" s="25">
        <v>2000000</v>
      </c>
      <c r="Z85" s="25">
        <v>2000000</v>
      </c>
      <c r="AA85" s="25">
        <v>2000000</v>
      </c>
      <c r="AB85" s="25">
        <v>2000000</v>
      </c>
      <c r="AC85" s="25">
        <v>2000000</v>
      </c>
      <c r="AD85" s="25">
        <v>2000000</v>
      </c>
      <c r="AE85" s="25">
        <v>2000000</v>
      </c>
      <c r="AF85" s="35">
        <f>AE85</f>
        <v>2000000</v>
      </c>
      <c r="AG85" s="35">
        <f t="shared" ref="AG85:BO85" si="422">AF85</f>
        <v>2000000</v>
      </c>
      <c r="AH85" s="35">
        <f t="shared" si="422"/>
        <v>2000000</v>
      </c>
      <c r="AI85" s="35">
        <f t="shared" si="422"/>
        <v>2000000</v>
      </c>
      <c r="AJ85" s="35">
        <f t="shared" si="422"/>
        <v>2000000</v>
      </c>
      <c r="AK85" s="35">
        <f t="shared" si="422"/>
        <v>2000000</v>
      </c>
      <c r="AL85" s="35">
        <f t="shared" si="422"/>
        <v>2000000</v>
      </c>
      <c r="AM85" s="35">
        <f t="shared" si="422"/>
        <v>2000000</v>
      </c>
      <c r="AN85" s="35">
        <f t="shared" si="422"/>
        <v>2000000</v>
      </c>
      <c r="AO85" s="35">
        <f t="shared" si="422"/>
        <v>2000000</v>
      </c>
      <c r="AP85" s="35">
        <f t="shared" si="422"/>
        <v>2000000</v>
      </c>
      <c r="AQ85" s="35">
        <f t="shared" si="422"/>
        <v>2000000</v>
      </c>
      <c r="AR85" s="35">
        <f t="shared" si="422"/>
        <v>2000000</v>
      </c>
      <c r="AS85" s="35">
        <f t="shared" si="422"/>
        <v>2000000</v>
      </c>
      <c r="AT85" s="35">
        <f t="shared" si="422"/>
        <v>2000000</v>
      </c>
      <c r="AU85" s="35">
        <f t="shared" si="422"/>
        <v>2000000</v>
      </c>
      <c r="AV85" s="35">
        <f t="shared" si="422"/>
        <v>2000000</v>
      </c>
      <c r="AW85" s="35">
        <f t="shared" si="422"/>
        <v>2000000</v>
      </c>
      <c r="AX85" s="35">
        <f t="shared" si="422"/>
        <v>2000000</v>
      </c>
      <c r="AY85" s="35">
        <f t="shared" si="422"/>
        <v>2000000</v>
      </c>
      <c r="AZ85" s="35">
        <f t="shared" si="422"/>
        <v>2000000</v>
      </c>
      <c r="BA85" s="35">
        <f t="shared" si="422"/>
        <v>2000000</v>
      </c>
      <c r="BB85" s="35">
        <f t="shared" si="422"/>
        <v>2000000</v>
      </c>
      <c r="BC85" s="35">
        <f t="shared" si="422"/>
        <v>2000000</v>
      </c>
      <c r="BD85" s="35">
        <f t="shared" si="422"/>
        <v>2000000</v>
      </c>
      <c r="BE85" s="35">
        <f t="shared" si="422"/>
        <v>2000000</v>
      </c>
      <c r="BF85" s="35">
        <f t="shared" si="422"/>
        <v>2000000</v>
      </c>
      <c r="BG85" s="35">
        <f t="shared" si="422"/>
        <v>2000000</v>
      </c>
      <c r="BH85" s="35">
        <f t="shared" si="422"/>
        <v>2000000</v>
      </c>
      <c r="BI85" s="35">
        <f t="shared" si="422"/>
        <v>2000000</v>
      </c>
      <c r="BJ85" s="35">
        <f t="shared" si="422"/>
        <v>2000000</v>
      </c>
      <c r="BK85" s="35">
        <f t="shared" si="422"/>
        <v>2000000</v>
      </c>
      <c r="BL85" s="35">
        <f t="shared" si="422"/>
        <v>2000000</v>
      </c>
      <c r="BM85" s="35">
        <f t="shared" si="422"/>
        <v>2000000</v>
      </c>
      <c r="BN85" s="35">
        <f t="shared" si="422"/>
        <v>2000000</v>
      </c>
      <c r="BO85" s="35">
        <f t="shared" si="422"/>
        <v>2000000</v>
      </c>
      <c r="BP85" s="65"/>
      <c r="BR85" s="35">
        <f t="shared" ref="BR85:BV87" si="423">INDEX($H85:$BP85,MATCH(BR$4,$H$4:$BP$4,0))</f>
        <v>2000000</v>
      </c>
      <c r="BS85" s="35">
        <f t="shared" si="423"/>
        <v>2000000</v>
      </c>
      <c r="BT85" s="35">
        <f t="shared" si="423"/>
        <v>2000000</v>
      </c>
      <c r="BU85" s="35">
        <f t="shared" si="423"/>
        <v>2000000</v>
      </c>
      <c r="BV85" s="35">
        <f t="shared" si="423"/>
        <v>2000000</v>
      </c>
      <c r="BX85" s="85">
        <f t="shared" ref="BX85:BX87" si="424">IFERROR(BS85/BR85-1,0)</f>
        <v>0</v>
      </c>
      <c r="BY85" s="85">
        <f t="shared" ref="BY85:BY87" si="425">IFERROR(BT85/BS85-1,0)</f>
        <v>0</v>
      </c>
      <c r="BZ85" s="85">
        <f t="shared" ref="BZ85:BZ87" si="426">IFERROR(BU85/BT85-1,0)</f>
        <v>0</v>
      </c>
      <c r="CA85" s="85">
        <f t="shared" ref="CA85:CA87" si="427">IFERROR(BV85/BU85-1,0)</f>
        <v>0</v>
      </c>
    </row>
    <row r="86" spans="1:79" x14ac:dyDescent="0.2">
      <c r="A86" s="8" t="s">
        <v>59</v>
      </c>
      <c r="B86" s="8"/>
      <c r="C86" s="8"/>
      <c r="D86" s="8"/>
      <c r="E86" s="8"/>
      <c r="F86" s="12" t="s">
        <v>183</v>
      </c>
      <c r="G86" s="1"/>
      <c r="H86" s="25">
        <v>-200000</v>
      </c>
      <c r="I86" s="25">
        <v>-200000</v>
      </c>
      <c r="J86" s="25">
        <v>-200000</v>
      </c>
      <c r="K86" s="25">
        <v>-200000</v>
      </c>
      <c r="L86" s="25">
        <v>-450000</v>
      </c>
      <c r="M86" s="25">
        <v>-450000</v>
      </c>
      <c r="N86" s="25">
        <v>-450000</v>
      </c>
      <c r="O86" s="25">
        <v>-450000</v>
      </c>
      <c r="P86" s="25">
        <v>-450000</v>
      </c>
      <c r="Q86" s="25">
        <v>-450000</v>
      </c>
      <c r="R86" s="25">
        <v>-700000</v>
      </c>
      <c r="S86" s="25">
        <v>-700000</v>
      </c>
      <c r="T86" s="25">
        <v>-700000</v>
      </c>
      <c r="U86" s="25">
        <v>-700000</v>
      </c>
      <c r="V86" s="25">
        <v>-700000</v>
      </c>
      <c r="W86" s="25">
        <v>-700000</v>
      </c>
      <c r="X86" s="25">
        <v>-700000</v>
      </c>
      <c r="Y86" s="25">
        <v>-700000</v>
      </c>
      <c r="Z86" s="25">
        <v>-700000</v>
      </c>
      <c r="AA86" s="25">
        <v>-950000</v>
      </c>
      <c r="AB86" s="25">
        <v>-950000</v>
      </c>
      <c r="AC86" s="25">
        <v>-950000</v>
      </c>
      <c r="AD86" s="25">
        <v>-950000</v>
      </c>
      <c r="AE86" s="25">
        <v>-950000</v>
      </c>
      <c r="AF86" s="35">
        <f>AE86</f>
        <v>-950000</v>
      </c>
      <c r="AG86" s="35">
        <f t="shared" ref="AG86:BO86" si="428">AF86</f>
        <v>-950000</v>
      </c>
      <c r="AH86" s="35">
        <f t="shared" si="428"/>
        <v>-950000</v>
      </c>
      <c r="AI86" s="35">
        <f t="shared" si="428"/>
        <v>-950000</v>
      </c>
      <c r="AJ86" s="35">
        <f t="shared" si="428"/>
        <v>-950000</v>
      </c>
      <c r="AK86" s="35">
        <f t="shared" si="428"/>
        <v>-950000</v>
      </c>
      <c r="AL86" s="35">
        <f t="shared" si="428"/>
        <v>-950000</v>
      </c>
      <c r="AM86" s="35">
        <f t="shared" si="428"/>
        <v>-950000</v>
      </c>
      <c r="AN86" s="35">
        <f t="shared" si="428"/>
        <v>-950000</v>
      </c>
      <c r="AO86" s="35">
        <f t="shared" si="428"/>
        <v>-950000</v>
      </c>
      <c r="AP86" s="35">
        <f t="shared" si="428"/>
        <v>-950000</v>
      </c>
      <c r="AQ86" s="35">
        <f t="shared" si="428"/>
        <v>-950000</v>
      </c>
      <c r="AR86" s="35">
        <f t="shared" si="428"/>
        <v>-950000</v>
      </c>
      <c r="AS86" s="35">
        <f t="shared" si="428"/>
        <v>-950000</v>
      </c>
      <c r="AT86" s="35">
        <f t="shared" si="428"/>
        <v>-950000</v>
      </c>
      <c r="AU86" s="35">
        <f t="shared" si="428"/>
        <v>-950000</v>
      </c>
      <c r="AV86" s="35">
        <f t="shared" si="428"/>
        <v>-950000</v>
      </c>
      <c r="AW86" s="35">
        <f t="shared" si="428"/>
        <v>-950000</v>
      </c>
      <c r="AX86" s="35">
        <f t="shared" si="428"/>
        <v>-950000</v>
      </c>
      <c r="AY86" s="35">
        <f t="shared" si="428"/>
        <v>-950000</v>
      </c>
      <c r="AZ86" s="35">
        <f t="shared" si="428"/>
        <v>-950000</v>
      </c>
      <c r="BA86" s="35">
        <f t="shared" si="428"/>
        <v>-950000</v>
      </c>
      <c r="BB86" s="35">
        <f t="shared" si="428"/>
        <v>-950000</v>
      </c>
      <c r="BC86" s="35">
        <f t="shared" si="428"/>
        <v>-950000</v>
      </c>
      <c r="BD86" s="35">
        <f t="shared" si="428"/>
        <v>-950000</v>
      </c>
      <c r="BE86" s="35">
        <f t="shared" si="428"/>
        <v>-950000</v>
      </c>
      <c r="BF86" s="35">
        <f t="shared" si="428"/>
        <v>-950000</v>
      </c>
      <c r="BG86" s="35">
        <f t="shared" si="428"/>
        <v>-950000</v>
      </c>
      <c r="BH86" s="35">
        <f t="shared" si="428"/>
        <v>-950000</v>
      </c>
      <c r="BI86" s="35">
        <f t="shared" si="428"/>
        <v>-950000</v>
      </c>
      <c r="BJ86" s="35">
        <f t="shared" si="428"/>
        <v>-950000</v>
      </c>
      <c r="BK86" s="35">
        <f t="shared" si="428"/>
        <v>-950000</v>
      </c>
      <c r="BL86" s="35">
        <f t="shared" si="428"/>
        <v>-950000</v>
      </c>
      <c r="BM86" s="35">
        <f t="shared" si="428"/>
        <v>-950000</v>
      </c>
      <c r="BN86" s="35">
        <f t="shared" si="428"/>
        <v>-950000</v>
      </c>
      <c r="BO86" s="35">
        <f t="shared" si="428"/>
        <v>-950000</v>
      </c>
      <c r="BP86" s="65"/>
      <c r="BR86" s="35">
        <f t="shared" si="423"/>
        <v>-700000</v>
      </c>
      <c r="BS86" s="35">
        <f t="shared" si="423"/>
        <v>-950000</v>
      </c>
      <c r="BT86" s="35">
        <f t="shared" si="423"/>
        <v>-950000</v>
      </c>
      <c r="BU86" s="35">
        <f t="shared" si="423"/>
        <v>-950000</v>
      </c>
      <c r="BV86" s="35">
        <f t="shared" si="423"/>
        <v>-950000</v>
      </c>
      <c r="BX86" s="85">
        <f t="shared" si="424"/>
        <v>0.35714285714285721</v>
      </c>
      <c r="BY86" s="85">
        <f t="shared" si="425"/>
        <v>0</v>
      </c>
      <c r="BZ86" s="85">
        <f t="shared" si="426"/>
        <v>0</v>
      </c>
      <c r="CA86" s="85">
        <f t="shared" si="427"/>
        <v>0</v>
      </c>
    </row>
    <row r="87" spans="1:79" x14ac:dyDescent="0.2">
      <c r="A87" s="8" t="s">
        <v>60</v>
      </c>
      <c r="B87" s="8"/>
      <c r="C87" s="8"/>
      <c r="D87" s="8"/>
      <c r="E87" s="8"/>
      <c r="F87" s="12" t="s">
        <v>121</v>
      </c>
      <c r="G87" s="1"/>
      <c r="H87" s="25">
        <v>3789799.599102308</v>
      </c>
      <c r="I87" s="25">
        <v>4042392.5529711791</v>
      </c>
      <c r="J87" s="25">
        <v>4326711.9358710907</v>
      </c>
      <c r="K87" s="25">
        <v>4594863.1632908937</v>
      </c>
      <c r="L87" s="25">
        <v>4907291.1602449846</v>
      </c>
      <c r="M87" s="25">
        <v>5162537.1154285055</v>
      </c>
      <c r="N87" s="25">
        <v>5407672.7733044047</v>
      </c>
      <c r="O87" s="25">
        <v>5669003.5383937731</v>
      </c>
      <c r="P87" s="25">
        <v>5882816.1123005385</v>
      </c>
      <c r="Q87" s="25">
        <v>6117059.6527318219</v>
      </c>
      <c r="R87" s="25">
        <v>6346156.6790205892</v>
      </c>
      <c r="S87" s="25">
        <v>6624443.3333681999</v>
      </c>
      <c r="T87" s="25">
        <v>6750714.607389085</v>
      </c>
      <c r="U87" s="25">
        <v>7007850.4196683997</v>
      </c>
      <c r="V87" s="25">
        <v>7132743.3765352992</v>
      </c>
      <c r="W87" s="25">
        <v>7338541.922575077</v>
      </c>
      <c r="X87" s="25">
        <v>7544930.5223682001</v>
      </c>
      <c r="Y87" s="25">
        <v>7704434.9578815242</v>
      </c>
      <c r="Z87" s="25">
        <v>7841957.6218018476</v>
      </c>
      <c r="AA87" s="25">
        <v>8028482.0991009232</v>
      </c>
      <c r="AB87" s="25">
        <v>8172303.2416600669</v>
      </c>
      <c r="AC87" s="25">
        <v>8374206.379957851</v>
      </c>
      <c r="AD87" s="25">
        <v>8571909.9474035297</v>
      </c>
      <c r="AE87" s="25">
        <v>8826211.4942794014</v>
      </c>
      <c r="AF87" s="35">
        <f>AE87+AF49</f>
        <v>8976751.6785466466</v>
      </c>
      <c r="AG87" s="35">
        <f t="shared" ref="AG87:BO87" ca="1" si="429">AF87+AG49</f>
        <v>9208595.624752013</v>
      </c>
      <c r="AH87" s="35">
        <f t="shared" ca="1" si="429"/>
        <v>9441897.5152104311</v>
      </c>
      <c r="AI87" s="35">
        <f t="shared" ca="1" si="429"/>
        <v>9658929.5637736525</v>
      </c>
      <c r="AJ87" s="35">
        <f t="shared" ca="1" si="429"/>
        <v>9916270.3800065964</v>
      </c>
      <c r="AK87" s="35">
        <f t="shared" ca="1" si="429"/>
        <v>10096228.777049633</v>
      </c>
      <c r="AL87" s="35">
        <f t="shared" ca="1" si="429"/>
        <v>10271819.919947509</v>
      </c>
      <c r="AM87" s="35">
        <f t="shared" ca="1" si="429"/>
        <v>10446918.566625867</v>
      </c>
      <c r="AN87" s="35">
        <f t="shared" ca="1" si="429"/>
        <v>10603217.557085877</v>
      </c>
      <c r="AO87" s="35">
        <f t="shared" ca="1" si="429"/>
        <v>10769213.749667441</v>
      </c>
      <c r="AP87" s="35">
        <f t="shared" ca="1" si="429"/>
        <v>10899140.711610332</v>
      </c>
      <c r="AQ87" s="35">
        <f t="shared" ca="1" si="429"/>
        <v>11113895.718003334</v>
      </c>
      <c r="AR87" s="35">
        <f t="shared" ca="1" si="429"/>
        <v>11218201.707439538</v>
      </c>
      <c r="AS87" s="35">
        <f t="shared" ca="1" si="429"/>
        <v>11409677.879273588</v>
      </c>
      <c r="AT87" s="35">
        <f t="shared" ca="1" si="429"/>
        <v>11603460.184632782</v>
      </c>
      <c r="AU87" s="35">
        <f t="shared" ca="1" si="429"/>
        <v>11795365.726101536</v>
      </c>
      <c r="AV87" s="35">
        <f t="shared" ca="1" si="429"/>
        <v>12033941.098036978</v>
      </c>
      <c r="AW87" s="35">
        <f t="shared" ca="1" si="429"/>
        <v>12201463.309547793</v>
      </c>
      <c r="AX87" s="35">
        <f t="shared" ca="1" si="429"/>
        <v>12370548.273210365</v>
      </c>
      <c r="AY87" s="35">
        <f t="shared" ca="1" si="429"/>
        <v>12551440.393760879</v>
      </c>
      <c r="AZ87" s="35">
        <f t="shared" ca="1" si="429"/>
        <v>12717227.234372601</v>
      </c>
      <c r="BA87" s="35">
        <f t="shared" ca="1" si="429"/>
        <v>12895938.276732543</v>
      </c>
      <c r="BB87" s="35">
        <f t="shared" ca="1" si="429"/>
        <v>13039394.778720653</v>
      </c>
      <c r="BC87" s="35">
        <f t="shared" ca="1" si="429"/>
        <v>13276039.310612731</v>
      </c>
      <c r="BD87" s="35">
        <f t="shared" ca="1" si="429"/>
        <v>13399037.66020184</v>
      </c>
      <c r="BE87" s="35">
        <f t="shared" ca="1" si="429"/>
        <v>13616100.480009584</v>
      </c>
      <c r="BF87" s="35">
        <f t="shared" ca="1" si="429"/>
        <v>13826513.495138237</v>
      </c>
      <c r="BG87" s="35">
        <f t="shared" ca="1" si="429"/>
        <v>14034854.279042495</v>
      </c>
      <c r="BH87" s="35">
        <f t="shared" ca="1" si="429"/>
        <v>14293723.471769536</v>
      </c>
      <c r="BI87" s="35">
        <f t="shared" ca="1" si="429"/>
        <v>14476940.271607399</v>
      </c>
      <c r="BJ87" s="35">
        <f t="shared" ca="1" si="429"/>
        <v>14663692.48591949</v>
      </c>
      <c r="BK87" s="35">
        <f t="shared" ca="1" si="429"/>
        <v>14864590.799340708</v>
      </c>
      <c r="BL87" s="35">
        <f t="shared" ca="1" si="429"/>
        <v>15049480.083692383</v>
      </c>
      <c r="BM87" s="35">
        <f t="shared" ca="1" si="429"/>
        <v>15247553.300848482</v>
      </c>
      <c r="BN87" s="35">
        <f t="shared" ca="1" si="429"/>
        <v>15407026.927901417</v>
      </c>
      <c r="BO87" s="35">
        <f t="shared" ca="1" si="429"/>
        <v>15665584.951477457</v>
      </c>
      <c r="BP87" s="70"/>
      <c r="BR87" s="35">
        <f t="shared" si="423"/>
        <v>6624443.3333681999</v>
      </c>
      <c r="BS87" s="35">
        <f t="shared" si="423"/>
        <v>8826211.4942794014</v>
      </c>
      <c r="BT87" s="35">
        <f t="shared" ca="1" si="423"/>
        <v>11113895.718003334</v>
      </c>
      <c r="BU87" s="35">
        <f t="shared" ca="1" si="423"/>
        <v>13276039.310612731</v>
      </c>
      <c r="BV87" s="35">
        <f t="shared" ca="1" si="423"/>
        <v>15665584.951477457</v>
      </c>
      <c r="BX87" s="85">
        <f t="shared" si="424"/>
        <v>0.33237029137536789</v>
      </c>
      <c r="BY87" s="85">
        <f t="shared" ca="1" si="425"/>
        <v>0.25919209223647854</v>
      </c>
      <c r="BZ87" s="85">
        <f t="shared" ca="1" si="426"/>
        <v>0.19454416772212046</v>
      </c>
      <c r="CA87" s="85">
        <f t="shared" ca="1" si="427"/>
        <v>0.17998934659334331</v>
      </c>
    </row>
    <row r="88" spans="1:79" x14ac:dyDescent="0.2">
      <c r="A88" s="8"/>
      <c r="B88" s="8"/>
      <c r="C88" s="8"/>
      <c r="D88" s="8"/>
      <c r="E88" s="8"/>
      <c r="F88" s="8"/>
      <c r="G88" s="1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65"/>
      <c r="BR88" s="35"/>
      <c r="BS88" s="35"/>
      <c r="BT88" s="35"/>
      <c r="BU88" s="35"/>
      <c r="BV88" s="35"/>
      <c r="BX88" s="85"/>
      <c r="BY88" s="85"/>
      <c r="BZ88" s="85"/>
      <c r="CA88" s="85"/>
    </row>
    <row r="89" spans="1:79" x14ac:dyDescent="0.2">
      <c r="A89" s="10" t="s">
        <v>61</v>
      </c>
      <c r="B89" s="10"/>
      <c r="C89" s="10"/>
      <c r="D89" s="10"/>
      <c r="E89" s="10"/>
      <c r="F89" s="10"/>
      <c r="G89" s="10"/>
      <c r="H89" s="26">
        <f>SUM(H85:H88)</f>
        <v>5589799.599102308</v>
      </c>
      <c r="I89" s="26">
        <f t="shared" ref="I89:AE89" si="430">SUM(I85:I88)</f>
        <v>5842392.5529711787</v>
      </c>
      <c r="J89" s="26">
        <f t="shared" si="430"/>
        <v>6126711.9358710907</v>
      </c>
      <c r="K89" s="26">
        <f t="shared" si="430"/>
        <v>6394863.1632908937</v>
      </c>
      <c r="L89" s="26">
        <f t="shared" si="430"/>
        <v>6457291.1602449846</v>
      </c>
      <c r="M89" s="26">
        <f t="shared" si="430"/>
        <v>6712537.1154285055</v>
      </c>
      <c r="N89" s="26">
        <f t="shared" si="430"/>
        <v>6957672.7733044047</v>
      </c>
      <c r="O89" s="26">
        <f t="shared" si="430"/>
        <v>7219003.5383937731</v>
      </c>
      <c r="P89" s="26">
        <f t="shared" si="430"/>
        <v>7432816.1123005385</v>
      </c>
      <c r="Q89" s="26">
        <f t="shared" si="430"/>
        <v>7667059.6527318219</v>
      </c>
      <c r="R89" s="26">
        <f t="shared" si="430"/>
        <v>7646156.6790205892</v>
      </c>
      <c r="S89" s="26">
        <f t="shared" si="430"/>
        <v>7924443.3333681999</v>
      </c>
      <c r="T89" s="26">
        <f t="shared" si="430"/>
        <v>8050714.607389085</v>
      </c>
      <c r="U89" s="26">
        <f t="shared" si="430"/>
        <v>8307850.4196683997</v>
      </c>
      <c r="V89" s="26">
        <f t="shared" si="430"/>
        <v>8432743.3765353002</v>
      </c>
      <c r="W89" s="26">
        <f t="shared" si="430"/>
        <v>8638541.922575077</v>
      </c>
      <c r="X89" s="26">
        <f t="shared" si="430"/>
        <v>8844930.5223682001</v>
      </c>
      <c r="Y89" s="26">
        <f t="shared" si="430"/>
        <v>9004434.9578815252</v>
      </c>
      <c r="Z89" s="26">
        <f t="shared" si="430"/>
        <v>9141957.6218018476</v>
      </c>
      <c r="AA89" s="26">
        <f t="shared" si="430"/>
        <v>9078482.0991009232</v>
      </c>
      <c r="AB89" s="26">
        <f t="shared" si="430"/>
        <v>9222303.2416600659</v>
      </c>
      <c r="AC89" s="26">
        <f t="shared" si="430"/>
        <v>9424206.379957851</v>
      </c>
      <c r="AD89" s="26">
        <f t="shared" si="430"/>
        <v>9621909.9474035297</v>
      </c>
      <c r="AE89" s="26">
        <f t="shared" si="430"/>
        <v>9876211.4942794014</v>
      </c>
      <c r="AF89" s="26">
        <f t="shared" ref="AF89:BO89" si="431">SUM(AF85:AF88)</f>
        <v>10026751.678546647</v>
      </c>
      <c r="AG89" s="26">
        <f t="shared" ca="1" si="431"/>
        <v>10258595.624752013</v>
      </c>
      <c r="AH89" s="26">
        <f t="shared" ca="1" si="431"/>
        <v>10491897.515210431</v>
      </c>
      <c r="AI89" s="26">
        <f t="shared" ca="1" si="431"/>
        <v>10708929.563773653</v>
      </c>
      <c r="AJ89" s="26">
        <f t="shared" ca="1" si="431"/>
        <v>10966270.380006596</v>
      </c>
      <c r="AK89" s="26">
        <f t="shared" ca="1" si="431"/>
        <v>11146228.777049633</v>
      </c>
      <c r="AL89" s="26">
        <f t="shared" ca="1" si="431"/>
        <v>11321819.919947509</v>
      </c>
      <c r="AM89" s="26">
        <f t="shared" ca="1" si="431"/>
        <v>11496918.566625867</v>
      </c>
      <c r="AN89" s="26">
        <f t="shared" ca="1" si="431"/>
        <v>11653217.557085877</v>
      </c>
      <c r="AO89" s="26">
        <f t="shared" ca="1" si="431"/>
        <v>11819213.749667441</v>
      </c>
      <c r="AP89" s="26">
        <f t="shared" ca="1" si="431"/>
        <v>11949140.711610332</v>
      </c>
      <c r="AQ89" s="26">
        <f t="shared" ca="1" si="431"/>
        <v>12163895.718003334</v>
      </c>
      <c r="AR89" s="26">
        <f t="shared" ca="1" si="431"/>
        <v>12268201.707439538</v>
      </c>
      <c r="AS89" s="26">
        <f t="shared" ca="1" si="431"/>
        <v>12459677.879273588</v>
      </c>
      <c r="AT89" s="26">
        <f t="shared" ca="1" si="431"/>
        <v>12653460.184632782</v>
      </c>
      <c r="AU89" s="26">
        <f t="shared" ca="1" si="431"/>
        <v>12845365.726101536</v>
      </c>
      <c r="AV89" s="26">
        <f t="shared" ca="1" si="431"/>
        <v>13083941.098036978</v>
      </c>
      <c r="AW89" s="26">
        <f t="shared" ca="1" si="431"/>
        <v>13251463.309547793</v>
      </c>
      <c r="AX89" s="26">
        <f t="shared" ca="1" si="431"/>
        <v>13420548.273210365</v>
      </c>
      <c r="AY89" s="26">
        <f t="shared" ca="1" si="431"/>
        <v>13601440.393760879</v>
      </c>
      <c r="AZ89" s="26">
        <f t="shared" ca="1" si="431"/>
        <v>13767227.234372601</v>
      </c>
      <c r="BA89" s="26">
        <f t="shared" ca="1" si="431"/>
        <v>13945938.276732543</v>
      </c>
      <c r="BB89" s="26">
        <f t="shared" ca="1" si="431"/>
        <v>14089394.778720653</v>
      </c>
      <c r="BC89" s="26">
        <f t="shared" ca="1" si="431"/>
        <v>14326039.310612731</v>
      </c>
      <c r="BD89" s="26">
        <f t="shared" ca="1" si="431"/>
        <v>14449037.66020184</v>
      </c>
      <c r="BE89" s="26">
        <f t="shared" ca="1" si="431"/>
        <v>14666100.480009584</v>
      </c>
      <c r="BF89" s="26">
        <f t="shared" ca="1" si="431"/>
        <v>14876513.495138237</v>
      </c>
      <c r="BG89" s="26">
        <f t="shared" ca="1" si="431"/>
        <v>15084854.279042495</v>
      </c>
      <c r="BH89" s="26">
        <f t="shared" ca="1" si="431"/>
        <v>15343723.471769536</v>
      </c>
      <c r="BI89" s="26">
        <f t="shared" ca="1" si="431"/>
        <v>15526940.271607399</v>
      </c>
      <c r="BJ89" s="26">
        <f t="shared" ca="1" si="431"/>
        <v>15713692.48591949</v>
      </c>
      <c r="BK89" s="26">
        <f t="shared" ca="1" si="431"/>
        <v>15914590.799340708</v>
      </c>
      <c r="BL89" s="26">
        <f t="shared" ca="1" si="431"/>
        <v>16099480.083692383</v>
      </c>
      <c r="BM89" s="26">
        <f t="shared" ca="1" si="431"/>
        <v>16297553.300848482</v>
      </c>
      <c r="BN89" s="26">
        <f t="shared" ca="1" si="431"/>
        <v>16457026.927901417</v>
      </c>
      <c r="BO89" s="26">
        <f t="shared" ca="1" si="431"/>
        <v>16715584.951477457</v>
      </c>
      <c r="BP89" s="66"/>
      <c r="BR89" s="74">
        <f t="shared" ref="BR89:BV89" si="432">INDEX($H89:$BP89,MATCH(BR$4,$H$4:$BP$4,0))</f>
        <v>7924443.3333681999</v>
      </c>
      <c r="BS89" s="74">
        <f t="shared" si="432"/>
        <v>9876211.4942794014</v>
      </c>
      <c r="BT89" s="74">
        <f t="shared" ca="1" si="432"/>
        <v>12163895.718003334</v>
      </c>
      <c r="BU89" s="74">
        <f t="shared" ca="1" si="432"/>
        <v>14326039.310612731</v>
      </c>
      <c r="BV89" s="74">
        <f t="shared" ca="1" si="432"/>
        <v>16715584.951477457</v>
      </c>
      <c r="BX89" s="86">
        <f t="shared" ref="BX89:CA89" si="433">IFERROR(BS89/BR89-1,0)</f>
        <v>0.24629719449096288</v>
      </c>
      <c r="BY89" s="86">
        <f t="shared" ca="1" si="433"/>
        <v>0.23163580741957879</v>
      </c>
      <c r="BZ89" s="86">
        <f t="shared" ca="1" si="433"/>
        <v>0.17775091489885808</v>
      </c>
      <c r="CA89" s="86">
        <f t="shared" ca="1" si="433"/>
        <v>0.16679736730127148</v>
      </c>
    </row>
    <row r="90" spans="1:79" x14ac:dyDescent="0.2">
      <c r="A90" s="1"/>
      <c r="B90" s="1"/>
      <c r="C90" s="1"/>
      <c r="D90" s="1"/>
      <c r="E90" s="1"/>
      <c r="F90" s="1"/>
      <c r="G90" s="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66"/>
      <c r="BR90" s="35"/>
      <c r="BS90" s="35"/>
      <c r="BT90" s="35"/>
      <c r="BU90" s="35"/>
      <c r="BV90" s="35"/>
      <c r="BX90" s="85"/>
      <c r="BY90" s="85"/>
      <c r="BZ90" s="85"/>
      <c r="CA90" s="85"/>
    </row>
    <row r="91" spans="1:79" x14ac:dyDescent="0.2">
      <c r="A91" s="10" t="s">
        <v>62</v>
      </c>
      <c r="B91" s="10"/>
      <c r="C91" s="10"/>
      <c r="D91" s="10"/>
      <c r="E91" s="10"/>
      <c r="F91" s="10"/>
      <c r="G91" s="10"/>
      <c r="H91" s="26">
        <f t="shared" ref="H91:AE91" si="434">SUM(H82,H89)</f>
        <v>19487721.458227847</v>
      </c>
      <c r="I91" s="26">
        <f t="shared" si="434"/>
        <v>19724453.995183378</v>
      </c>
      <c r="J91" s="26">
        <f t="shared" si="434"/>
        <v>20276538.352183253</v>
      </c>
      <c r="K91" s="26">
        <f t="shared" si="434"/>
        <v>20446056.807899378</v>
      </c>
      <c r="L91" s="26">
        <f t="shared" si="434"/>
        <v>20823290.797833797</v>
      </c>
      <c r="M91" s="26">
        <f t="shared" si="434"/>
        <v>20629344.129078586</v>
      </c>
      <c r="N91" s="26">
        <f t="shared" si="434"/>
        <v>21164959.316044159</v>
      </c>
      <c r="O91" s="26">
        <f t="shared" si="434"/>
        <v>20640306.150457539</v>
      </c>
      <c r="P91" s="26">
        <f t="shared" si="434"/>
        <v>20702484.792546295</v>
      </c>
      <c r="Q91" s="26">
        <f t="shared" si="434"/>
        <v>20892835.57173384</v>
      </c>
      <c r="R91" s="26">
        <f t="shared" si="434"/>
        <v>20962190.897860654</v>
      </c>
      <c r="S91" s="26">
        <f t="shared" si="434"/>
        <v>21089954.871214382</v>
      </c>
      <c r="T91" s="26">
        <f t="shared" si="434"/>
        <v>20428479.987683751</v>
      </c>
      <c r="U91" s="26">
        <f t="shared" si="434"/>
        <v>21403734.352368485</v>
      </c>
      <c r="V91" s="26">
        <f t="shared" si="434"/>
        <v>21349332.992178343</v>
      </c>
      <c r="W91" s="26">
        <f t="shared" si="434"/>
        <v>20991656.519449268</v>
      </c>
      <c r="X91" s="26">
        <f t="shared" si="434"/>
        <v>21680129.646296587</v>
      </c>
      <c r="Y91" s="26">
        <f t="shared" si="434"/>
        <v>21602779.971672952</v>
      </c>
      <c r="Z91" s="26">
        <f t="shared" si="434"/>
        <v>21935108.350130554</v>
      </c>
      <c r="AA91" s="26">
        <f t="shared" si="434"/>
        <v>21409971.34912923</v>
      </c>
      <c r="AB91" s="26">
        <f t="shared" si="434"/>
        <v>21084268.654185414</v>
      </c>
      <c r="AC91" s="26">
        <f t="shared" si="434"/>
        <v>21169787.688896533</v>
      </c>
      <c r="AD91" s="26">
        <f t="shared" si="434"/>
        <v>21380109.566676073</v>
      </c>
      <c r="AE91" s="26">
        <f t="shared" si="434"/>
        <v>21429205.830784462</v>
      </c>
      <c r="AF91" s="26">
        <f t="shared" ref="AF91:BO91" ca="1" si="435">SUM(AF82,AF89)</f>
        <v>21226987.01755213</v>
      </c>
      <c r="AG91" s="26">
        <f t="shared" ca="1" si="435"/>
        <v>21848794.645155631</v>
      </c>
      <c r="AH91" s="26">
        <f t="shared" ca="1" si="435"/>
        <v>22215874.305050578</v>
      </c>
      <c r="AI91" s="26">
        <f t="shared" ca="1" si="435"/>
        <v>23081006.474632956</v>
      </c>
      <c r="AJ91" s="26">
        <f t="shared" ca="1" si="435"/>
        <v>24218594.266195208</v>
      </c>
      <c r="AK91" s="26">
        <f t="shared" ca="1" si="435"/>
        <v>24830518.327133246</v>
      </c>
      <c r="AL91" s="26">
        <f t="shared" ca="1" si="435"/>
        <v>25582324.340314314</v>
      </c>
      <c r="AM91" s="26">
        <f t="shared" ca="1" si="435"/>
        <v>26149631.273652602</v>
      </c>
      <c r="AN91" s="26">
        <f t="shared" ca="1" si="435"/>
        <v>26571959.396512344</v>
      </c>
      <c r="AO91" s="26">
        <f t="shared" ca="1" si="435"/>
        <v>27251179.934463896</v>
      </c>
      <c r="AP91" s="26">
        <f t="shared" ca="1" si="435"/>
        <v>27797728.776496775</v>
      </c>
      <c r="AQ91" s="26">
        <f t="shared" ca="1" si="435"/>
        <v>28011664.268611275</v>
      </c>
      <c r="AR91" s="26">
        <f t="shared" ca="1" si="435"/>
        <v>27818065.377791975</v>
      </c>
      <c r="AS91" s="26">
        <f t="shared" ca="1" si="435"/>
        <v>27225991.90277832</v>
      </c>
      <c r="AT91" s="26">
        <f t="shared" ca="1" si="435"/>
        <v>27225403.372862495</v>
      </c>
      <c r="AU91" s="26">
        <f t="shared" ca="1" si="435"/>
        <v>27704334.393582184</v>
      </c>
      <c r="AV91" s="26">
        <f t="shared" ca="1" si="435"/>
        <v>28021084.852160573</v>
      </c>
      <c r="AW91" s="26">
        <f t="shared" ca="1" si="435"/>
        <v>27845088.898670662</v>
      </c>
      <c r="AX91" s="26">
        <f t="shared" ca="1" si="435"/>
        <v>27731531.45317506</v>
      </c>
      <c r="AY91" s="26">
        <f t="shared" ca="1" si="435"/>
        <v>27402561.830864176</v>
      </c>
      <c r="AZ91" s="26">
        <f t="shared" ca="1" si="435"/>
        <v>27356894.992485799</v>
      </c>
      <c r="BA91" s="26">
        <f t="shared" ca="1" si="435"/>
        <v>27355082.038345188</v>
      </c>
      <c r="BB91" s="26">
        <f t="shared" ca="1" si="435"/>
        <v>27196525.724407885</v>
      </c>
      <c r="BC91" s="26">
        <f t="shared" ca="1" si="435"/>
        <v>27646741.55991305</v>
      </c>
      <c r="BD91" s="26">
        <f t="shared" ca="1" si="435"/>
        <v>27457090.919840492</v>
      </c>
      <c r="BE91" s="26">
        <f t="shared" ca="1" si="435"/>
        <v>27956628.90733353</v>
      </c>
      <c r="BF91" s="26">
        <f t="shared" ca="1" si="435"/>
        <v>27952081.096273065</v>
      </c>
      <c r="BG91" s="26">
        <f t="shared" ca="1" si="435"/>
        <v>28435749.388186168</v>
      </c>
      <c r="BH91" s="26">
        <f t="shared" ca="1" si="435"/>
        <v>28750521.197183996</v>
      </c>
      <c r="BI91" s="26">
        <f t="shared" ca="1" si="435"/>
        <v>28564403.002981916</v>
      </c>
      <c r="BJ91" s="26">
        <f t="shared" ca="1" si="435"/>
        <v>28453603.972892165</v>
      </c>
      <c r="BK91" s="26">
        <f t="shared" ca="1" si="435"/>
        <v>28119407.991267458</v>
      </c>
      <c r="BL91" s="26">
        <f t="shared" ca="1" si="435"/>
        <v>28080734.464859128</v>
      </c>
      <c r="BM91" s="26">
        <f t="shared" ca="1" si="435"/>
        <v>28078574.832571857</v>
      </c>
      <c r="BN91" s="26">
        <f t="shared" ca="1" si="435"/>
        <v>27903223.024672296</v>
      </c>
      <c r="BO91" s="26">
        <f t="shared" ca="1" si="435"/>
        <v>28365158.719317779</v>
      </c>
      <c r="BP91" s="66"/>
      <c r="BR91" s="74">
        <f t="shared" ref="BR91:BV91" si="436">INDEX($H91:$BP91,MATCH(BR$4,$H$4:$BP$4,0))</f>
        <v>21089954.871214382</v>
      </c>
      <c r="BS91" s="74">
        <f t="shared" si="436"/>
        <v>21429205.830784462</v>
      </c>
      <c r="BT91" s="74">
        <f t="shared" ca="1" si="436"/>
        <v>28011664.268611275</v>
      </c>
      <c r="BU91" s="74">
        <f t="shared" ca="1" si="436"/>
        <v>27646741.55991305</v>
      </c>
      <c r="BV91" s="74">
        <f t="shared" ca="1" si="436"/>
        <v>28365158.719317779</v>
      </c>
      <c r="BX91" s="86">
        <f t="shared" ref="BX91:CA91" si="437">IFERROR(BS91/BR91-1,0)</f>
        <v>1.6085902584510592E-2</v>
      </c>
      <c r="BY91" s="86">
        <f t="shared" ca="1" si="437"/>
        <v>0.30717229979520178</v>
      </c>
      <c r="BZ91" s="86">
        <f t="shared" ca="1" si="437"/>
        <v>-1.3027526861627448E-2</v>
      </c>
      <c r="CA91" s="86">
        <f t="shared" ca="1" si="437"/>
        <v>2.5985599707938567E-2</v>
      </c>
    </row>
    <row r="92" spans="1:79" x14ac:dyDescent="0.2">
      <c r="A92" t="s">
        <v>82</v>
      </c>
      <c r="H92" s="31">
        <f>ROUND(H72-H91,0)</f>
        <v>0</v>
      </c>
      <c r="I92" s="31">
        <f t="shared" ref="I92:M92" si="438">ROUND(I72-I91,0)</f>
        <v>0</v>
      </c>
      <c r="J92" s="31">
        <f t="shared" si="438"/>
        <v>0</v>
      </c>
      <c r="K92" s="31">
        <f t="shared" si="438"/>
        <v>0</v>
      </c>
      <c r="L92" s="31">
        <f t="shared" si="438"/>
        <v>0</v>
      </c>
      <c r="M92" s="31">
        <f t="shared" si="438"/>
        <v>0</v>
      </c>
      <c r="N92" s="31">
        <f t="shared" ref="N92" si="439">ROUND(N72-N91,0)</f>
        <v>0</v>
      </c>
      <c r="O92" s="31">
        <f t="shared" ref="O92" si="440">ROUND(O72-O91,0)</f>
        <v>0</v>
      </c>
      <c r="P92" s="31">
        <f t="shared" ref="P92" si="441">ROUND(P72-P91,0)</f>
        <v>0</v>
      </c>
      <c r="Q92" s="31">
        <f t="shared" ref="Q92" si="442">ROUND(Q72-Q91,0)</f>
        <v>0</v>
      </c>
      <c r="R92" s="31">
        <f t="shared" ref="R92" si="443">ROUND(R72-R91,0)</f>
        <v>0</v>
      </c>
      <c r="S92" s="31">
        <f t="shared" ref="S92" si="444">ROUND(S72-S91,0)</f>
        <v>0</v>
      </c>
      <c r="T92" s="31">
        <f t="shared" ref="T92" si="445">ROUND(T72-T91,0)</f>
        <v>0</v>
      </c>
      <c r="U92" s="31">
        <f t="shared" ref="U92" si="446">ROUND(U72-U91,0)</f>
        <v>0</v>
      </c>
      <c r="V92" s="31">
        <f t="shared" ref="V92" si="447">ROUND(V72-V91,0)</f>
        <v>0</v>
      </c>
      <c r="W92" s="31">
        <f t="shared" ref="W92" si="448">ROUND(W72-W91,0)</f>
        <v>0</v>
      </c>
      <c r="X92" s="31">
        <f t="shared" ref="X92" si="449">ROUND(X72-X91,0)</f>
        <v>0</v>
      </c>
      <c r="Y92" s="31">
        <f t="shared" ref="Y92" si="450">ROUND(Y72-Y91,0)</f>
        <v>0</v>
      </c>
      <c r="Z92" s="31">
        <f t="shared" ref="Z92" si="451">ROUND(Z72-Z91,0)</f>
        <v>0</v>
      </c>
      <c r="AA92" s="31">
        <f t="shared" ref="AA92" si="452">ROUND(AA72-AA91,0)</f>
        <v>0</v>
      </c>
      <c r="AB92" s="31">
        <f t="shared" ref="AB92" si="453">ROUND(AB72-AB91,0)</f>
        <v>0</v>
      </c>
      <c r="AC92" s="31">
        <f t="shared" ref="AC92" si="454">ROUND(AC72-AC91,0)</f>
        <v>0</v>
      </c>
      <c r="AD92" s="31">
        <f t="shared" ref="AD92" si="455">ROUND(AD72-AD91,0)</f>
        <v>0</v>
      </c>
      <c r="AE92" s="31">
        <f t="shared" ref="AE92" si="456">ROUND(AE72-AE91,0)</f>
        <v>0</v>
      </c>
      <c r="AF92" s="31">
        <f t="shared" ref="AF92:BO92" ca="1" si="457">ROUND(AF72-AF91,0)</f>
        <v>0</v>
      </c>
      <c r="AG92" s="31">
        <f t="shared" ca="1" si="457"/>
        <v>0</v>
      </c>
      <c r="AH92" s="31">
        <f t="shared" ca="1" si="457"/>
        <v>0</v>
      </c>
      <c r="AI92" s="31">
        <f t="shared" ca="1" si="457"/>
        <v>0</v>
      </c>
      <c r="AJ92" s="31">
        <f t="shared" ca="1" si="457"/>
        <v>0</v>
      </c>
      <c r="AK92" s="31">
        <f t="shared" ca="1" si="457"/>
        <v>0</v>
      </c>
      <c r="AL92" s="31">
        <f t="shared" ca="1" si="457"/>
        <v>0</v>
      </c>
      <c r="AM92" s="31">
        <f t="shared" ca="1" si="457"/>
        <v>0</v>
      </c>
      <c r="AN92" s="31">
        <f t="shared" ca="1" si="457"/>
        <v>0</v>
      </c>
      <c r="AO92" s="31">
        <f t="shared" ca="1" si="457"/>
        <v>0</v>
      </c>
      <c r="AP92" s="31">
        <f t="shared" ca="1" si="457"/>
        <v>0</v>
      </c>
      <c r="AQ92" s="31">
        <f t="shared" ca="1" si="457"/>
        <v>0</v>
      </c>
      <c r="AR92" s="31">
        <f t="shared" ca="1" si="457"/>
        <v>0</v>
      </c>
      <c r="AS92" s="31">
        <f t="shared" ca="1" si="457"/>
        <v>0</v>
      </c>
      <c r="AT92" s="31">
        <f t="shared" ca="1" si="457"/>
        <v>0</v>
      </c>
      <c r="AU92" s="31">
        <f t="shared" ca="1" si="457"/>
        <v>0</v>
      </c>
      <c r="AV92" s="31">
        <f t="shared" ca="1" si="457"/>
        <v>0</v>
      </c>
      <c r="AW92" s="31">
        <f t="shared" ca="1" si="457"/>
        <v>0</v>
      </c>
      <c r="AX92" s="31">
        <f t="shared" ca="1" si="457"/>
        <v>0</v>
      </c>
      <c r="AY92" s="31">
        <f t="shared" ca="1" si="457"/>
        <v>0</v>
      </c>
      <c r="AZ92" s="31">
        <f t="shared" ca="1" si="457"/>
        <v>0</v>
      </c>
      <c r="BA92" s="31">
        <f t="shared" ca="1" si="457"/>
        <v>0</v>
      </c>
      <c r="BB92" s="31">
        <f t="shared" ca="1" si="457"/>
        <v>0</v>
      </c>
      <c r="BC92" s="31">
        <f t="shared" ca="1" si="457"/>
        <v>0</v>
      </c>
      <c r="BD92" s="31">
        <f t="shared" ca="1" si="457"/>
        <v>0</v>
      </c>
      <c r="BE92" s="31">
        <f t="shared" ca="1" si="457"/>
        <v>0</v>
      </c>
      <c r="BF92" s="31">
        <f t="shared" ca="1" si="457"/>
        <v>0</v>
      </c>
      <c r="BG92" s="31">
        <f t="shared" ca="1" si="457"/>
        <v>0</v>
      </c>
      <c r="BH92" s="31">
        <f t="shared" ca="1" si="457"/>
        <v>0</v>
      </c>
      <c r="BI92" s="31">
        <f t="shared" ca="1" si="457"/>
        <v>0</v>
      </c>
      <c r="BJ92" s="31">
        <f t="shared" ca="1" si="457"/>
        <v>0</v>
      </c>
      <c r="BK92" s="31">
        <f t="shared" ca="1" si="457"/>
        <v>0</v>
      </c>
      <c r="BL92" s="31">
        <f t="shared" ca="1" si="457"/>
        <v>0</v>
      </c>
      <c r="BM92" s="31">
        <f t="shared" ca="1" si="457"/>
        <v>0</v>
      </c>
      <c r="BN92" s="31">
        <f t="shared" ca="1" si="457"/>
        <v>0</v>
      </c>
      <c r="BO92" s="31">
        <f t="shared" ca="1" si="457"/>
        <v>0</v>
      </c>
      <c r="BP92" s="71"/>
      <c r="BR92" s="31">
        <f t="shared" ref="BR92:BV92" si="458">ROUND(BR72-BR91,0)</f>
        <v>0</v>
      </c>
      <c r="BS92" s="31">
        <f t="shared" si="458"/>
        <v>0</v>
      </c>
      <c r="BT92" s="31">
        <f t="shared" ca="1" si="458"/>
        <v>0</v>
      </c>
      <c r="BU92" s="31">
        <f t="shared" ca="1" si="458"/>
        <v>0</v>
      </c>
      <c r="BV92" s="31">
        <f t="shared" ca="1" si="458"/>
        <v>0</v>
      </c>
      <c r="BX92" s="87">
        <f t="shared" ref="BX92:CA92" si="459">ROUND(BX72-BX91,0)</f>
        <v>0</v>
      </c>
      <c r="BY92" s="87">
        <f t="shared" ca="1" si="459"/>
        <v>0</v>
      </c>
      <c r="BZ92" s="87">
        <f t="shared" ca="1" si="459"/>
        <v>0</v>
      </c>
      <c r="CA92" s="87">
        <f t="shared" ca="1" si="459"/>
        <v>0</v>
      </c>
    </row>
    <row r="93" spans="1:79" x14ac:dyDescent="0.2">
      <c r="I93" s="39"/>
    </row>
    <row r="94" spans="1:79" x14ac:dyDescent="0.2">
      <c r="A94" s="5" t="s">
        <v>94</v>
      </c>
      <c r="B94" s="5"/>
      <c r="C94" s="5"/>
      <c r="D94" s="5"/>
      <c r="E94" s="5"/>
      <c r="F94" s="5"/>
      <c r="G94" s="5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60"/>
      <c r="BR94" s="29"/>
      <c r="BS94" s="29"/>
      <c r="BT94" s="29"/>
      <c r="BU94" s="29"/>
      <c r="BV94" s="29"/>
      <c r="BX94" s="29"/>
      <c r="BY94" s="29"/>
      <c r="BZ94" s="29"/>
      <c r="CA94" s="29"/>
    </row>
    <row r="95" spans="1:79" x14ac:dyDescent="0.2">
      <c r="A95" t="s">
        <v>95</v>
      </c>
    </row>
    <row r="96" spans="1:79" x14ac:dyDescent="0.2">
      <c r="A96" s="40" t="str">
        <f>$A$49</f>
        <v>Net Income</v>
      </c>
      <c r="F96" s="12" t="s">
        <v>99</v>
      </c>
      <c r="H96" s="44"/>
      <c r="I96" s="39">
        <f t="shared" ref="I96:AE96" si="460">I49</f>
        <v>252592.95386887123</v>
      </c>
      <c r="J96" s="39">
        <f t="shared" si="460"/>
        <v>284319.38289991167</v>
      </c>
      <c r="K96" s="39">
        <f t="shared" si="460"/>
        <v>268151.22741980274</v>
      </c>
      <c r="L96" s="39">
        <f t="shared" si="460"/>
        <v>312427.99695409089</v>
      </c>
      <c r="M96" s="39">
        <f t="shared" si="460"/>
        <v>255245.95518352068</v>
      </c>
      <c r="N96" s="39">
        <f t="shared" si="460"/>
        <v>245135.65787589946</v>
      </c>
      <c r="O96" s="39">
        <f t="shared" si="460"/>
        <v>261330.76508936859</v>
      </c>
      <c r="P96" s="39">
        <f t="shared" si="460"/>
        <v>213812.57390676509</v>
      </c>
      <c r="Q96" s="39">
        <f t="shared" si="460"/>
        <v>234243.54043128318</v>
      </c>
      <c r="R96" s="39">
        <f t="shared" si="460"/>
        <v>229097.02628876769</v>
      </c>
      <c r="S96" s="39">
        <f t="shared" si="460"/>
        <v>278286.65434761078</v>
      </c>
      <c r="T96" s="39">
        <f t="shared" si="460"/>
        <v>126271.27402088518</v>
      </c>
      <c r="U96" s="39">
        <f t="shared" si="460"/>
        <v>257135.81227931433</v>
      </c>
      <c r="V96" s="39">
        <f t="shared" si="460"/>
        <v>124892.95686689958</v>
      </c>
      <c r="W96" s="39">
        <f t="shared" si="460"/>
        <v>205798.54603977816</v>
      </c>
      <c r="X96" s="39">
        <f t="shared" si="460"/>
        <v>206388.59979312285</v>
      </c>
      <c r="Y96" s="39">
        <f t="shared" si="460"/>
        <v>159504.43551332416</v>
      </c>
      <c r="Z96" s="39">
        <f t="shared" si="460"/>
        <v>137522.6639203238</v>
      </c>
      <c r="AA96" s="39">
        <f t="shared" si="460"/>
        <v>186524.47729907598</v>
      </c>
      <c r="AB96" s="39">
        <f t="shared" si="460"/>
        <v>143821.14255914363</v>
      </c>
      <c r="AC96" s="39">
        <f t="shared" si="460"/>
        <v>201903.13829778397</v>
      </c>
      <c r="AD96" s="39">
        <f t="shared" si="460"/>
        <v>197703.56744567878</v>
      </c>
      <c r="AE96" s="39">
        <f t="shared" si="460"/>
        <v>254301.5468758709</v>
      </c>
      <c r="AF96" s="39">
        <f t="shared" ref="AF96:BO96" si="461">AF49</f>
        <v>150540.18426724611</v>
      </c>
      <c r="AG96" s="39">
        <f t="shared" ca="1" si="461"/>
        <v>231843.94620536605</v>
      </c>
      <c r="AH96" s="39">
        <f t="shared" ca="1" si="461"/>
        <v>233301.89045841713</v>
      </c>
      <c r="AI96" s="39">
        <f t="shared" ca="1" si="461"/>
        <v>217032.04856322118</v>
      </c>
      <c r="AJ96" s="39">
        <f t="shared" ca="1" si="461"/>
        <v>257340.81623294321</v>
      </c>
      <c r="AK96" s="39">
        <f t="shared" ca="1" si="461"/>
        <v>179958.39704303656</v>
      </c>
      <c r="AL96" s="39">
        <f t="shared" ca="1" si="461"/>
        <v>175591.14289787633</v>
      </c>
      <c r="AM96" s="39">
        <f t="shared" ca="1" si="461"/>
        <v>175098.64667835756</v>
      </c>
      <c r="AN96" s="39">
        <f t="shared" ca="1" si="461"/>
        <v>156298.99046000984</v>
      </c>
      <c r="AO96" s="39">
        <f t="shared" ca="1" si="461"/>
        <v>165996.19258156489</v>
      </c>
      <c r="AP96" s="39">
        <f t="shared" ca="1" si="461"/>
        <v>129926.9619428904</v>
      </c>
      <c r="AQ96" s="39">
        <f t="shared" ca="1" si="461"/>
        <v>214755.00639300211</v>
      </c>
      <c r="AR96" s="39">
        <f t="shared" ca="1" si="461"/>
        <v>104305.98943620306</v>
      </c>
      <c r="AS96" s="39">
        <f t="shared" ca="1" si="461"/>
        <v>191476.17183404954</v>
      </c>
      <c r="AT96" s="39">
        <f t="shared" ca="1" si="461"/>
        <v>193782.30535919464</v>
      </c>
      <c r="AU96" s="39">
        <f t="shared" ca="1" si="461"/>
        <v>191905.54146875488</v>
      </c>
      <c r="AV96" s="39">
        <f t="shared" ca="1" si="461"/>
        <v>238575.37193544302</v>
      </c>
      <c r="AW96" s="39">
        <f t="shared" ca="1" si="461"/>
        <v>167522.21151081452</v>
      </c>
      <c r="AX96" s="39">
        <f t="shared" ca="1" si="461"/>
        <v>169084.96366257142</v>
      </c>
      <c r="AY96" s="39">
        <f t="shared" ca="1" si="461"/>
        <v>180892.12055051397</v>
      </c>
      <c r="AZ96" s="39">
        <f t="shared" ca="1" si="461"/>
        <v>165786.84061172174</v>
      </c>
      <c r="BA96" s="39">
        <f t="shared" ca="1" si="461"/>
        <v>178711.04235994216</v>
      </c>
      <c r="BB96" s="39">
        <f t="shared" ca="1" si="461"/>
        <v>143456.50198810879</v>
      </c>
      <c r="BC96" s="39">
        <f t="shared" ca="1" si="461"/>
        <v>236644.53189207771</v>
      </c>
      <c r="BD96" s="39">
        <f t="shared" ca="1" si="461"/>
        <v>122998.3495891098</v>
      </c>
      <c r="BE96" s="39">
        <f t="shared" ca="1" si="461"/>
        <v>217062.81980774313</v>
      </c>
      <c r="BF96" s="39">
        <f t="shared" ca="1" si="461"/>
        <v>210413.01512865259</v>
      </c>
      <c r="BG96" s="39">
        <f t="shared" ca="1" si="461"/>
        <v>208340.78390425839</v>
      </c>
      <c r="BH96" s="39">
        <f t="shared" ca="1" si="461"/>
        <v>258869.19272704003</v>
      </c>
      <c r="BI96" s="39">
        <f t="shared" ca="1" si="461"/>
        <v>183216.7998378631</v>
      </c>
      <c r="BJ96" s="39">
        <f t="shared" ca="1" si="461"/>
        <v>186752.21431209217</v>
      </c>
      <c r="BK96" s="39">
        <f t="shared" ca="1" si="461"/>
        <v>200898.31342121831</v>
      </c>
      <c r="BL96" s="39">
        <f t="shared" ca="1" si="461"/>
        <v>184889.28435167565</v>
      </c>
      <c r="BM96" s="39">
        <f t="shared" ca="1" si="461"/>
        <v>198073.21715609852</v>
      </c>
      <c r="BN96" s="39">
        <f t="shared" ca="1" si="461"/>
        <v>159473.62705293408</v>
      </c>
      <c r="BO96" s="39">
        <f t="shared" ca="1" si="461"/>
        <v>258558.02357603947</v>
      </c>
      <c r="BP96" s="72"/>
      <c r="BR96" s="72"/>
      <c r="BS96" s="39">
        <f t="shared" ref="BS96:BV96" si="462">BS49</f>
        <v>2201768.1609112015</v>
      </c>
      <c r="BT96" s="39">
        <f t="shared" ca="1" si="462"/>
        <v>2287684.2237239312</v>
      </c>
      <c r="BU96" s="39">
        <f t="shared" ca="1" si="462"/>
        <v>2162143.5926093953</v>
      </c>
      <c r="BV96" s="39">
        <f t="shared" ca="1" si="462"/>
        <v>2389545.6408647252</v>
      </c>
    </row>
    <row r="97" spans="1:74" x14ac:dyDescent="0.2">
      <c r="A97" s="40" t="str">
        <f>$A$40</f>
        <v>Depreciation</v>
      </c>
      <c r="F97" s="12" t="s">
        <v>99</v>
      </c>
      <c r="H97" s="44"/>
      <c r="I97" s="39">
        <f t="shared" ref="I97:AE97" si="463">I40</f>
        <v>19035.61</v>
      </c>
      <c r="J97" s="39">
        <f t="shared" si="463"/>
        <v>18720.400000000001</v>
      </c>
      <c r="K97" s="39">
        <f t="shared" si="463"/>
        <v>18411.5</v>
      </c>
      <c r="L97" s="39">
        <f t="shared" si="463"/>
        <v>18981.88</v>
      </c>
      <c r="M97" s="39">
        <f t="shared" si="463"/>
        <v>19528.150000000001</v>
      </c>
      <c r="N97" s="39">
        <f t="shared" si="463"/>
        <v>20104.55</v>
      </c>
      <c r="O97" s="39">
        <f t="shared" si="463"/>
        <v>20664.259999999998</v>
      </c>
      <c r="P97" s="39">
        <f t="shared" si="463"/>
        <v>21250.01</v>
      </c>
      <c r="Q97" s="39">
        <f t="shared" si="463"/>
        <v>20976.37</v>
      </c>
      <c r="R97" s="39">
        <f t="shared" si="463"/>
        <v>21574.46</v>
      </c>
      <c r="S97" s="39">
        <f t="shared" si="463"/>
        <v>22131.79</v>
      </c>
      <c r="T97" s="39">
        <f t="shared" si="463"/>
        <v>22689.54</v>
      </c>
      <c r="U97" s="39">
        <f t="shared" si="463"/>
        <v>22437.15</v>
      </c>
      <c r="V97" s="39">
        <f t="shared" si="463"/>
        <v>22189.8</v>
      </c>
      <c r="W97" s="39">
        <f t="shared" si="463"/>
        <v>21947.4</v>
      </c>
      <c r="X97" s="39">
        <f t="shared" si="463"/>
        <v>21709.85</v>
      </c>
      <c r="Y97" s="39">
        <f t="shared" si="463"/>
        <v>21477.05</v>
      </c>
      <c r="Z97" s="39">
        <f t="shared" si="463"/>
        <v>22074.57</v>
      </c>
      <c r="AA97" s="39">
        <f t="shared" si="463"/>
        <v>22683.26</v>
      </c>
      <c r="AB97" s="39">
        <f t="shared" si="463"/>
        <v>23286</v>
      </c>
      <c r="AC97" s="39">
        <f t="shared" si="463"/>
        <v>23071.27</v>
      </c>
      <c r="AD97" s="39">
        <f t="shared" si="463"/>
        <v>23693.05</v>
      </c>
      <c r="AE97" s="39">
        <f t="shared" si="463"/>
        <v>24359.63</v>
      </c>
      <c r="AF97" s="39">
        <f t="shared" ref="AF97:BO97" si="464">AF40</f>
        <v>24559.63</v>
      </c>
      <c r="AG97" s="39">
        <f t="shared" si="464"/>
        <v>24759.63</v>
      </c>
      <c r="AH97" s="39">
        <f t="shared" si="464"/>
        <v>24959.63</v>
      </c>
      <c r="AI97" s="39">
        <f t="shared" si="464"/>
        <v>27159.63</v>
      </c>
      <c r="AJ97" s="39">
        <f t="shared" si="464"/>
        <v>29359.63</v>
      </c>
      <c r="AK97" s="39">
        <f t="shared" si="464"/>
        <v>31226.296666666669</v>
      </c>
      <c r="AL97" s="39">
        <f t="shared" si="464"/>
        <v>33092.963333333333</v>
      </c>
      <c r="AM97" s="39">
        <f t="shared" si="464"/>
        <v>34626.296666666669</v>
      </c>
      <c r="AN97" s="39">
        <f t="shared" si="464"/>
        <v>36159.630000000005</v>
      </c>
      <c r="AO97" s="39">
        <f t="shared" si="464"/>
        <v>37692.963333333333</v>
      </c>
      <c r="AP97" s="39">
        <f t="shared" si="464"/>
        <v>39226.296666666669</v>
      </c>
      <c r="AQ97" s="39">
        <f t="shared" si="464"/>
        <v>40092.963333333333</v>
      </c>
      <c r="AR97" s="39">
        <f t="shared" si="464"/>
        <v>40292.963333333333</v>
      </c>
      <c r="AS97" s="39">
        <f t="shared" si="464"/>
        <v>40492.963333333333</v>
      </c>
      <c r="AT97" s="39">
        <f t="shared" si="464"/>
        <v>40692.963333333333</v>
      </c>
      <c r="AU97" s="39">
        <f t="shared" si="464"/>
        <v>40892.963333333333</v>
      </c>
      <c r="AV97" s="39">
        <f t="shared" si="464"/>
        <v>41092.963333333333</v>
      </c>
      <c r="AW97" s="39">
        <f t="shared" si="464"/>
        <v>41292.963333333333</v>
      </c>
      <c r="AX97" s="39">
        <f t="shared" si="464"/>
        <v>41492.963333333333</v>
      </c>
      <c r="AY97" s="39">
        <f t="shared" si="464"/>
        <v>41692.963333333333</v>
      </c>
      <c r="AZ97" s="39">
        <f t="shared" si="464"/>
        <v>41892.963333333333</v>
      </c>
      <c r="BA97" s="39">
        <f t="shared" si="464"/>
        <v>42092.963333333333</v>
      </c>
      <c r="BB97" s="39">
        <f t="shared" si="464"/>
        <v>42292.963333333333</v>
      </c>
      <c r="BC97" s="39">
        <f t="shared" si="464"/>
        <v>42492.963333333333</v>
      </c>
      <c r="BD97" s="39">
        <f t="shared" si="464"/>
        <v>42692.963333333333</v>
      </c>
      <c r="BE97" s="39">
        <f t="shared" si="464"/>
        <v>42892.963333333333</v>
      </c>
      <c r="BF97" s="39">
        <f t="shared" si="464"/>
        <v>43092.963333333333</v>
      </c>
      <c r="BG97" s="39">
        <f t="shared" si="464"/>
        <v>43292.963333333333</v>
      </c>
      <c r="BH97" s="39">
        <f t="shared" si="464"/>
        <v>43492.963333333333</v>
      </c>
      <c r="BI97" s="39">
        <f t="shared" si="464"/>
        <v>43692.963333333333</v>
      </c>
      <c r="BJ97" s="39">
        <f t="shared" si="464"/>
        <v>43892.963333333333</v>
      </c>
      <c r="BK97" s="39">
        <f t="shared" si="464"/>
        <v>44092.963333333333</v>
      </c>
      <c r="BL97" s="39">
        <f t="shared" si="464"/>
        <v>44292.963333333333</v>
      </c>
      <c r="BM97" s="39">
        <f t="shared" si="464"/>
        <v>44492.963333333333</v>
      </c>
      <c r="BN97" s="39">
        <f t="shared" si="464"/>
        <v>44692.963333333333</v>
      </c>
      <c r="BO97" s="39">
        <f t="shared" si="464"/>
        <v>44892.963333333333</v>
      </c>
      <c r="BP97" s="72"/>
      <c r="BR97" s="72"/>
      <c r="BS97" s="39">
        <f t="shared" ref="BS97:BV97" si="465">BS40</f>
        <v>271618.57</v>
      </c>
      <c r="BT97" s="39">
        <f t="shared" si="465"/>
        <v>382915.56</v>
      </c>
      <c r="BU97" s="39">
        <f t="shared" si="465"/>
        <v>496715.55999999988</v>
      </c>
      <c r="BV97" s="39">
        <f t="shared" si="465"/>
        <v>525515.55999999994</v>
      </c>
    </row>
    <row r="98" spans="1:74" x14ac:dyDescent="0.2">
      <c r="A98" s="40" t="str">
        <f>"Change in "&amp;A67</f>
        <v xml:space="preserve">Change in Accounts Receivable </v>
      </c>
      <c r="F98" s="12" t="s">
        <v>97</v>
      </c>
      <c r="H98" s="44"/>
      <c r="I98" s="39">
        <f>H67-I67</f>
        <v>98519.329999999609</v>
      </c>
      <c r="J98" s="39">
        <f>I67-J67</f>
        <v>-140671.87999999989</v>
      </c>
      <c r="K98" s="39">
        <f t="shared" ref="K98:AE100" si="466">J67-K67</f>
        <v>-114032.31999999983</v>
      </c>
      <c r="L98" s="39">
        <f t="shared" si="466"/>
        <v>-19513.620000000112</v>
      </c>
      <c r="M98" s="39">
        <f t="shared" si="466"/>
        <v>-141147.79999999981</v>
      </c>
      <c r="N98" s="39">
        <f t="shared" si="466"/>
        <v>185142.86999999965</v>
      </c>
      <c r="O98" s="39">
        <f t="shared" si="466"/>
        <v>227252.15000000037</v>
      </c>
      <c r="P98" s="39">
        <f t="shared" si="466"/>
        <v>-109431.10000000009</v>
      </c>
      <c r="Q98" s="39">
        <f t="shared" si="466"/>
        <v>-81747.85999999987</v>
      </c>
      <c r="R98" s="39">
        <f t="shared" si="466"/>
        <v>-16805.850000000093</v>
      </c>
      <c r="S98" s="39">
        <f t="shared" si="466"/>
        <v>-95381.439999999944</v>
      </c>
      <c r="T98" s="39">
        <f t="shared" si="466"/>
        <v>28983.679999999702</v>
      </c>
      <c r="U98" s="39">
        <f t="shared" si="466"/>
        <v>140302.3200000003</v>
      </c>
      <c r="V98" s="39">
        <f t="shared" si="466"/>
        <v>-35631.419999999925</v>
      </c>
      <c r="W98" s="39">
        <f t="shared" si="466"/>
        <v>-395631.97000000067</v>
      </c>
      <c r="X98" s="39">
        <f t="shared" si="466"/>
        <v>-99597.069999999367</v>
      </c>
      <c r="Y98" s="39">
        <f t="shared" si="466"/>
        <v>55613.040000000037</v>
      </c>
      <c r="Z98" s="39">
        <f t="shared" si="466"/>
        <v>82199.429999999702</v>
      </c>
      <c r="AA98" s="39">
        <f t="shared" si="466"/>
        <v>225003.45000000019</v>
      </c>
      <c r="AB98" s="39">
        <f t="shared" si="466"/>
        <v>134786.44999999972</v>
      </c>
      <c r="AC98" s="39">
        <f t="shared" si="466"/>
        <v>68344.850000000093</v>
      </c>
      <c r="AD98" s="39">
        <f t="shared" si="466"/>
        <v>42294.439999999944</v>
      </c>
      <c r="AE98" s="39">
        <f t="shared" si="466"/>
        <v>-63451.189999999944</v>
      </c>
      <c r="AF98" s="39">
        <f t="shared" ref="AF98:AF100" si="467">AE67-AF67</f>
        <v>48317.240386084188</v>
      </c>
      <c r="AG98" s="39">
        <f t="shared" ref="AG98:AG100" si="468">AF67-AG67</f>
        <v>-442065.18699064199</v>
      </c>
      <c r="AH98" s="39">
        <f t="shared" ref="AH98:AH100" si="469">AG67-AH67</f>
        <v>-371414.11804344086</v>
      </c>
      <c r="AI98" s="39">
        <f t="shared" ref="AI98:AI100" si="470">AH67-AI67</f>
        <v>-539105.15865010023</v>
      </c>
      <c r="AJ98" s="39">
        <f t="shared" ref="AJ98:AJ100" si="471">AI67-AJ67</f>
        <v>-503911.48720453307</v>
      </c>
      <c r="AK98" s="39">
        <f t="shared" ref="AK98:AK100" si="472">AJ67-AK67</f>
        <v>-344673.31604749151</v>
      </c>
      <c r="AL98" s="39">
        <f t="shared" ref="AL98:AL100" si="473">AK67-AL67</f>
        <v>66608.383497250266</v>
      </c>
      <c r="AM98" s="39">
        <f t="shared" ref="AM98:AM100" si="474">AL67-AM67</f>
        <v>144181.19411324989</v>
      </c>
      <c r="AN98" s="39">
        <f t="shared" ref="AN98:AN100" si="475">AM67-AN67</f>
        <v>45420.188918999396</v>
      </c>
      <c r="AO98" s="39">
        <f t="shared" ref="AO98:AO100" si="476">AN67-AO67</f>
        <v>14382.626099624671</v>
      </c>
      <c r="AP98" s="39">
        <f t="shared" ref="AP98:AP100" si="477">AO67-AP67</f>
        <v>42072.580955125391</v>
      </c>
      <c r="AQ98" s="39">
        <f t="shared" ref="AQ98:AQ100" si="478">AP67-AQ67</f>
        <v>-140655.16663275007</v>
      </c>
      <c r="AR98" s="39">
        <f t="shared" ref="AR98:AR100" si="479">AQ67-AR67</f>
        <v>76747.770661436953</v>
      </c>
      <c r="AS98" s="39">
        <f t="shared" ref="AS98:AS100" si="480">AR67-AS67</f>
        <v>-94668.881181392819</v>
      </c>
      <c r="AT98" s="39">
        <f t="shared" ref="AT98:AT100" si="481">AS67-AT67</f>
        <v>10747.809408931993</v>
      </c>
      <c r="AU98" s="39">
        <f t="shared" ref="AU98:AU100" si="482">AT67-AU67</f>
        <v>-187297.70690293331</v>
      </c>
      <c r="AV98" s="39">
        <f t="shared" ref="AV98:AV100" si="483">AU67-AV67</f>
        <v>-122267.77393403184</v>
      </c>
      <c r="AW98" s="39">
        <f t="shared" ref="AW98:AW100" si="484">AV67-AW67</f>
        <v>55661.339648238383</v>
      </c>
      <c r="AX98" s="39">
        <f t="shared" ref="AX98:AX100" si="485">AW67-AX67</f>
        <v>67607.509249707684</v>
      </c>
      <c r="AY98" s="39">
        <f t="shared" ref="AY98:AY100" si="486">AX67-AY67</f>
        <v>146343.91202494968</v>
      </c>
      <c r="AZ98" s="39">
        <f t="shared" ref="AZ98:AZ100" si="487">AY67-AZ67</f>
        <v>46101.491752784699</v>
      </c>
      <c r="BA98" s="39">
        <f t="shared" ref="BA98:BA100" si="488">AZ67-BA67</f>
        <v>14598.365491119213</v>
      </c>
      <c r="BB98" s="39">
        <f t="shared" ref="BB98:BB100" si="489">BA67-BB67</f>
        <v>42703.669669452123</v>
      </c>
      <c r="BC98" s="39">
        <f t="shared" ref="BC98:BC100" si="490">BB67-BC67</f>
        <v>-142764.99413224123</v>
      </c>
      <c r="BD98" s="39">
        <f t="shared" ref="BD98:BD100" si="491">BC67-BD67</f>
        <v>77898.987221358344</v>
      </c>
      <c r="BE98" s="39">
        <f t="shared" ref="BE98:BE100" si="492">BD67-BE67</f>
        <v>-96088.914399114437</v>
      </c>
      <c r="BF98" s="39">
        <f t="shared" ref="BF98:BF100" si="493">BE67-BF67</f>
        <v>10909.026550065726</v>
      </c>
      <c r="BG98" s="39">
        <f t="shared" ref="BG98:BG100" si="494">BF67-BG67</f>
        <v>-190107.17250647582</v>
      </c>
      <c r="BH98" s="39">
        <f t="shared" ref="BH98:BH100" si="495">BG67-BH67</f>
        <v>-124101.79054304212</v>
      </c>
      <c r="BI98" s="39">
        <f t="shared" ref="BI98:BI100" si="496">BH67-BI67</f>
        <v>56496.259742960334</v>
      </c>
      <c r="BJ98" s="39">
        <f t="shared" ref="BJ98:BJ100" si="497">BI67-BJ67</f>
        <v>68621.621888455003</v>
      </c>
      <c r="BK98" s="39">
        <f t="shared" ref="BK98:BK100" si="498">BJ67-BK67</f>
        <v>148539.07070532255</v>
      </c>
      <c r="BL98" s="39">
        <f t="shared" ref="BL98:BL100" si="499">BK67-BL67</f>
        <v>46793.014129077084</v>
      </c>
      <c r="BM98" s="39">
        <f t="shared" ref="BM98:BM100" si="500">BL67-BM67</f>
        <v>14817.340973486193</v>
      </c>
      <c r="BN98" s="39">
        <f t="shared" ref="BN98:BN100" si="501">BM67-BN67</f>
        <v>43344.224714493379</v>
      </c>
      <c r="BO98" s="39">
        <f t="shared" ref="BO98:BO100" si="502">BN67-BO67</f>
        <v>-144906.46904422529</v>
      </c>
      <c r="BP98" s="72"/>
      <c r="BR98" s="72"/>
      <c r="BS98" s="39">
        <f t="shared" ref="BS98:BS100" si="503">BR67-BS67</f>
        <v>183216.00999999978</v>
      </c>
      <c r="BT98" s="39">
        <f t="shared" ref="BT98:BT100" si="504">BS67-BT67</f>
        <v>-1980842.2195986239</v>
      </c>
      <c r="BU98" s="39">
        <f t="shared" ref="BU98:BU100" si="505">BT67-BU67</f>
        <v>-86487.488243978471</v>
      </c>
      <c r="BV98" s="39">
        <f t="shared" ref="BV98:BV100" si="506">BU67-BV67</f>
        <v>-87784.80056763906</v>
      </c>
    </row>
    <row r="99" spans="1:74" x14ac:dyDescent="0.2">
      <c r="A99" s="40" t="str">
        <f>"Change in "&amp;A68</f>
        <v>Change in Inventory</v>
      </c>
      <c r="F99" s="12" t="s">
        <v>97</v>
      </c>
      <c r="H99" s="44"/>
      <c r="I99" s="39">
        <f t="shared" ref="I99:J100" si="507">H68-I68</f>
        <v>39031.459999999031</v>
      </c>
      <c r="J99" s="39">
        <f t="shared" si="507"/>
        <v>275882.38999999966</v>
      </c>
      <c r="K99" s="39">
        <f t="shared" si="466"/>
        <v>-468366.37999999989</v>
      </c>
      <c r="L99" s="39">
        <f t="shared" si="466"/>
        <v>-90468.719999998808</v>
      </c>
      <c r="M99" s="39">
        <f t="shared" si="466"/>
        <v>108014.28999999911</v>
      </c>
      <c r="N99" s="39">
        <f t="shared" si="466"/>
        <v>-212667.98000000045</v>
      </c>
      <c r="O99" s="39">
        <f t="shared" si="466"/>
        <v>152633.65000000037</v>
      </c>
      <c r="P99" s="39">
        <f t="shared" si="466"/>
        <v>252385.40000000037</v>
      </c>
      <c r="Q99" s="39">
        <f t="shared" si="466"/>
        <v>387365.47999999952</v>
      </c>
      <c r="R99" s="39">
        <f t="shared" si="466"/>
        <v>34059.589999999851</v>
      </c>
      <c r="S99" s="39">
        <f t="shared" si="466"/>
        <v>-99555.370000000112</v>
      </c>
      <c r="T99" s="39">
        <f t="shared" si="466"/>
        <v>-446977.33000000007</v>
      </c>
      <c r="U99" s="39">
        <f t="shared" si="466"/>
        <v>-312453.00999999978</v>
      </c>
      <c r="V99" s="39">
        <f t="shared" si="466"/>
        <v>-22122.769999999553</v>
      </c>
      <c r="W99" s="39">
        <f t="shared" si="466"/>
        <v>-62434.769999999553</v>
      </c>
      <c r="X99" s="39">
        <f t="shared" si="466"/>
        <v>-468382.62000000104</v>
      </c>
      <c r="Y99" s="39">
        <f t="shared" si="466"/>
        <v>65326.300000000745</v>
      </c>
      <c r="Z99" s="39">
        <f t="shared" si="466"/>
        <v>-4392.0999999996275</v>
      </c>
      <c r="AA99" s="39">
        <f t="shared" si="466"/>
        <v>139130.91999999993</v>
      </c>
      <c r="AB99" s="39">
        <f t="shared" si="466"/>
        <v>101861.70999999903</v>
      </c>
      <c r="AC99" s="39">
        <f t="shared" si="466"/>
        <v>194941.90000000037</v>
      </c>
      <c r="AD99" s="39">
        <f t="shared" si="466"/>
        <v>59786.560000000522</v>
      </c>
      <c r="AE99" s="39">
        <f t="shared" si="466"/>
        <v>-257390.94000000134</v>
      </c>
      <c r="AF99" s="39">
        <f t="shared" si="467"/>
        <v>206388.02002208866</v>
      </c>
      <c r="AG99" s="39">
        <f t="shared" si="468"/>
        <v>-296825.82809582353</v>
      </c>
      <c r="AH99" s="39">
        <f t="shared" si="469"/>
        <v>9519.3141890875995</v>
      </c>
      <c r="AI99" s="39">
        <f t="shared" si="470"/>
        <v>-271078.4840036761</v>
      </c>
      <c r="AJ99" s="39">
        <f t="shared" si="471"/>
        <v>-146557.62141457386</v>
      </c>
      <c r="AK99" s="39">
        <f t="shared" si="472"/>
        <v>89692.881415542215</v>
      </c>
      <c r="AL99" s="39">
        <f t="shared" si="473"/>
        <v>72099.191996131092</v>
      </c>
      <c r="AM99" s="39">
        <f t="shared" si="474"/>
        <v>205011.55242990144</v>
      </c>
      <c r="AN99" s="39">
        <f t="shared" si="475"/>
        <v>18244.075878709555</v>
      </c>
      <c r="AO99" s="39">
        <f t="shared" si="476"/>
        <v>8846.2404209934175</v>
      </c>
      <c r="AP99" s="39">
        <f t="shared" si="477"/>
        <v>106041.29209420271</v>
      </c>
      <c r="AQ99" s="39">
        <f t="shared" si="478"/>
        <v>-224668.83149744757</v>
      </c>
      <c r="AR99" s="39">
        <f t="shared" si="479"/>
        <v>81762.441324653104</v>
      </c>
      <c r="AS99" s="39">
        <f t="shared" si="480"/>
        <v>-290839.55379856005</v>
      </c>
      <c r="AT99" s="39">
        <f t="shared" si="481"/>
        <v>2706.7152610030025</v>
      </c>
      <c r="AU99" s="39">
        <f t="shared" si="482"/>
        <v>-275577.01766515896</v>
      </c>
      <c r="AV99" s="39">
        <f t="shared" si="483"/>
        <v>-143413.82649541274</v>
      </c>
      <c r="AW99" s="39">
        <f t="shared" si="484"/>
        <v>92856.456180479378</v>
      </c>
      <c r="AX99" s="39">
        <f t="shared" si="485"/>
        <v>68572.982777442783</v>
      </c>
      <c r="AY99" s="39">
        <f t="shared" si="486"/>
        <v>207167.66309373826</v>
      </c>
      <c r="AZ99" s="39">
        <f t="shared" si="487"/>
        <v>9655.4994476027787</v>
      </c>
      <c r="BA99" s="39">
        <f t="shared" si="488"/>
        <v>6740.4313531853259</v>
      </c>
      <c r="BB99" s="39">
        <f t="shared" si="489"/>
        <v>115914.09239821881</v>
      </c>
      <c r="BC99" s="39">
        <f t="shared" si="490"/>
        <v>-231706.40236980654</v>
      </c>
      <c r="BD99" s="39">
        <f t="shared" si="491"/>
        <v>77437.064814260229</v>
      </c>
      <c r="BE99" s="39">
        <f t="shared" si="492"/>
        <v>-323501.18200922571</v>
      </c>
      <c r="BF99" s="39">
        <f t="shared" si="493"/>
        <v>352.31622618809342</v>
      </c>
      <c r="BG99" s="39">
        <f t="shared" si="494"/>
        <v>-280229.50061185099</v>
      </c>
      <c r="BH99" s="39">
        <f t="shared" si="495"/>
        <v>-139154.44280439056</v>
      </c>
      <c r="BI99" s="39">
        <f t="shared" si="496"/>
        <v>96431.120875634253</v>
      </c>
      <c r="BJ99" s="39">
        <f t="shared" si="497"/>
        <v>64072.341000748798</v>
      </c>
      <c r="BK99" s="39">
        <f t="shared" si="498"/>
        <v>209172.30289300904</v>
      </c>
      <c r="BL99" s="39">
        <f t="shared" si="499"/>
        <v>-834.35314382985234</v>
      </c>
      <c r="BM99" s="39">
        <f t="shared" si="500"/>
        <v>4155.334614539519</v>
      </c>
      <c r="BN99" s="39">
        <f t="shared" si="501"/>
        <v>127591.42089131661</v>
      </c>
      <c r="BO99" s="39">
        <f t="shared" si="502"/>
        <v>-239583.04448523186</v>
      </c>
      <c r="BP99" s="72"/>
      <c r="BR99" s="72"/>
      <c r="BS99" s="39">
        <f t="shared" si="503"/>
        <v>-1013106.1500000004</v>
      </c>
      <c r="BT99" s="39">
        <f t="shared" si="504"/>
        <v>-223288.19656486437</v>
      </c>
      <c r="BU99" s="39">
        <f t="shared" si="505"/>
        <v>-356160.51849261485</v>
      </c>
      <c r="BV99" s="39">
        <f t="shared" si="506"/>
        <v>-404090.62173883244</v>
      </c>
    </row>
    <row r="100" spans="1:74" x14ac:dyDescent="0.2">
      <c r="A100" s="40" t="str">
        <f>"Change in "&amp;A69</f>
        <v>Change in Prepaid Expenses</v>
      </c>
      <c r="F100" s="12" t="s">
        <v>97</v>
      </c>
      <c r="H100" s="44"/>
      <c r="I100" s="39">
        <f t="shared" si="507"/>
        <v>-26921.020000000019</v>
      </c>
      <c r="J100" s="39">
        <f t="shared" si="507"/>
        <v>-26921.020000000019</v>
      </c>
      <c r="K100" s="39">
        <f t="shared" si="466"/>
        <v>8088.109999999986</v>
      </c>
      <c r="L100" s="39">
        <f t="shared" si="466"/>
        <v>-20935.019999999902</v>
      </c>
      <c r="M100" s="39">
        <f t="shared" si="466"/>
        <v>28346.659999999916</v>
      </c>
      <c r="N100" s="39">
        <f t="shared" si="466"/>
        <v>-1318.4299999999348</v>
      </c>
      <c r="O100" s="39">
        <f t="shared" si="466"/>
        <v>7078.0499999999302</v>
      </c>
      <c r="P100" s="39">
        <f t="shared" si="466"/>
        <v>7078.0500000000466</v>
      </c>
      <c r="Q100" s="39">
        <f t="shared" si="466"/>
        <v>8378.4199999999837</v>
      </c>
      <c r="R100" s="39">
        <f t="shared" si="466"/>
        <v>8378.4099999999744</v>
      </c>
      <c r="S100" s="39">
        <f t="shared" si="466"/>
        <v>-43555.630000000005</v>
      </c>
      <c r="T100" s="39">
        <f t="shared" si="466"/>
        <v>22014.359999999986</v>
      </c>
      <c r="U100" s="39">
        <f t="shared" si="466"/>
        <v>-28536.289999999921</v>
      </c>
      <c r="V100" s="39">
        <f t="shared" si="466"/>
        <v>-28536.280000000028</v>
      </c>
      <c r="W100" s="39">
        <f t="shared" si="466"/>
        <v>8573.4000000000233</v>
      </c>
      <c r="X100" s="39">
        <f t="shared" si="466"/>
        <v>-22191.130000000005</v>
      </c>
      <c r="Y100" s="39">
        <f t="shared" si="466"/>
        <v>30047.469999999972</v>
      </c>
      <c r="Z100" s="39">
        <f t="shared" si="466"/>
        <v>-1397.5400000000373</v>
      </c>
      <c r="AA100" s="39">
        <f t="shared" si="466"/>
        <v>7502.7399999999907</v>
      </c>
      <c r="AB100" s="39">
        <f t="shared" si="466"/>
        <v>7502.7300000000978</v>
      </c>
      <c r="AC100" s="39">
        <f t="shared" si="466"/>
        <v>8881.1199999999953</v>
      </c>
      <c r="AD100" s="39">
        <f t="shared" si="466"/>
        <v>8881.1199999999953</v>
      </c>
      <c r="AE100" s="39">
        <f t="shared" si="466"/>
        <v>-46168.970000000088</v>
      </c>
      <c r="AF100" s="39">
        <f t="shared" si="467"/>
        <v>50430.911677321303</v>
      </c>
      <c r="AG100" s="39">
        <f t="shared" si="468"/>
        <v>-53719.649216631777</v>
      </c>
      <c r="AH100" s="39">
        <f t="shared" si="469"/>
        <v>3344.3373443610035</v>
      </c>
      <c r="AI100" s="39">
        <f t="shared" si="470"/>
        <v>2776.6604014695622</v>
      </c>
      <c r="AJ100" s="39">
        <f t="shared" si="471"/>
        <v>-29745.39868597372</v>
      </c>
      <c r="AK100" s="39">
        <f t="shared" si="472"/>
        <v>43351.687344873673</v>
      </c>
      <c r="AL100" s="39">
        <f t="shared" si="473"/>
        <v>-2733.223085327656</v>
      </c>
      <c r="AM100" s="39">
        <f t="shared" si="474"/>
        <v>-5091.9408420864493</v>
      </c>
      <c r="AN100" s="39">
        <f t="shared" si="475"/>
        <v>7664.6105305160163</v>
      </c>
      <c r="AO100" s="39">
        <f t="shared" si="476"/>
        <v>-1871.6327897583833</v>
      </c>
      <c r="AP100" s="39">
        <f t="shared" si="477"/>
        <v>15896.370810743538</v>
      </c>
      <c r="AQ100" s="39">
        <f t="shared" si="478"/>
        <v>-54726.356096781092</v>
      </c>
      <c r="AR100" s="39">
        <f t="shared" si="479"/>
        <v>51036.783352859085</v>
      </c>
      <c r="AS100" s="39">
        <f t="shared" si="480"/>
        <v>-57910.332805366837</v>
      </c>
      <c r="AT100" s="39">
        <f t="shared" si="481"/>
        <v>6441.0419125547633</v>
      </c>
      <c r="AU100" s="39">
        <f t="shared" si="482"/>
        <v>3050.7405150713166</v>
      </c>
      <c r="AV100" s="39">
        <f t="shared" si="483"/>
        <v>-32161.821482278174</v>
      </c>
      <c r="AW100" s="39">
        <f t="shared" si="484"/>
        <v>46185.194327860838</v>
      </c>
      <c r="AX100" s="39">
        <f t="shared" si="485"/>
        <v>-4116.0098648834974</v>
      </c>
      <c r="AY100" s="39">
        <f t="shared" si="486"/>
        <v>-6234.9161411380628</v>
      </c>
      <c r="AZ100" s="39">
        <f t="shared" si="487"/>
        <v>8016.8838446590817</v>
      </c>
      <c r="BA100" s="39">
        <f t="shared" si="488"/>
        <v>-1618.8060370270396</v>
      </c>
      <c r="BB100" s="39">
        <f t="shared" si="489"/>
        <v>17645.588536300231</v>
      </c>
      <c r="BC100" s="39">
        <f t="shared" si="490"/>
        <v>-58237.402336449712</v>
      </c>
      <c r="BD100" s="39">
        <f t="shared" si="491"/>
        <v>51621.624703605659</v>
      </c>
      <c r="BE100" s="39">
        <f t="shared" si="492"/>
        <v>-62840.854418030009</v>
      </c>
      <c r="BF100" s="39">
        <f t="shared" si="493"/>
        <v>10193.50495087693</v>
      </c>
      <c r="BG100" s="39">
        <f t="shared" si="494"/>
        <v>3375.4178718932671</v>
      </c>
      <c r="BH100" s="39">
        <f t="shared" si="495"/>
        <v>-35008.53898373025</v>
      </c>
      <c r="BI100" s="39">
        <f t="shared" si="496"/>
        <v>49497.850250155549</v>
      </c>
      <c r="BJ100" s="39">
        <f t="shared" si="497"/>
        <v>-5787.8961327879224</v>
      </c>
      <c r="BK100" s="39">
        <f t="shared" si="498"/>
        <v>-7608.3553069592454</v>
      </c>
      <c r="BL100" s="39">
        <f t="shared" si="499"/>
        <v>8421.9020897510927</v>
      </c>
      <c r="BM100" s="39">
        <f t="shared" si="500"/>
        <v>-1306.0066340889316</v>
      </c>
      <c r="BN100" s="39">
        <f t="shared" si="501"/>
        <v>19723.198960419279</v>
      </c>
      <c r="BO100" s="39">
        <f t="shared" si="502"/>
        <v>-62339.144449356594</v>
      </c>
      <c r="BP100" s="72"/>
      <c r="BR100" s="72"/>
      <c r="BS100" s="39">
        <f t="shared" si="503"/>
        <v>-33427.270000000019</v>
      </c>
      <c r="BT100" s="39">
        <f t="shared" si="504"/>
        <v>-24423.622607273981</v>
      </c>
      <c r="BU100" s="39">
        <f t="shared" si="505"/>
        <v>-27903.056177838007</v>
      </c>
      <c r="BV100" s="39">
        <f t="shared" si="506"/>
        <v>-32057.297098251176</v>
      </c>
    </row>
    <row r="101" spans="1:74" x14ac:dyDescent="0.2">
      <c r="A101" s="40" t="str">
        <f>"Change in "&amp;A75</f>
        <v>Change in Accounts Payable</v>
      </c>
      <c r="F101" s="12" t="s">
        <v>98</v>
      </c>
      <c r="H101" s="44"/>
      <c r="I101" s="39">
        <f>I75-H75</f>
        <v>-190878.87999999989</v>
      </c>
      <c r="J101" s="39">
        <f>J75-I75</f>
        <v>79149.469999999739</v>
      </c>
      <c r="K101" s="39">
        <f t="shared" ref="K101:AE104" si="508">K75-J75</f>
        <v>244186.93999999948</v>
      </c>
      <c r="L101" s="39">
        <f t="shared" si="508"/>
        <v>120095.09000000078</v>
      </c>
      <c r="M101" s="39">
        <f t="shared" si="508"/>
        <v>-321582.3900000006</v>
      </c>
      <c r="N101" s="39">
        <f t="shared" si="508"/>
        <v>319110.6400000006</v>
      </c>
      <c r="O101" s="39">
        <f t="shared" si="508"/>
        <v>-430945.98000000045</v>
      </c>
      <c r="P101" s="39">
        <f t="shared" si="508"/>
        <v>50217.129999999888</v>
      </c>
      <c r="Q101" s="39">
        <f t="shared" si="508"/>
        <v>-953.20000000018626</v>
      </c>
      <c r="R101" s="39">
        <f t="shared" si="508"/>
        <v>-39596.489999999292</v>
      </c>
      <c r="S101" s="39">
        <f t="shared" si="508"/>
        <v>126909.46999999974</v>
      </c>
      <c r="T101" s="39">
        <f t="shared" si="508"/>
        <v>-277501.98000000045</v>
      </c>
      <c r="U101" s="39">
        <f t="shared" si="508"/>
        <v>537547.29</v>
      </c>
      <c r="V101" s="39">
        <f t="shared" si="508"/>
        <v>196809.91999999993</v>
      </c>
      <c r="W101" s="39">
        <f t="shared" si="508"/>
        <v>-292308.00999999978</v>
      </c>
      <c r="X101" s="39">
        <f t="shared" si="508"/>
        <v>329570.29000000004</v>
      </c>
      <c r="Y101" s="39">
        <f t="shared" si="508"/>
        <v>-140688.9299999997</v>
      </c>
      <c r="Z101" s="39">
        <f t="shared" si="508"/>
        <v>267478.03000000026</v>
      </c>
      <c r="AA101" s="39">
        <f t="shared" si="508"/>
        <v>-576141.47000000067</v>
      </c>
      <c r="AB101" s="39">
        <f t="shared" si="508"/>
        <v>141533.99000000022</v>
      </c>
      <c r="AC101" s="39">
        <f t="shared" si="508"/>
        <v>-61084.589999999851</v>
      </c>
      <c r="AD101" s="39">
        <f t="shared" si="508"/>
        <v>-105282.36000000034</v>
      </c>
      <c r="AE101" s="39">
        <f t="shared" si="508"/>
        <v>101908.0700000003</v>
      </c>
      <c r="AF101" s="39">
        <f t="shared" ref="AF101:AF104" si="509">AF75-AE75</f>
        <v>-68588.122226253152</v>
      </c>
      <c r="AG101" s="39">
        <f t="shared" ref="AG101:AG104" si="510">AG75-AF75</f>
        <v>193861.65580631141</v>
      </c>
      <c r="AH101" s="39">
        <f t="shared" ref="AH101:AH104" si="511">AH75-AG75</f>
        <v>-6217.2150674201548</v>
      </c>
      <c r="AI101" s="39">
        <f t="shared" ref="AI101:AI104" si="512">AI75-AH75</f>
        <v>177045.65704252757</v>
      </c>
      <c r="AJ101" s="39">
        <f t="shared" ref="AJ101:AJ104" si="513">AJ75-AI75</f>
        <v>95719.106860511936</v>
      </c>
      <c r="AK101" s="39">
        <f t="shared" ref="AK101:AK104" si="514">AK75-AJ75</f>
        <v>-58579.843326985836</v>
      </c>
      <c r="AL101" s="39">
        <f t="shared" ref="AL101:AL104" si="515">AL75-AK75</f>
        <v>-47089.125741966069</v>
      </c>
      <c r="AM101" s="39">
        <f t="shared" ref="AM101:AM104" si="516">AM75-AL75</f>
        <v>-133896.29625038151</v>
      </c>
      <c r="AN101" s="39">
        <f t="shared" ref="AN101:AN104" si="517">AN75-AM75</f>
        <v>-11915.495296321809</v>
      </c>
      <c r="AO101" s="39">
        <f t="shared" ref="AO101:AO104" si="518">AO75-AN75</f>
        <v>-5777.6199149377644</v>
      </c>
      <c r="AP101" s="39">
        <f t="shared" ref="AP101:AP104" si="519">AP75-AO75</f>
        <v>-69257.249617059715</v>
      </c>
      <c r="AQ101" s="39">
        <f t="shared" ref="AQ101:AQ104" si="520">AQ75-AP75</f>
        <v>146734.77696187422</v>
      </c>
      <c r="AR101" s="39">
        <f t="shared" ref="AR101:AR104" si="521">AR75-AQ75</f>
        <v>-53400.347131673247</v>
      </c>
      <c r="AS101" s="39">
        <f t="shared" ref="AS101:AS104" si="522">AS75-AR75</f>
        <v>189951.92512410227</v>
      </c>
      <c r="AT101" s="39">
        <f t="shared" ref="AT101:AT104" si="523">AT75-AS75</f>
        <v>-1767.7986638164148</v>
      </c>
      <c r="AU101" s="39">
        <f t="shared" ref="AU101:AU104" si="524">AU75-AT75</f>
        <v>179983.72072084714</v>
      </c>
      <c r="AV101" s="39">
        <f t="shared" ref="AV101:AV104" si="525">AV75-AU75</f>
        <v>93665.844540134072</v>
      </c>
      <c r="AW101" s="39">
        <f t="shared" ref="AW101:AW104" si="526">AW75-AV75</f>
        <v>-60646.024178336374</v>
      </c>
      <c r="AX101" s="39">
        <f t="shared" ref="AX101:AX104" si="527">AX75-AW75</f>
        <v>-44786.102577709593</v>
      </c>
      <c r="AY101" s="39">
        <f t="shared" ref="AY101:AY104" si="528">AY75-AX75</f>
        <v>-135304.48631953541</v>
      </c>
      <c r="AZ101" s="39">
        <f t="shared" ref="AZ101:AZ104" si="529">AZ75-AY75</f>
        <v>-6306.159819573164</v>
      </c>
      <c r="BA101" s="39">
        <f t="shared" ref="BA101:BA104" si="530">BA75-AZ75</f>
        <v>-4402.2826159028336</v>
      </c>
      <c r="BB101" s="39">
        <f t="shared" ref="BB101:BB104" si="531">BB75-BA75</f>
        <v>-75705.332072215155</v>
      </c>
      <c r="BC101" s="39">
        <f t="shared" ref="BC101:BC104" si="532">BC75-BB75</f>
        <v>151331.12611020263</v>
      </c>
      <c r="BD101" s="39">
        <f t="shared" ref="BD101:BD104" si="533">BD75-BC75</f>
        <v>-50575.37513489835</v>
      </c>
      <c r="BE101" s="39">
        <f t="shared" ref="BE101:BE104" si="534">BE75-BD75</f>
        <v>211283.75250202883</v>
      </c>
      <c r="BF101" s="39">
        <f t="shared" ref="BF101:BF104" si="535">BF75-BE75</f>
        <v>-230.10331484489143</v>
      </c>
      <c r="BG101" s="39">
        <f t="shared" ref="BG101:BG104" si="536">BG75-BF75</f>
        <v>183022.33111887984</v>
      </c>
      <c r="BH101" s="39">
        <f t="shared" ref="BH101:BH104" si="537">BH75-BG75</f>
        <v>90883.97350029368</v>
      </c>
      <c r="BI101" s="39">
        <f t="shared" ref="BI101:BI104" si="538">BI75-BH75</f>
        <v>-62980.694382746704</v>
      </c>
      <c r="BJ101" s="39">
        <f t="shared" ref="BJ101:BJ104" si="539">BJ75-BI75</f>
        <v>-41846.662055911496</v>
      </c>
      <c r="BK101" s="39">
        <f t="shared" ref="BK101:BK104" si="540">BK75-BJ75</f>
        <v>-136613.74836480618</v>
      </c>
      <c r="BL101" s="39">
        <f t="shared" ref="BL101:BL104" si="541">BL75-BK75</f>
        <v>544.92927056737244</v>
      </c>
      <c r="BM101" s="39">
        <f t="shared" ref="BM101:BM104" si="542">BM75-BL75</f>
        <v>-2713.9149378323928</v>
      </c>
      <c r="BN101" s="39">
        <f t="shared" ref="BN101:BN104" si="543">BN75-BM75</f>
        <v>-83331.980506377295</v>
      </c>
      <c r="BO101" s="39">
        <f t="shared" ref="BO101:BO104" si="544">BO75-BN75</f>
        <v>156475.48599453457</v>
      </c>
      <c r="BP101" s="72"/>
      <c r="BR101" s="72"/>
      <c r="BS101" s="39">
        <f t="shared" ref="BS101:BS104" si="545">BS75-BR75</f>
        <v>121840.25</v>
      </c>
      <c r="BT101" s="39">
        <f t="shared" ref="BT101:BT104" si="546">BT75-BS75</f>
        <v>212040.22922989912</v>
      </c>
      <c r="BU101" s="39">
        <f t="shared" ref="BU101:BU104" si="547">BU75-BT75</f>
        <v>232614.08311652392</v>
      </c>
      <c r="BV101" s="39">
        <f t="shared" ref="BV101:BV104" si="548">BV75-BU75</f>
        <v>263917.99368888699</v>
      </c>
    </row>
    <row r="102" spans="1:74" x14ac:dyDescent="0.2">
      <c r="A102" s="40" t="str">
        <f>"Change in "&amp;A76</f>
        <v>Change in Accrued Expenses</v>
      </c>
      <c r="F102" s="12" t="s">
        <v>98</v>
      </c>
      <c r="H102" s="44"/>
      <c r="I102" s="39">
        <f t="shared" ref="I102:J104" si="549">I76-H76</f>
        <v>26764.340000000026</v>
      </c>
      <c r="J102" s="39">
        <f t="shared" si="549"/>
        <v>26764.339999999967</v>
      </c>
      <c r="K102" s="39">
        <f t="shared" si="508"/>
        <v>-8041.0400000000373</v>
      </c>
      <c r="L102" s="39">
        <f t="shared" si="508"/>
        <v>20813.190000000061</v>
      </c>
      <c r="M102" s="39">
        <f t="shared" si="508"/>
        <v>-28181.690000000061</v>
      </c>
      <c r="N102" s="39">
        <f t="shared" si="508"/>
        <v>1310.75</v>
      </c>
      <c r="O102" s="39">
        <f t="shared" si="508"/>
        <v>-7036.8499999999767</v>
      </c>
      <c r="P102" s="39">
        <f t="shared" si="508"/>
        <v>-7036.859999999986</v>
      </c>
      <c r="Q102" s="39">
        <f t="shared" si="508"/>
        <v>-8329.6500000000233</v>
      </c>
      <c r="R102" s="39">
        <f t="shared" si="508"/>
        <v>-8329.6499999999651</v>
      </c>
      <c r="S102" s="39">
        <f t="shared" si="508"/>
        <v>43302.139999999956</v>
      </c>
      <c r="T102" s="39">
        <f t="shared" si="508"/>
        <v>-21886.239999999991</v>
      </c>
      <c r="U102" s="39">
        <f t="shared" si="508"/>
        <v>28370.20000000007</v>
      </c>
      <c r="V102" s="39">
        <f t="shared" si="508"/>
        <v>28370.209999999963</v>
      </c>
      <c r="W102" s="39">
        <f t="shared" si="508"/>
        <v>-8523.5100000000093</v>
      </c>
      <c r="X102" s="39">
        <f t="shared" si="508"/>
        <v>22061.979999999981</v>
      </c>
      <c r="Y102" s="39">
        <f t="shared" si="508"/>
        <v>-29872.589999999967</v>
      </c>
      <c r="Z102" s="39">
        <f t="shared" si="508"/>
        <v>1389.4000000000233</v>
      </c>
      <c r="AA102" s="39">
        <f t="shared" si="508"/>
        <v>-7459.0700000000652</v>
      </c>
      <c r="AB102" s="39">
        <f t="shared" si="508"/>
        <v>-7459.0699999999488</v>
      </c>
      <c r="AC102" s="39">
        <f t="shared" si="508"/>
        <v>-8829.4300000000512</v>
      </c>
      <c r="AD102" s="39">
        <f t="shared" si="508"/>
        <v>-8829.4299999999348</v>
      </c>
      <c r="AE102" s="39">
        <f t="shared" si="508"/>
        <v>45900.269999999902</v>
      </c>
      <c r="AF102" s="39">
        <f t="shared" si="509"/>
        <v>-50137.403930419125</v>
      </c>
      <c r="AG102" s="39">
        <f t="shared" si="510"/>
        <v>53407.001027623541</v>
      </c>
      <c r="AH102" s="39">
        <f t="shared" si="511"/>
        <v>-3324.8733115647919</v>
      </c>
      <c r="AI102" s="39">
        <f t="shared" si="512"/>
        <v>-2760.5002466907026</v>
      </c>
      <c r="AJ102" s="39">
        <f t="shared" si="513"/>
        <v>29572.280559438863</v>
      </c>
      <c r="AK102" s="39">
        <f t="shared" si="514"/>
        <v>-43099.380661258474</v>
      </c>
      <c r="AL102" s="39">
        <f t="shared" si="515"/>
        <v>2717.3157355916919</v>
      </c>
      <c r="AM102" s="39">
        <f t="shared" si="516"/>
        <v>5062.3057624455541</v>
      </c>
      <c r="AN102" s="39">
        <f t="shared" si="517"/>
        <v>-7620.0025214027846</v>
      </c>
      <c r="AO102" s="39">
        <f t="shared" si="518"/>
        <v>1860.739892825135</v>
      </c>
      <c r="AP102" s="39">
        <f t="shared" si="519"/>
        <v>-15803.853982762434</v>
      </c>
      <c r="AQ102" s="39">
        <f t="shared" si="520"/>
        <v>54407.848876905744</v>
      </c>
      <c r="AR102" s="39">
        <f t="shared" si="521"/>
        <v>-50739.749434716301</v>
      </c>
      <c r="AS102" s="39">
        <f t="shared" si="522"/>
        <v>57573.294851089828</v>
      </c>
      <c r="AT102" s="39">
        <f t="shared" si="523"/>
        <v>-6403.5550689388765</v>
      </c>
      <c r="AU102" s="39">
        <f t="shared" si="524"/>
        <v>-3032.9852148956852</v>
      </c>
      <c r="AV102" s="39">
        <f t="shared" si="525"/>
        <v>31974.63978269021</v>
      </c>
      <c r="AW102" s="39">
        <f t="shared" si="526"/>
        <v>-45916.396642541513</v>
      </c>
      <c r="AX102" s="39">
        <f t="shared" si="527"/>
        <v>4092.0547004517866</v>
      </c>
      <c r="AY102" s="39">
        <f t="shared" si="528"/>
        <v>6198.6289488616167</v>
      </c>
      <c r="AZ102" s="39">
        <f t="shared" si="529"/>
        <v>-7970.2256059685024</v>
      </c>
      <c r="BA102" s="39">
        <f t="shared" si="530"/>
        <v>1609.3845909972442</v>
      </c>
      <c r="BB102" s="39">
        <f t="shared" si="531"/>
        <v>-17542.891266673454</v>
      </c>
      <c r="BC102" s="39">
        <f t="shared" si="532"/>
        <v>57898.460838533356</v>
      </c>
      <c r="BD102" s="39">
        <f t="shared" si="533"/>
        <v>-51321.187010646099</v>
      </c>
      <c r="BE102" s="39">
        <f t="shared" si="534"/>
        <v>62475.120843518176</v>
      </c>
      <c r="BF102" s="39">
        <f t="shared" si="535"/>
        <v>-10134.178784213262</v>
      </c>
      <c r="BG102" s="39">
        <f t="shared" si="536"/>
        <v>-3355.7729505250463</v>
      </c>
      <c r="BH102" s="39">
        <f t="shared" si="537"/>
        <v>34804.789397262502</v>
      </c>
      <c r="BI102" s="39">
        <f t="shared" si="538"/>
        <v>-49209.772917816765</v>
      </c>
      <c r="BJ102" s="39">
        <f t="shared" si="539"/>
        <v>5754.2105955502484</v>
      </c>
      <c r="BK102" s="39">
        <f t="shared" si="540"/>
        <v>7564.0747030696366</v>
      </c>
      <c r="BL102" s="39">
        <f t="shared" si="541"/>
        <v>-8372.8866461515427</v>
      </c>
      <c r="BM102" s="39">
        <f t="shared" si="542"/>
        <v>1298.4056795976358</v>
      </c>
      <c r="BN102" s="39">
        <f t="shared" si="543"/>
        <v>-19608.410004676902</v>
      </c>
      <c r="BO102" s="39">
        <f t="shared" si="544"/>
        <v>61976.330825280049</v>
      </c>
      <c r="BP102" s="72"/>
      <c r="BR102" s="72"/>
      <c r="BS102" s="39">
        <f t="shared" si="545"/>
        <v>33232.719999999972</v>
      </c>
      <c r="BT102" s="39">
        <f t="shared" si="546"/>
        <v>24281.477200732217</v>
      </c>
      <c r="BU102" s="39">
        <f t="shared" si="547"/>
        <v>27740.660478889709</v>
      </c>
      <c r="BV102" s="39">
        <f t="shared" si="548"/>
        <v>31870.723730248632</v>
      </c>
    </row>
    <row r="103" spans="1:74" x14ac:dyDescent="0.2">
      <c r="A103" s="40" t="str">
        <f>"Change in "&amp;A77</f>
        <v>Change in Bonus Accrual</v>
      </c>
      <c r="F103" s="12" t="s">
        <v>98</v>
      </c>
      <c r="H103" s="44"/>
      <c r="I103" s="39">
        <f t="shared" si="549"/>
        <v>40000</v>
      </c>
      <c r="J103" s="39">
        <f t="shared" si="549"/>
        <v>40000</v>
      </c>
      <c r="K103" s="39">
        <f t="shared" si="508"/>
        <v>40000</v>
      </c>
      <c r="L103" s="39">
        <f t="shared" si="508"/>
        <v>40000</v>
      </c>
      <c r="M103" s="39">
        <f t="shared" si="508"/>
        <v>40000</v>
      </c>
      <c r="N103" s="39">
        <f t="shared" si="508"/>
        <v>40000</v>
      </c>
      <c r="O103" s="39">
        <f t="shared" si="508"/>
        <v>40000</v>
      </c>
      <c r="P103" s="39">
        <f t="shared" si="508"/>
        <v>40000</v>
      </c>
      <c r="Q103" s="39">
        <f t="shared" si="508"/>
        <v>40000</v>
      </c>
      <c r="R103" s="39">
        <f t="shared" si="508"/>
        <v>40000</v>
      </c>
      <c r="S103" s="39">
        <f t="shared" si="508"/>
        <v>-440000</v>
      </c>
      <c r="T103" s="39">
        <f t="shared" si="508"/>
        <v>42000</v>
      </c>
      <c r="U103" s="39">
        <f t="shared" si="508"/>
        <v>42000</v>
      </c>
      <c r="V103" s="39">
        <f t="shared" si="508"/>
        <v>42000</v>
      </c>
      <c r="W103" s="39">
        <f t="shared" si="508"/>
        <v>42000</v>
      </c>
      <c r="X103" s="39">
        <f t="shared" si="508"/>
        <v>42000</v>
      </c>
      <c r="Y103" s="39">
        <f t="shared" si="508"/>
        <v>42000</v>
      </c>
      <c r="Z103" s="39">
        <f t="shared" si="508"/>
        <v>42000</v>
      </c>
      <c r="AA103" s="39">
        <f t="shared" si="508"/>
        <v>42000</v>
      </c>
      <c r="AB103" s="39">
        <f t="shared" si="508"/>
        <v>42000</v>
      </c>
      <c r="AC103" s="39">
        <f t="shared" si="508"/>
        <v>42000</v>
      </c>
      <c r="AD103" s="39">
        <f t="shared" si="508"/>
        <v>42000</v>
      </c>
      <c r="AE103" s="39">
        <f t="shared" si="508"/>
        <v>-462000</v>
      </c>
      <c r="AF103" s="39">
        <f t="shared" si="509"/>
        <v>43333.333333333358</v>
      </c>
      <c r="AG103" s="39">
        <f t="shared" si="510"/>
        <v>43333.333333333358</v>
      </c>
      <c r="AH103" s="39">
        <f t="shared" si="511"/>
        <v>43333.333333333358</v>
      </c>
      <c r="AI103" s="39">
        <f t="shared" si="512"/>
        <v>44666.666666666701</v>
      </c>
      <c r="AJ103" s="39">
        <f t="shared" si="513"/>
        <v>44666.666666666686</v>
      </c>
      <c r="AK103" s="39">
        <f t="shared" si="514"/>
        <v>45333.333333333343</v>
      </c>
      <c r="AL103" s="39">
        <f t="shared" si="515"/>
        <v>45333.333333333372</v>
      </c>
      <c r="AM103" s="39">
        <f t="shared" si="516"/>
        <v>46000.000000000058</v>
      </c>
      <c r="AN103" s="39">
        <f t="shared" si="517"/>
        <v>46000</v>
      </c>
      <c r="AO103" s="39">
        <f t="shared" si="518"/>
        <v>46000</v>
      </c>
      <c r="AP103" s="39">
        <f t="shared" si="519"/>
        <v>46000</v>
      </c>
      <c r="AQ103" s="39">
        <f t="shared" si="520"/>
        <v>-494000.00000000023</v>
      </c>
      <c r="AR103" s="39">
        <f t="shared" si="521"/>
        <v>47380.000000000029</v>
      </c>
      <c r="AS103" s="39">
        <f t="shared" si="522"/>
        <v>47380.000000000029</v>
      </c>
      <c r="AT103" s="39">
        <f t="shared" si="523"/>
        <v>47380.000000000029</v>
      </c>
      <c r="AU103" s="39">
        <f t="shared" si="524"/>
        <v>47380.000000000029</v>
      </c>
      <c r="AV103" s="39">
        <f t="shared" si="525"/>
        <v>47380.000000000029</v>
      </c>
      <c r="AW103" s="39">
        <f t="shared" si="526"/>
        <v>47380.000000000029</v>
      </c>
      <c r="AX103" s="39">
        <f t="shared" si="527"/>
        <v>47380.000000000058</v>
      </c>
      <c r="AY103" s="39">
        <f t="shared" si="528"/>
        <v>47380</v>
      </c>
      <c r="AZ103" s="39">
        <f t="shared" si="529"/>
        <v>47380</v>
      </c>
      <c r="BA103" s="39">
        <f t="shared" si="530"/>
        <v>47380</v>
      </c>
      <c r="BB103" s="39">
        <f t="shared" si="531"/>
        <v>47380</v>
      </c>
      <c r="BC103" s="39">
        <f t="shared" si="532"/>
        <v>-521180.00000000023</v>
      </c>
      <c r="BD103" s="39">
        <f t="shared" si="533"/>
        <v>48801.400000000031</v>
      </c>
      <c r="BE103" s="39">
        <f t="shared" si="534"/>
        <v>48801.400000000031</v>
      </c>
      <c r="BF103" s="39">
        <f t="shared" si="535"/>
        <v>48801.400000000038</v>
      </c>
      <c r="BG103" s="39">
        <f t="shared" si="536"/>
        <v>48801.400000000023</v>
      </c>
      <c r="BH103" s="39">
        <f t="shared" si="537"/>
        <v>48801.400000000023</v>
      </c>
      <c r="BI103" s="39">
        <f t="shared" si="538"/>
        <v>48801.400000000052</v>
      </c>
      <c r="BJ103" s="39">
        <f t="shared" si="539"/>
        <v>48801.400000000023</v>
      </c>
      <c r="BK103" s="39">
        <f t="shared" si="540"/>
        <v>48801.400000000023</v>
      </c>
      <c r="BL103" s="39">
        <f t="shared" si="541"/>
        <v>48801.400000000023</v>
      </c>
      <c r="BM103" s="39">
        <f t="shared" si="542"/>
        <v>48801.400000000023</v>
      </c>
      <c r="BN103" s="39">
        <f t="shared" si="543"/>
        <v>48801.400000000081</v>
      </c>
      <c r="BO103" s="39">
        <f t="shared" si="544"/>
        <v>-536815.40000000037</v>
      </c>
      <c r="BP103" s="72"/>
      <c r="BR103" s="72"/>
      <c r="BS103" s="39">
        <f t="shared" si="545"/>
        <v>0</v>
      </c>
      <c r="BT103" s="39">
        <f t="shared" si="546"/>
        <v>0</v>
      </c>
      <c r="BU103" s="39">
        <f t="shared" si="547"/>
        <v>0</v>
      </c>
      <c r="BV103" s="39">
        <f t="shared" si="548"/>
        <v>0</v>
      </c>
    </row>
    <row r="104" spans="1:74" x14ac:dyDescent="0.2">
      <c r="A104" s="40" t="str">
        <f>"Change in "&amp;A78</f>
        <v>Change in Tax Accrual</v>
      </c>
      <c r="F104" s="12" t="s">
        <v>98</v>
      </c>
      <c r="H104" s="44"/>
      <c r="I104" s="39">
        <f t="shared" si="549"/>
        <v>108254.12308665908</v>
      </c>
      <c r="J104" s="39">
        <f t="shared" si="549"/>
        <v>121851.16409996216</v>
      </c>
      <c r="K104" s="39">
        <f t="shared" si="508"/>
        <v>-199778.67170367471</v>
      </c>
      <c r="L104" s="39">
        <f t="shared" si="508"/>
        <v>133897.71298032466</v>
      </c>
      <c r="M104" s="39">
        <f t="shared" si="508"/>
        <v>-139428.54393873125</v>
      </c>
      <c r="N104" s="39">
        <f t="shared" si="508"/>
        <v>105058.1390896712</v>
      </c>
      <c r="O104" s="39">
        <f t="shared" si="508"/>
        <v>111998.8993240151</v>
      </c>
      <c r="P104" s="39">
        <f t="shared" si="508"/>
        <v>-234814.20181801019</v>
      </c>
      <c r="Q104" s="39">
        <f t="shared" si="508"/>
        <v>100390.08875626419</v>
      </c>
      <c r="R104" s="39">
        <f t="shared" si="508"/>
        <v>98184.439838043298</v>
      </c>
      <c r="S104" s="39">
        <f t="shared" si="508"/>
        <v>119265.70900611894</v>
      </c>
      <c r="T104" s="39">
        <f t="shared" si="508"/>
        <v>-355357.9375515178</v>
      </c>
      <c r="U104" s="39">
        <f t="shared" si="508"/>
        <v>110201.06240542041</v>
      </c>
      <c r="V104" s="39">
        <f t="shared" si="508"/>
        <v>53525.552942956972</v>
      </c>
      <c r="W104" s="39">
        <f t="shared" si="508"/>
        <v>-129643.4987688518</v>
      </c>
      <c r="X104" s="39">
        <f t="shared" si="508"/>
        <v>88452.257054195506</v>
      </c>
      <c r="Y104" s="39">
        <f t="shared" si="508"/>
        <v>-108292.59013696149</v>
      </c>
      <c r="Z104" s="39">
        <f t="shared" si="508"/>
        <v>58938.284537281637</v>
      </c>
      <c r="AA104" s="39">
        <f t="shared" si="508"/>
        <v>79939.061699604004</v>
      </c>
      <c r="AB104" s="39">
        <f t="shared" si="508"/>
        <v>-145598.75750296307</v>
      </c>
      <c r="AC104" s="39">
        <f t="shared" si="508"/>
        <v>86529.916413336003</v>
      </c>
      <c r="AD104" s="39">
        <f t="shared" si="508"/>
        <v>84730.100333862327</v>
      </c>
      <c r="AE104" s="39">
        <f t="shared" si="508"/>
        <v>108986.3772325161</v>
      </c>
      <c r="AF104" s="39">
        <f t="shared" si="509"/>
        <v>-277366.80467624188</v>
      </c>
      <c r="AG104" s="39">
        <f t="shared" ca="1" si="510"/>
        <v>99361.691230871133</v>
      </c>
      <c r="AH104" s="39">
        <f t="shared" ca="1" si="511"/>
        <v>99986.524482178735</v>
      </c>
      <c r="AI104" s="39">
        <f t="shared" ca="1" si="512"/>
        <v>-170851.70244334626</v>
      </c>
      <c r="AJ104" s="39">
        <f t="shared" ca="1" si="513"/>
        <v>110288.92124268995</v>
      </c>
      <c r="AK104" s="39">
        <f t="shared" ca="1" si="514"/>
        <v>-126177.62903705484</v>
      </c>
      <c r="AL104" s="39">
        <f t="shared" ca="1" si="515"/>
        <v>75253.346956232679</v>
      </c>
      <c r="AM104" s="39">
        <f t="shared" ca="1" si="516"/>
        <v>75042.277147867542</v>
      </c>
      <c r="AN104" s="39">
        <f t="shared" ca="1" si="517"/>
        <v>-160435.36978254019</v>
      </c>
      <c r="AO104" s="39">
        <f t="shared" ca="1" si="518"/>
        <v>71141.225392099237</v>
      </c>
      <c r="AP104" s="39">
        <f t="shared" ca="1" si="519"/>
        <v>55682.983689810178</v>
      </c>
      <c r="AQ104" s="39">
        <f t="shared" ca="1" si="520"/>
        <v>92037.859882715187</v>
      </c>
      <c r="AR104" s="39">
        <f t="shared" ca="1" si="521"/>
        <v>-241144.78368911322</v>
      </c>
      <c r="AS104" s="39">
        <f t="shared" ca="1" si="522"/>
        <v>82061.216500306939</v>
      </c>
      <c r="AT104" s="39">
        <f t="shared" ca="1" si="523"/>
        <v>83049.55943965484</v>
      </c>
      <c r="AU104" s="39">
        <f t="shared" ca="1" si="524"/>
        <v>-127568.11078315391</v>
      </c>
      <c r="AV104" s="39">
        <f t="shared" ca="1" si="525"/>
        <v>102246.58797233272</v>
      </c>
      <c r="AW104" s="39">
        <f t="shared" ca="1" si="526"/>
        <v>-112696.58652573571</v>
      </c>
      <c r="AX104" s="39">
        <f t="shared" ca="1" si="527"/>
        <v>72464.984426816314</v>
      </c>
      <c r="AY104" s="39">
        <f t="shared" ca="1" si="528"/>
        <v>77525.194521648809</v>
      </c>
      <c r="AZ104" s="39">
        <f t="shared" ca="1" si="529"/>
        <v>-150733.90933379059</v>
      </c>
      <c r="BA104" s="39">
        <f t="shared" ca="1" si="530"/>
        <v>76590.446725689515</v>
      </c>
      <c r="BB104" s="39">
        <f t="shared" ca="1" si="531"/>
        <v>61481.357994903752</v>
      </c>
      <c r="BC104" s="39">
        <f t="shared" ca="1" si="532"/>
        <v>101419.08509660471</v>
      </c>
      <c r="BD104" s="39">
        <f t="shared" ca="1" si="533"/>
        <v>-257828.81454117451</v>
      </c>
      <c r="BE104" s="39">
        <f t="shared" ca="1" si="534"/>
        <v>93026.922774747072</v>
      </c>
      <c r="BF104" s="39">
        <f t="shared" ca="1" si="535"/>
        <v>90177.006483708246</v>
      </c>
      <c r="BG104" s="39">
        <f t="shared" ca="1" si="536"/>
        <v>-146628.6002662488</v>
      </c>
      <c r="BH104" s="39">
        <f t="shared" ca="1" si="537"/>
        <v>110943.93974016001</v>
      </c>
      <c r="BI104" s="39">
        <f t="shared" ca="1" si="538"/>
        <v>-121711.36148290086</v>
      </c>
      <c r="BJ104" s="39">
        <f t="shared" ca="1" si="539"/>
        <v>80036.663276610925</v>
      </c>
      <c r="BK104" s="39">
        <f t="shared" ca="1" si="540"/>
        <v>86099.277180522098</v>
      </c>
      <c r="BL104" s="39">
        <f t="shared" ca="1" si="541"/>
        <v>-165419.16137978481</v>
      </c>
      <c r="BM104" s="39">
        <f t="shared" ca="1" si="542"/>
        <v>84888.521638327918</v>
      </c>
      <c r="BN104" s="39">
        <f t="shared" ca="1" si="543"/>
        <v>68345.840165543195</v>
      </c>
      <c r="BO104" s="39">
        <f t="shared" ca="1" si="544"/>
        <v>110810.58153258834</v>
      </c>
      <c r="BP104" s="72"/>
      <c r="BR104" s="72"/>
      <c r="BS104" s="39">
        <f t="shared" si="545"/>
        <v>-67590.171341121197</v>
      </c>
      <c r="BT104" s="39">
        <f t="shared" ca="1" si="546"/>
        <v>-56036.675914718537</v>
      </c>
      <c r="BU104" s="39">
        <f t="shared" ca="1" si="547"/>
        <v>24695.042346164177</v>
      </c>
      <c r="BV104" s="39">
        <f t="shared" ca="1" si="548"/>
        <v>32740.815122098837</v>
      </c>
    </row>
    <row r="105" spans="1:74" x14ac:dyDescent="0.2">
      <c r="A105" s="40"/>
      <c r="H105" s="44"/>
      <c r="BR105" s="44"/>
    </row>
    <row r="106" spans="1:74" x14ac:dyDescent="0.2">
      <c r="A106" s="32" t="s">
        <v>96</v>
      </c>
      <c r="B106" s="32"/>
      <c r="C106" s="32"/>
      <c r="D106" s="32"/>
      <c r="E106" s="32"/>
      <c r="F106" s="32"/>
      <c r="G106" s="32"/>
      <c r="H106" s="45"/>
      <c r="I106" s="41">
        <f>SUM(I96:I105)</f>
        <v>366397.91695552907</v>
      </c>
      <c r="J106" s="41">
        <f>SUM(J96:J105)</f>
        <v>679094.24699987331</v>
      </c>
      <c r="K106" s="41">
        <f t="shared" ref="K106:AE106" si="550">SUM(K96:K105)</f>
        <v>-211380.63428387226</v>
      </c>
      <c r="L106" s="41">
        <f t="shared" si="550"/>
        <v>515298.50993441755</v>
      </c>
      <c r="M106" s="41">
        <f t="shared" si="550"/>
        <v>-179205.368755212</v>
      </c>
      <c r="N106" s="41">
        <f t="shared" si="550"/>
        <v>701876.19696557056</v>
      </c>
      <c r="O106" s="41">
        <f t="shared" si="550"/>
        <v>382974.94441338396</v>
      </c>
      <c r="P106" s="41">
        <f t="shared" si="550"/>
        <v>233461.00208875514</v>
      </c>
      <c r="Q106" s="41">
        <f t="shared" si="550"/>
        <v>700323.18918754684</v>
      </c>
      <c r="R106" s="41">
        <f t="shared" si="550"/>
        <v>366561.93612681143</v>
      </c>
      <c r="S106" s="41">
        <f t="shared" si="550"/>
        <v>-88596.676646270673</v>
      </c>
      <c r="T106" s="41">
        <f t="shared" si="550"/>
        <v>-859764.63353063352</v>
      </c>
      <c r="U106" s="41">
        <f t="shared" si="550"/>
        <v>797004.53468473535</v>
      </c>
      <c r="V106" s="41">
        <f t="shared" si="550"/>
        <v>381497.96980985691</v>
      </c>
      <c r="W106" s="41">
        <f t="shared" si="550"/>
        <v>-610222.41272907355</v>
      </c>
      <c r="X106" s="41">
        <f t="shared" si="550"/>
        <v>120012.15684731794</v>
      </c>
      <c r="Y106" s="41">
        <f t="shared" si="550"/>
        <v>95114.185376363748</v>
      </c>
      <c r="Z106" s="41">
        <f t="shared" si="550"/>
        <v>605812.73845760571</v>
      </c>
      <c r="AA106" s="41">
        <f t="shared" si="550"/>
        <v>119183.36899867942</v>
      </c>
      <c r="AB106" s="41">
        <f t="shared" si="550"/>
        <v>441734.19505617965</v>
      </c>
      <c r="AC106" s="41">
        <f t="shared" si="550"/>
        <v>555758.17471112055</v>
      </c>
      <c r="AD106" s="41">
        <f t="shared" si="550"/>
        <v>344977.04777954135</v>
      </c>
      <c r="AE106" s="41">
        <f t="shared" si="550"/>
        <v>-293555.2058916142</v>
      </c>
      <c r="AF106" s="41">
        <f t="shared" ref="AF106:BO106" si="551">SUM(AF96:AF105)</f>
        <v>127476.98885315948</v>
      </c>
      <c r="AG106" s="41">
        <f t="shared" ca="1" si="551"/>
        <v>-146043.40669959178</v>
      </c>
      <c r="AH106" s="41">
        <f t="shared" ca="1" si="551"/>
        <v>33488.823384952018</v>
      </c>
      <c r="AI106" s="41">
        <f t="shared" ca="1" si="551"/>
        <v>-515115.18266992836</v>
      </c>
      <c r="AJ106" s="41">
        <f t="shared" ca="1" si="551"/>
        <v>-113267.08574283001</v>
      </c>
      <c r="AK106" s="41">
        <f t="shared" ca="1" si="551"/>
        <v>-182967.5732693382</v>
      </c>
      <c r="AL106" s="41">
        <f t="shared" ca="1" si="551"/>
        <v>420873.32892245502</v>
      </c>
      <c r="AM106" s="41">
        <f t="shared" ca="1" si="551"/>
        <v>546034.03570602078</v>
      </c>
      <c r="AN106" s="41">
        <f t="shared" ca="1" si="551"/>
        <v>129816.62818797003</v>
      </c>
      <c r="AO106" s="41">
        <f t="shared" ca="1" si="551"/>
        <v>338270.73501574452</v>
      </c>
      <c r="AP106" s="41">
        <f t="shared" ca="1" si="551"/>
        <v>349785.3825596167</v>
      </c>
      <c r="AQ106" s="41">
        <f t="shared" ca="1" si="551"/>
        <v>-366021.89877914835</v>
      </c>
      <c r="AR106" s="41">
        <f t="shared" ca="1" si="551"/>
        <v>56241.067852982786</v>
      </c>
      <c r="AS106" s="41">
        <f t="shared" ca="1" si="551"/>
        <v>165516.80385756225</v>
      </c>
      <c r="AT106" s="41">
        <f t="shared" ca="1" si="551"/>
        <v>376629.04098191729</v>
      </c>
      <c r="AU106" s="41">
        <f t="shared" ca="1" si="551"/>
        <v>-130262.85452813518</v>
      </c>
      <c r="AV106" s="41">
        <f t="shared" ca="1" si="551"/>
        <v>257091.98565221063</v>
      </c>
      <c r="AW106" s="41">
        <f t="shared" ca="1" si="551"/>
        <v>231639.15765411287</v>
      </c>
      <c r="AX106" s="41">
        <f t="shared" ca="1" si="551"/>
        <v>421793.34570773027</v>
      </c>
      <c r="AY106" s="41">
        <f t="shared" ca="1" si="551"/>
        <v>565661.08001237223</v>
      </c>
      <c r="AZ106" s="41">
        <f t="shared" ca="1" si="551"/>
        <v>153823.38423076936</v>
      </c>
      <c r="BA106" s="41">
        <f t="shared" ca="1" si="551"/>
        <v>361701.54520133691</v>
      </c>
      <c r="BB106" s="41">
        <f t="shared" ca="1" si="551"/>
        <v>377625.95058142842</v>
      </c>
      <c r="BC106" s="41">
        <f t="shared" ca="1" si="551"/>
        <v>-364102.63156774599</v>
      </c>
      <c r="BD106" s="41">
        <f t="shared" ca="1" si="551"/>
        <v>61725.012974948448</v>
      </c>
      <c r="BE106" s="41">
        <f t="shared" ca="1" si="551"/>
        <v>193112.02843500039</v>
      </c>
      <c r="BF106" s="41">
        <f t="shared" ca="1" si="551"/>
        <v>403574.95057376684</v>
      </c>
      <c r="BG106" s="41">
        <f t="shared" ca="1" si="551"/>
        <v>-133488.15010673582</v>
      </c>
      <c r="BH106" s="41">
        <f t="shared" ca="1" si="551"/>
        <v>289531.48636692663</v>
      </c>
      <c r="BI106" s="41">
        <f t="shared" ca="1" si="551"/>
        <v>244234.56525648228</v>
      </c>
      <c r="BJ106" s="41">
        <f t="shared" ca="1" si="551"/>
        <v>450296.8562180911</v>
      </c>
      <c r="BK106" s="41">
        <f t="shared" ca="1" si="551"/>
        <v>600945.29856470949</v>
      </c>
      <c r="BL106" s="41">
        <f t="shared" ca="1" si="551"/>
        <v>159117.09200463834</v>
      </c>
      <c r="BM106" s="41">
        <f t="shared" ca="1" si="551"/>
        <v>392507.2618234618</v>
      </c>
      <c r="BN106" s="41">
        <f t="shared" ca="1" si="551"/>
        <v>409032.28460698575</v>
      </c>
      <c r="BO106" s="41">
        <f t="shared" ca="1" si="551"/>
        <v>-350930.67271703837</v>
      </c>
      <c r="BP106" s="72"/>
      <c r="BR106" s="77"/>
      <c r="BS106" s="41">
        <f t="shared" ref="BS106:BV106" si="552">SUM(BS96:BS105)</f>
        <v>1697552.1195700795</v>
      </c>
      <c r="BT106" s="41">
        <f t="shared" ca="1" si="552"/>
        <v>622330.77546908183</v>
      </c>
      <c r="BU106" s="41">
        <f t="shared" ca="1" si="552"/>
        <v>2473357.8756365418</v>
      </c>
      <c r="BV106" s="41">
        <f t="shared" ca="1" si="552"/>
        <v>2719658.0140012372</v>
      </c>
    </row>
    <row r="107" spans="1:74" x14ac:dyDescent="0.2">
      <c r="H107" s="44"/>
      <c r="BR107" s="44"/>
    </row>
    <row r="108" spans="1:74" x14ac:dyDescent="0.2">
      <c r="A108" t="s">
        <v>100</v>
      </c>
      <c r="H108" s="44"/>
      <c r="BR108" s="44"/>
    </row>
    <row r="109" spans="1:74" x14ac:dyDescent="0.2">
      <c r="A109" s="40" t="str">
        <f>"Change in "&amp;A70&amp;" (CAPEX)"</f>
        <v>Change in Fixed Assets, net (CAPEX)</v>
      </c>
      <c r="F109" s="12" t="s">
        <v>102</v>
      </c>
      <c r="H109" s="44"/>
      <c r="I109" s="39">
        <f t="shared" ref="I109:AE109" si="553">H70-I70-I40</f>
        <v>-97577.999999999665</v>
      </c>
      <c r="J109" s="39">
        <f t="shared" si="553"/>
        <v>-5.6024873629212379E-10</v>
      </c>
      <c r="K109" s="39">
        <f t="shared" si="553"/>
        <v>1.0000000707805157E-2</v>
      </c>
      <c r="L109" s="39">
        <f t="shared" si="553"/>
        <v>-104772.00000000012</v>
      </c>
      <c r="M109" s="39">
        <f t="shared" si="553"/>
        <v>-101153.00000000055</v>
      </c>
      <c r="N109" s="39">
        <f t="shared" si="553"/>
        <v>-104055.99999999926</v>
      </c>
      <c r="O109" s="39">
        <f t="shared" si="553"/>
        <v>-101355.99000000044</v>
      </c>
      <c r="P109" s="39">
        <f t="shared" si="553"/>
        <v>-103796.00000000022</v>
      </c>
      <c r="Q109" s="39">
        <f t="shared" si="553"/>
        <v>1.127773430198431E-10</v>
      </c>
      <c r="R109" s="39">
        <f t="shared" si="553"/>
        <v>-103950.00999999981</v>
      </c>
      <c r="S109" s="39">
        <f t="shared" si="553"/>
        <v>-98415.999999999971</v>
      </c>
      <c r="T109" s="39">
        <f t="shared" si="553"/>
        <v>-97835.990000000194</v>
      </c>
      <c r="U109" s="39">
        <f t="shared" si="553"/>
        <v>3.7107383832335472E-10</v>
      </c>
      <c r="V109" s="39">
        <f t="shared" si="553"/>
        <v>-1.8553691916167736E-10</v>
      </c>
      <c r="W109" s="39">
        <f t="shared" si="553"/>
        <v>3.7107383832335472E-10</v>
      </c>
      <c r="X109" s="39">
        <f t="shared" si="553"/>
        <v>-3.7107383832335472E-10</v>
      </c>
      <c r="Y109" s="39">
        <f t="shared" si="553"/>
        <v>-1.8553691916167736E-10</v>
      </c>
      <c r="Z109" s="39">
        <f t="shared" si="553"/>
        <v>-99079.999999999709</v>
      </c>
      <c r="AA109" s="39">
        <f t="shared" si="553"/>
        <v>-99872.000000000218</v>
      </c>
      <c r="AB109" s="39">
        <f t="shared" si="553"/>
        <v>-98622</v>
      </c>
      <c r="AC109" s="39">
        <f t="shared" si="553"/>
        <v>4.8385118134319782E-10</v>
      </c>
      <c r="AD109" s="39">
        <f t="shared" si="553"/>
        <v>-99866.000000000189</v>
      </c>
      <c r="AE109" s="39">
        <f t="shared" si="553"/>
        <v>-104736.00000000012</v>
      </c>
      <c r="AF109" s="39">
        <f t="shared" ref="AF109:BO109" si="554">AE70-AF70-AF40</f>
        <v>-60000.000000000116</v>
      </c>
      <c r="AG109" s="39">
        <f t="shared" si="554"/>
        <v>-60000.000000000116</v>
      </c>
      <c r="AH109" s="39">
        <f t="shared" si="554"/>
        <v>-60000.000000000116</v>
      </c>
      <c r="AI109" s="39">
        <f t="shared" si="554"/>
        <v>-660000.00000000012</v>
      </c>
      <c r="AJ109" s="39">
        <f t="shared" si="554"/>
        <v>-660000.00000000012</v>
      </c>
      <c r="AK109" s="39">
        <f t="shared" si="554"/>
        <v>-559999.99999999977</v>
      </c>
      <c r="AL109" s="39">
        <f t="shared" si="554"/>
        <v>-559999.99999999953</v>
      </c>
      <c r="AM109" s="39">
        <f t="shared" si="554"/>
        <v>-459999.99999999983</v>
      </c>
      <c r="AN109" s="39">
        <f t="shared" si="554"/>
        <v>-459999.99999999919</v>
      </c>
      <c r="AO109" s="39">
        <f t="shared" si="554"/>
        <v>-460000.00000000041</v>
      </c>
      <c r="AP109" s="39">
        <f t="shared" si="554"/>
        <v>-459999.99999999983</v>
      </c>
      <c r="AQ109" s="39">
        <f t="shared" si="554"/>
        <v>-260000.00000000041</v>
      </c>
      <c r="AR109" s="39">
        <f t="shared" si="554"/>
        <v>-60000.000000000422</v>
      </c>
      <c r="AS109" s="39">
        <f t="shared" si="554"/>
        <v>-60000.000000000422</v>
      </c>
      <c r="AT109" s="39">
        <f t="shared" si="554"/>
        <v>-60000.000000000422</v>
      </c>
      <c r="AU109" s="39">
        <f t="shared" si="554"/>
        <v>-60000.000000000422</v>
      </c>
      <c r="AV109" s="39">
        <f t="shared" si="554"/>
        <v>-60000.000000000422</v>
      </c>
      <c r="AW109" s="39">
        <f t="shared" si="554"/>
        <v>-60000.000000000422</v>
      </c>
      <c r="AX109" s="39">
        <f t="shared" si="554"/>
        <v>-60000.000000000422</v>
      </c>
      <c r="AY109" s="39">
        <f t="shared" si="554"/>
        <v>-60000.000000000422</v>
      </c>
      <c r="AZ109" s="39">
        <f t="shared" si="554"/>
        <v>-60000.000000000422</v>
      </c>
      <c r="BA109" s="39">
        <f t="shared" si="554"/>
        <v>-60000.000000000422</v>
      </c>
      <c r="BB109" s="39">
        <f t="shared" si="554"/>
        <v>-60000.000000000422</v>
      </c>
      <c r="BC109" s="39">
        <f t="shared" si="554"/>
        <v>-60000.000000000422</v>
      </c>
      <c r="BD109" s="39">
        <f t="shared" si="554"/>
        <v>-60000.000000000422</v>
      </c>
      <c r="BE109" s="39">
        <f t="shared" si="554"/>
        <v>-60000.000000000422</v>
      </c>
      <c r="BF109" s="39">
        <f t="shared" si="554"/>
        <v>-60000.000000000422</v>
      </c>
      <c r="BG109" s="39">
        <f t="shared" si="554"/>
        <v>-60000.000000000422</v>
      </c>
      <c r="BH109" s="39">
        <f t="shared" si="554"/>
        <v>-60000.000000000422</v>
      </c>
      <c r="BI109" s="39">
        <f t="shared" si="554"/>
        <v>-60000.000000000422</v>
      </c>
      <c r="BJ109" s="39">
        <f t="shared" si="554"/>
        <v>-60000.000000000422</v>
      </c>
      <c r="BK109" s="39">
        <f t="shared" si="554"/>
        <v>-60000.000000000422</v>
      </c>
      <c r="BL109" s="39">
        <f t="shared" si="554"/>
        <v>-60000.000000000422</v>
      </c>
      <c r="BM109" s="39">
        <f t="shared" si="554"/>
        <v>-60000.000000000422</v>
      </c>
      <c r="BN109" s="39">
        <f t="shared" si="554"/>
        <v>-60000.000000000422</v>
      </c>
      <c r="BO109" s="39">
        <f t="shared" si="554"/>
        <v>-60000.000000000422</v>
      </c>
      <c r="BP109" s="72"/>
      <c r="BR109" s="72"/>
      <c r="BS109" s="39">
        <f t="shared" ref="BS109:BV109" si="555">BR70-BS70-BS40</f>
        <v>-600011.99</v>
      </c>
      <c r="BT109" s="39">
        <f t="shared" si="555"/>
        <v>-4719999.9999999991</v>
      </c>
      <c r="BU109" s="39">
        <f t="shared" si="555"/>
        <v>-720000.00000000489</v>
      </c>
      <c r="BV109" s="39">
        <f t="shared" si="555"/>
        <v>-720000.00000000501</v>
      </c>
    </row>
    <row r="110" spans="1:74" x14ac:dyDescent="0.2">
      <c r="H110" s="44"/>
      <c r="BR110" s="44"/>
    </row>
    <row r="111" spans="1:74" x14ac:dyDescent="0.2">
      <c r="A111" s="32" t="s">
        <v>101</v>
      </c>
      <c r="B111" s="32"/>
      <c r="C111" s="32"/>
      <c r="D111" s="32"/>
      <c r="E111" s="32"/>
      <c r="F111" s="32"/>
      <c r="G111" s="32"/>
      <c r="H111" s="45"/>
      <c r="I111" s="41">
        <f>SUM(I109:I110)</f>
        <v>-97577.999999999665</v>
      </c>
      <c r="J111" s="41">
        <f>SUM(J109:J110)</f>
        <v>-5.6024873629212379E-10</v>
      </c>
      <c r="K111" s="41">
        <f t="shared" ref="K111:AE111" si="556">SUM(K109:K110)</f>
        <v>1.0000000707805157E-2</v>
      </c>
      <c r="L111" s="41">
        <f t="shared" si="556"/>
        <v>-104772.00000000012</v>
      </c>
      <c r="M111" s="41">
        <f t="shared" si="556"/>
        <v>-101153.00000000055</v>
      </c>
      <c r="N111" s="41">
        <f t="shared" si="556"/>
        <v>-104055.99999999926</v>
      </c>
      <c r="O111" s="41">
        <f t="shared" si="556"/>
        <v>-101355.99000000044</v>
      </c>
      <c r="P111" s="41">
        <f t="shared" si="556"/>
        <v>-103796.00000000022</v>
      </c>
      <c r="Q111" s="41">
        <f t="shared" si="556"/>
        <v>1.127773430198431E-10</v>
      </c>
      <c r="R111" s="41">
        <f t="shared" si="556"/>
        <v>-103950.00999999981</v>
      </c>
      <c r="S111" s="41">
        <f t="shared" si="556"/>
        <v>-98415.999999999971</v>
      </c>
      <c r="T111" s="41">
        <f t="shared" si="556"/>
        <v>-97835.990000000194</v>
      </c>
      <c r="U111" s="41">
        <f t="shared" si="556"/>
        <v>3.7107383832335472E-10</v>
      </c>
      <c r="V111" s="41">
        <f t="shared" si="556"/>
        <v>-1.8553691916167736E-10</v>
      </c>
      <c r="W111" s="41">
        <f t="shared" si="556"/>
        <v>3.7107383832335472E-10</v>
      </c>
      <c r="X111" s="41">
        <f t="shared" si="556"/>
        <v>-3.7107383832335472E-10</v>
      </c>
      <c r="Y111" s="41">
        <f t="shared" si="556"/>
        <v>-1.8553691916167736E-10</v>
      </c>
      <c r="Z111" s="41">
        <f t="shared" si="556"/>
        <v>-99079.999999999709</v>
      </c>
      <c r="AA111" s="41">
        <f t="shared" si="556"/>
        <v>-99872.000000000218</v>
      </c>
      <c r="AB111" s="41">
        <f t="shared" si="556"/>
        <v>-98622</v>
      </c>
      <c r="AC111" s="41">
        <f t="shared" si="556"/>
        <v>4.8385118134319782E-10</v>
      </c>
      <c r="AD111" s="41">
        <f t="shared" si="556"/>
        <v>-99866.000000000189</v>
      </c>
      <c r="AE111" s="41">
        <f t="shared" si="556"/>
        <v>-104736.00000000012</v>
      </c>
      <c r="AF111" s="41">
        <f t="shared" ref="AF111:BO111" si="557">SUM(AF109:AF110)</f>
        <v>-60000.000000000116</v>
      </c>
      <c r="AG111" s="41">
        <f t="shared" si="557"/>
        <v>-60000.000000000116</v>
      </c>
      <c r="AH111" s="41">
        <f t="shared" si="557"/>
        <v>-60000.000000000116</v>
      </c>
      <c r="AI111" s="41">
        <f t="shared" si="557"/>
        <v>-660000.00000000012</v>
      </c>
      <c r="AJ111" s="41">
        <f t="shared" si="557"/>
        <v>-660000.00000000012</v>
      </c>
      <c r="AK111" s="41">
        <f t="shared" si="557"/>
        <v>-559999.99999999977</v>
      </c>
      <c r="AL111" s="41">
        <f t="shared" si="557"/>
        <v>-559999.99999999953</v>
      </c>
      <c r="AM111" s="41">
        <f t="shared" si="557"/>
        <v>-459999.99999999983</v>
      </c>
      <c r="AN111" s="41">
        <f t="shared" si="557"/>
        <v>-459999.99999999919</v>
      </c>
      <c r="AO111" s="41">
        <f t="shared" si="557"/>
        <v>-460000.00000000041</v>
      </c>
      <c r="AP111" s="41">
        <f t="shared" si="557"/>
        <v>-459999.99999999983</v>
      </c>
      <c r="AQ111" s="41">
        <f t="shared" si="557"/>
        <v>-260000.00000000041</v>
      </c>
      <c r="AR111" s="41">
        <f t="shared" si="557"/>
        <v>-60000.000000000422</v>
      </c>
      <c r="AS111" s="41">
        <f t="shared" si="557"/>
        <v>-60000.000000000422</v>
      </c>
      <c r="AT111" s="41">
        <f t="shared" si="557"/>
        <v>-60000.000000000422</v>
      </c>
      <c r="AU111" s="41">
        <f t="shared" si="557"/>
        <v>-60000.000000000422</v>
      </c>
      <c r="AV111" s="41">
        <f t="shared" si="557"/>
        <v>-60000.000000000422</v>
      </c>
      <c r="AW111" s="41">
        <f t="shared" si="557"/>
        <v>-60000.000000000422</v>
      </c>
      <c r="AX111" s="41">
        <f t="shared" si="557"/>
        <v>-60000.000000000422</v>
      </c>
      <c r="AY111" s="41">
        <f t="shared" si="557"/>
        <v>-60000.000000000422</v>
      </c>
      <c r="AZ111" s="41">
        <f t="shared" si="557"/>
        <v>-60000.000000000422</v>
      </c>
      <c r="BA111" s="41">
        <f t="shared" si="557"/>
        <v>-60000.000000000422</v>
      </c>
      <c r="BB111" s="41">
        <f t="shared" si="557"/>
        <v>-60000.000000000422</v>
      </c>
      <c r="BC111" s="41">
        <f t="shared" si="557"/>
        <v>-60000.000000000422</v>
      </c>
      <c r="BD111" s="41">
        <f t="shared" si="557"/>
        <v>-60000.000000000422</v>
      </c>
      <c r="BE111" s="41">
        <f t="shared" si="557"/>
        <v>-60000.000000000422</v>
      </c>
      <c r="BF111" s="41">
        <f t="shared" si="557"/>
        <v>-60000.000000000422</v>
      </c>
      <c r="BG111" s="41">
        <f t="shared" si="557"/>
        <v>-60000.000000000422</v>
      </c>
      <c r="BH111" s="41">
        <f t="shared" si="557"/>
        <v>-60000.000000000422</v>
      </c>
      <c r="BI111" s="41">
        <f t="shared" si="557"/>
        <v>-60000.000000000422</v>
      </c>
      <c r="BJ111" s="41">
        <f t="shared" si="557"/>
        <v>-60000.000000000422</v>
      </c>
      <c r="BK111" s="41">
        <f t="shared" si="557"/>
        <v>-60000.000000000422</v>
      </c>
      <c r="BL111" s="41">
        <f t="shared" si="557"/>
        <v>-60000.000000000422</v>
      </c>
      <c r="BM111" s="41">
        <f t="shared" si="557"/>
        <v>-60000.000000000422</v>
      </c>
      <c r="BN111" s="41">
        <f t="shared" si="557"/>
        <v>-60000.000000000422</v>
      </c>
      <c r="BO111" s="41">
        <f t="shared" si="557"/>
        <v>-60000.000000000422</v>
      </c>
      <c r="BP111" s="72"/>
      <c r="BR111" s="77"/>
      <c r="BS111" s="41">
        <f t="shared" ref="BS111:BV111" si="558">SUM(BS109:BS110)</f>
        <v>-600011.99</v>
      </c>
      <c r="BT111" s="41">
        <f t="shared" si="558"/>
        <v>-4719999.9999999991</v>
      </c>
      <c r="BU111" s="41">
        <f t="shared" si="558"/>
        <v>-720000.00000000489</v>
      </c>
      <c r="BV111" s="41">
        <f t="shared" si="558"/>
        <v>-720000.00000000501</v>
      </c>
    </row>
    <row r="112" spans="1:74" x14ac:dyDescent="0.2">
      <c r="H112" s="44"/>
      <c r="BR112" s="44"/>
    </row>
    <row r="113" spans="1:74" x14ac:dyDescent="0.2">
      <c r="A113" t="s">
        <v>103</v>
      </c>
      <c r="H113" s="44"/>
      <c r="BR113" s="44"/>
    </row>
    <row r="114" spans="1:74" x14ac:dyDescent="0.2">
      <c r="A114" s="40" t="s">
        <v>104</v>
      </c>
      <c r="H114" s="44"/>
      <c r="BR114" s="44"/>
    </row>
    <row r="115" spans="1:74" x14ac:dyDescent="0.2">
      <c r="A115" s="42" t="str">
        <f>"Change in "&amp;A79</f>
        <v>Change in Revolver</v>
      </c>
      <c r="F115" s="12" t="s">
        <v>98</v>
      </c>
      <c r="H115" s="44"/>
      <c r="I115" s="39">
        <f>I79-H79</f>
        <v>0</v>
      </c>
      <c r="J115" s="39">
        <f>J79-I79</f>
        <v>0</v>
      </c>
      <c r="K115" s="39">
        <f t="shared" ref="K115:AE115" si="559">K79-J79</f>
        <v>0</v>
      </c>
      <c r="L115" s="39">
        <f t="shared" si="559"/>
        <v>0</v>
      </c>
      <c r="M115" s="39">
        <f t="shared" si="559"/>
        <v>0</v>
      </c>
      <c r="N115" s="39">
        <f t="shared" si="559"/>
        <v>0</v>
      </c>
      <c r="O115" s="39">
        <f t="shared" si="559"/>
        <v>-500000</v>
      </c>
      <c r="P115" s="39">
        <f t="shared" si="559"/>
        <v>0</v>
      </c>
      <c r="Q115" s="39">
        <f t="shared" si="559"/>
        <v>0</v>
      </c>
      <c r="R115" s="39">
        <f t="shared" si="559"/>
        <v>0</v>
      </c>
      <c r="S115" s="39">
        <f t="shared" si="559"/>
        <v>0</v>
      </c>
      <c r="T115" s="39">
        <f t="shared" si="559"/>
        <v>0</v>
      </c>
      <c r="U115" s="39">
        <f t="shared" si="559"/>
        <v>0</v>
      </c>
      <c r="V115" s="39">
        <f t="shared" si="559"/>
        <v>-500000</v>
      </c>
      <c r="W115" s="39">
        <f t="shared" si="559"/>
        <v>0</v>
      </c>
      <c r="X115" s="39">
        <f t="shared" si="559"/>
        <v>0</v>
      </c>
      <c r="Y115" s="39">
        <f t="shared" si="559"/>
        <v>0</v>
      </c>
      <c r="Z115" s="39">
        <f t="shared" si="559"/>
        <v>0</v>
      </c>
      <c r="AA115" s="39">
        <f t="shared" si="559"/>
        <v>0</v>
      </c>
      <c r="AB115" s="39">
        <f t="shared" si="559"/>
        <v>-500000</v>
      </c>
      <c r="AC115" s="39">
        <f t="shared" si="559"/>
        <v>0</v>
      </c>
      <c r="AD115" s="39">
        <f t="shared" si="559"/>
        <v>0</v>
      </c>
      <c r="AE115" s="39">
        <f t="shared" si="559"/>
        <v>0</v>
      </c>
      <c r="AF115" s="39">
        <f t="shared" ref="AF115:AF116" ca="1" si="560">AF79-AE79</f>
        <v>0</v>
      </c>
      <c r="AG115" s="39">
        <f t="shared" ref="AG115:AG116" ca="1" si="561">AG79-AF79</f>
        <v>0</v>
      </c>
      <c r="AH115" s="39">
        <f t="shared" ref="AH115:AH116" ca="1" si="562">AH79-AG79</f>
        <v>0</v>
      </c>
      <c r="AI115" s="39">
        <f t="shared" ref="AI115:AI116" ca="1" si="563">AI79-AH79</f>
        <v>0</v>
      </c>
      <c r="AJ115" s="39">
        <f t="shared" ref="AJ115:AJ116" ca="1" si="564">AJ79-AI79</f>
        <v>0</v>
      </c>
      <c r="AK115" s="39">
        <f t="shared" ref="AK115:AK116" ca="1" si="565">AK79-AJ79</f>
        <v>114489.18358696485</v>
      </c>
      <c r="AL115" s="39">
        <f t="shared" ref="AL115:AL116" ca="1" si="566">AL79-AK79</f>
        <v>0</v>
      </c>
      <c r="AM115" s="39">
        <f t="shared" ref="AM115:AM116" ca="1" si="567">AM79-AL79</f>
        <v>0</v>
      </c>
      <c r="AN115" s="39">
        <f t="shared" ref="AN115:AN116" ca="1" si="568">AN79-AM79</f>
        <v>0</v>
      </c>
      <c r="AO115" s="39">
        <f t="shared" ref="AO115:AO116" ca="1" si="569">AO79-AN79</f>
        <v>0</v>
      </c>
      <c r="AP115" s="39">
        <f t="shared" ref="AP115:AP116" ca="1" si="570">AP79-AO79</f>
        <v>0</v>
      </c>
      <c r="AQ115" s="39">
        <f t="shared" ref="AQ115:AQ116" ca="1" si="571">AQ79-AP79</f>
        <v>0</v>
      </c>
      <c r="AR115" s="39">
        <f t="shared" ref="AR115:AR116" ca="1" si="572">AR79-AQ79</f>
        <v>0</v>
      </c>
      <c r="AS115" s="39">
        <f t="shared" ref="AS115:AS116" ca="1" si="573">AS79-AR79</f>
        <v>-1114489.1835869648</v>
      </c>
      <c r="AT115" s="39">
        <f t="shared" ref="AT115:AT116" ca="1" si="574">AT79-AS79</f>
        <v>0</v>
      </c>
      <c r="AU115" s="39">
        <f t="shared" ref="AU115:AU116" ca="1" si="575">AU79-AT79</f>
        <v>461691.42595670681</v>
      </c>
      <c r="AV115" s="39">
        <f t="shared" ref="AV115:AV116" ca="1" si="576">AV79-AU79</f>
        <v>-197091.98565221042</v>
      </c>
      <c r="AW115" s="39">
        <f t="shared" ref="AW115:AW116" ca="1" si="577">AW79-AV79</f>
        <v>-171639.15765411244</v>
      </c>
      <c r="AX115" s="39">
        <f t="shared" ref="AX115:AX116" ca="1" si="578">AX79-AW79</f>
        <v>-90364.774279158446</v>
      </c>
      <c r="AY115" s="39">
        <f t="shared" ref="AY115:AY116" ca="1" si="579">AY79-AX79</f>
        <v>-2595.5083712255</v>
      </c>
      <c r="AZ115" s="39">
        <f t="shared" ref="AZ115:AZ116" ca="1" si="580">AZ79-AY79</f>
        <v>0</v>
      </c>
      <c r="BA115" s="39">
        <f t="shared" ref="BA115:BA116" ca="1" si="581">BA79-AZ79</f>
        <v>0</v>
      </c>
      <c r="BB115" s="39">
        <f t="shared" ref="BB115:BB116" ca="1" si="582">BB79-BA79</f>
        <v>0</v>
      </c>
      <c r="BC115" s="39">
        <f t="shared" ref="BC115:BC116" ca="1" si="583">BC79-BB79</f>
        <v>424102.6315677464</v>
      </c>
      <c r="BD115" s="39">
        <f t="shared" ref="BD115:BD116" ca="1" si="584">BD79-BC79</f>
        <v>269703.55845362344</v>
      </c>
      <c r="BE115" s="39">
        <f t="shared" ref="BE115:BE116" ca="1" si="585">BE79-BD79</f>
        <v>-133112.02843499999</v>
      </c>
      <c r="BF115" s="39">
        <f t="shared" ref="BF115:BF116" ca="1" si="586">BF79-BE79</f>
        <v>-343574.95057376643</v>
      </c>
      <c r="BG115" s="39">
        <f t="shared" ref="BG115:BG116" ca="1" si="587">BG79-BF79</f>
        <v>464916.72153530765</v>
      </c>
      <c r="BH115" s="39">
        <f t="shared" ref="BH115:BH116" ca="1" si="588">BH79-BG79</f>
        <v>-229531.48636692623</v>
      </c>
      <c r="BI115" s="39">
        <f t="shared" ref="BI115:BI116" ca="1" si="589">BI79-BH79</f>
        <v>-184234.56525648187</v>
      </c>
      <c r="BJ115" s="39">
        <f t="shared" ref="BJ115:BJ116" ca="1" si="590">BJ79-BI79</f>
        <v>-118868.28478951927</v>
      </c>
      <c r="BK115" s="39">
        <f t="shared" ref="BK115:BK116" ca="1" si="591">BK79-BJ79</f>
        <v>-149401.5961349837</v>
      </c>
      <c r="BL115" s="39">
        <f t="shared" ref="BL115:BL116" ca="1" si="592">BL79-BK79</f>
        <v>0</v>
      </c>
      <c r="BM115" s="39">
        <f t="shared" ref="BM115:BM116" ca="1" si="593">BM79-BL79</f>
        <v>0</v>
      </c>
      <c r="BN115" s="39">
        <f t="shared" ref="BN115:BN116" ca="1" si="594">BN79-BM79</f>
        <v>0</v>
      </c>
      <c r="BO115" s="39">
        <f t="shared" ref="BO115:BO116" ca="1" si="595">BO79-BN79</f>
        <v>410930.67271703877</v>
      </c>
      <c r="BP115" s="72"/>
      <c r="BR115" s="72"/>
      <c r="BS115" s="39">
        <f t="shared" ref="BS115:BS116" si="596">BS79-BR79</f>
        <v>-1000000</v>
      </c>
      <c r="BT115" s="39">
        <f t="shared" ref="BT115:BT116" ca="1" si="597">BT79-BS79</f>
        <v>114489.18358696485</v>
      </c>
      <c r="BU115" s="39">
        <f t="shared" ref="BU115:BU116" ca="1" si="598">BU79-BT79</f>
        <v>-690386.55201921845</v>
      </c>
      <c r="BV115" s="39">
        <f t="shared" ref="BV115:BV116" ca="1" si="599">BV79-BU79</f>
        <v>-13171.958850707626</v>
      </c>
    </row>
    <row r="116" spans="1:74" x14ac:dyDescent="0.2">
      <c r="A116" s="42" t="str">
        <f>"Change in "&amp;A80</f>
        <v>Change in Term Debt</v>
      </c>
      <c r="F116" s="12" t="s">
        <v>98</v>
      </c>
      <c r="H116" s="44"/>
      <c r="I116" s="39">
        <f>I80-H80</f>
        <v>0</v>
      </c>
      <c r="J116" s="39">
        <f>J80-I80</f>
        <v>0</v>
      </c>
      <c r="K116" s="39">
        <f t="shared" ref="K116:AE116" si="600">K80-J80</f>
        <v>-175000</v>
      </c>
      <c r="L116" s="39">
        <f t="shared" si="600"/>
        <v>0</v>
      </c>
      <c r="M116" s="39">
        <f t="shared" si="600"/>
        <v>0</v>
      </c>
      <c r="N116" s="39">
        <f t="shared" si="600"/>
        <v>-175000</v>
      </c>
      <c r="O116" s="39">
        <f t="shared" si="600"/>
        <v>0</v>
      </c>
      <c r="P116" s="39">
        <f t="shared" si="600"/>
        <v>0</v>
      </c>
      <c r="Q116" s="39">
        <f t="shared" si="600"/>
        <v>-175000</v>
      </c>
      <c r="R116" s="39">
        <f t="shared" si="600"/>
        <v>0</v>
      </c>
      <c r="S116" s="39">
        <f t="shared" si="600"/>
        <v>0</v>
      </c>
      <c r="T116" s="39">
        <f t="shared" si="600"/>
        <v>-175000</v>
      </c>
      <c r="U116" s="39">
        <f t="shared" si="600"/>
        <v>0</v>
      </c>
      <c r="V116" s="39">
        <f t="shared" si="600"/>
        <v>0</v>
      </c>
      <c r="W116" s="39">
        <f t="shared" si="600"/>
        <v>-175000</v>
      </c>
      <c r="X116" s="39">
        <f t="shared" si="600"/>
        <v>0</v>
      </c>
      <c r="Y116" s="39">
        <f t="shared" si="600"/>
        <v>0</v>
      </c>
      <c r="Z116" s="39">
        <f t="shared" si="600"/>
        <v>-175000</v>
      </c>
      <c r="AA116" s="39">
        <f t="shared" si="600"/>
        <v>0</v>
      </c>
      <c r="AB116" s="39">
        <f t="shared" si="600"/>
        <v>0</v>
      </c>
      <c r="AC116" s="39">
        <f t="shared" si="600"/>
        <v>-175000</v>
      </c>
      <c r="AD116" s="39">
        <f t="shared" si="600"/>
        <v>0</v>
      </c>
      <c r="AE116" s="39">
        <f t="shared" si="600"/>
        <v>0</v>
      </c>
      <c r="AF116" s="39">
        <f t="shared" ca="1" si="560"/>
        <v>0</v>
      </c>
      <c r="AG116" s="39">
        <f t="shared" ca="1" si="561"/>
        <v>0</v>
      </c>
      <c r="AH116" s="39">
        <f t="shared" ca="1" si="562"/>
        <v>0</v>
      </c>
      <c r="AI116" s="39">
        <f t="shared" ca="1" si="563"/>
        <v>600000</v>
      </c>
      <c r="AJ116" s="39">
        <f t="shared" ca="1" si="564"/>
        <v>600000</v>
      </c>
      <c r="AK116" s="39">
        <f t="shared" ca="1" si="565"/>
        <v>500000</v>
      </c>
      <c r="AL116" s="39">
        <f t="shared" ca="1" si="566"/>
        <v>500000</v>
      </c>
      <c r="AM116" s="39">
        <f t="shared" ca="1" si="567"/>
        <v>400000</v>
      </c>
      <c r="AN116" s="39">
        <f t="shared" ca="1" si="568"/>
        <v>400000</v>
      </c>
      <c r="AO116" s="39">
        <f t="shared" ca="1" si="569"/>
        <v>400000</v>
      </c>
      <c r="AP116" s="39">
        <f t="shared" ca="1" si="570"/>
        <v>400000</v>
      </c>
      <c r="AQ116" s="39">
        <f t="shared" ca="1" si="571"/>
        <v>200000</v>
      </c>
      <c r="AR116" s="39">
        <f t="shared" ca="1" si="572"/>
        <v>0</v>
      </c>
      <c r="AS116" s="39">
        <f t="shared" ca="1" si="573"/>
        <v>-46026.899736238644</v>
      </c>
      <c r="AT116" s="39">
        <f t="shared" ca="1" si="574"/>
        <v>-316629.04098191671</v>
      </c>
      <c r="AU116" s="39">
        <f t="shared" ca="1" si="575"/>
        <v>-271428.57142857183</v>
      </c>
      <c r="AV116" s="39">
        <f t="shared" ca="1" si="576"/>
        <v>0</v>
      </c>
      <c r="AW116" s="39">
        <f t="shared" ca="1" si="577"/>
        <v>0</v>
      </c>
      <c r="AX116" s="39">
        <f t="shared" ca="1" si="578"/>
        <v>-271428.57142857183</v>
      </c>
      <c r="AY116" s="39">
        <f t="shared" ca="1" si="579"/>
        <v>-503065.57164114621</v>
      </c>
      <c r="AZ116" s="39">
        <f t="shared" ca="1" si="580"/>
        <v>-93823.384230769239</v>
      </c>
      <c r="BA116" s="39">
        <f t="shared" ca="1" si="581"/>
        <v>-301701.54520133696</v>
      </c>
      <c r="BB116" s="39">
        <f t="shared" ca="1" si="582"/>
        <v>-317625.95058142766</v>
      </c>
      <c r="BC116" s="39">
        <f t="shared" ca="1" si="583"/>
        <v>0</v>
      </c>
      <c r="BD116" s="39">
        <f t="shared" ca="1" si="584"/>
        <v>-271428.57142857183</v>
      </c>
      <c r="BE116" s="39">
        <f t="shared" ca="1" si="585"/>
        <v>0</v>
      </c>
      <c r="BF116" s="39">
        <f t="shared" ca="1" si="586"/>
        <v>0</v>
      </c>
      <c r="BG116" s="39">
        <f t="shared" ca="1" si="587"/>
        <v>-271428.57142857183</v>
      </c>
      <c r="BH116" s="39">
        <f t="shared" ca="1" si="588"/>
        <v>0</v>
      </c>
      <c r="BI116" s="39">
        <f t="shared" ca="1" si="589"/>
        <v>0</v>
      </c>
      <c r="BJ116" s="39">
        <f t="shared" ca="1" si="590"/>
        <v>-271428.57142857183</v>
      </c>
      <c r="BK116" s="39">
        <f t="shared" ca="1" si="591"/>
        <v>-391543.70242972579</v>
      </c>
      <c r="BL116" s="39">
        <f t="shared" ca="1" si="592"/>
        <v>-99117.0920046377</v>
      </c>
      <c r="BM116" s="39">
        <f t="shared" ca="1" si="593"/>
        <v>-332507.26182346139</v>
      </c>
      <c r="BN116" s="39">
        <f t="shared" ca="1" si="594"/>
        <v>-349032.28460698528</v>
      </c>
      <c r="BO116" s="39">
        <f t="shared" ca="1" si="595"/>
        <v>0</v>
      </c>
      <c r="BP116" s="72"/>
      <c r="BR116" s="72"/>
      <c r="BS116" s="39">
        <f t="shared" si="596"/>
        <v>-700000</v>
      </c>
      <c r="BT116" s="39">
        <f t="shared" ca="1" si="597"/>
        <v>4000000</v>
      </c>
      <c r="BU116" s="39">
        <f t="shared" ca="1" si="598"/>
        <v>-2121729.5352299791</v>
      </c>
      <c r="BV116" s="39">
        <f t="shared" ca="1" si="599"/>
        <v>-1986486.0551505256</v>
      </c>
    </row>
    <row r="117" spans="1:74" x14ac:dyDescent="0.2">
      <c r="H117" s="44"/>
      <c r="BR117" s="44"/>
    </row>
    <row r="118" spans="1:74" x14ac:dyDescent="0.2">
      <c r="A118" s="43" t="s">
        <v>105</v>
      </c>
      <c r="B118" s="32"/>
      <c r="C118" s="32"/>
      <c r="D118" s="32"/>
      <c r="E118" s="32"/>
      <c r="F118" s="32"/>
      <c r="G118" s="32"/>
      <c r="H118" s="45"/>
      <c r="I118" s="41">
        <f>SUM(I115:I117)</f>
        <v>0</v>
      </c>
      <c r="J118" s="41">
        <f>SUM(J115:J117)</f>
        <v>0</v>
      </c>
      <c r="K118" s="41">
        <f t="shared" ref="K118:AE118" si="601">SUM(K115:K117)</f>
        <v>-175000</v>
      </c>
      <c r="L118" s="41">
        <f t="shared" si="601"/>
        <v>0</v>
      </c>
      <c r="M118" s="41">
        <f t="shared" si="601"/>
        <v>0</v>
      </c>
      <c r="N118" s="41">
        <f t="shared" si="601"/>
        <v>-175000</v>
      </c>
      <c r="O118" s="41">
        <f t="shared" si="601"/>
        <v>-500000</v>
      </c>
      <c r="P118" s="41">
        <f t="shared" si="601"/>
        <v>0</v>
      </c>
      <c r="Q118" s="41">
        <f t="shared" si="601"/>
        <v>-175000</v>
      </c>
      <c r="R118" s="41">
        <f t="shared" si="601"/>
        <v>0</v>
      </c>
      <c r="S118" s="41">
        <f t="shared" si="601"/>
        <v>0</v>
      </c>
      <c r="T118" s="41">
        <f t="shared" si="601"/>
        <v>-175000</v>
      </c>
      <c r="U118" s="41">
        <f t="shared" si="601"/>
        <v>0</v>
      </c>
      <c r="V118" s="41">
        <f t="shared" si="601"/>
        <v>-500000</v>
      </c>
      <c r="W118" s="41">
        <f t="shared" si="601"/>
        <v>-175000</v>
      </c>
      <c r="X118" s="41">
        <f t="shared" si="601"/>
        <v>0</v>
      </c>
      <c r="Y118" s="41">
        <f t="shared" si="601"/>
        <v>0</v>
      </c>
      <c r="Z118" s="41">
        <f t="shared" si="601"/>
        <v>-175000</v>
      </c>
      <c r="AA118" s="41">
        <f t="shared" si="601"/>
        <v>0</v>
      </c>
      <c r="AB118" s="41">
        <f t="shared" si="601"/>
        <v>-500000</v>
      </c>
      <c r="AC118" s="41">
        <f t="shared" si="601"/>
        <v>-175000</v>
      </c>
      <c r="AD118" s="41">
        <f t="shared" si="601"/>
        <v>0</v>
      </c>
      <c r="AE118" s="41">
        <f t="shared" si="601"/>
        <v>0</v>
      </c>
      <c r="AF118" s="41">
        <f t="shared" ref="AF118:BO118" ca="1" si="602">SUM(AF115:AF117)</f>
        <v>0</v>
      </c>
      <c r="AG118" s="41">
        <f t="shared" ca="1" si="602"/>
        <v>0</v>
      </c>
      <c r="AH118" s="41">
        <f t="shared" ca="1" si="602"/>
        <v>0</v>
      </c>
      <c r="AI118" s="41">
        <f t="shared" ca="1" si="602"/>
        <v>600000</v>
      </c>
      <c r="AJ118" s="41">
        <f t="shared" ca="1" si="602"/>
        <v>600000</v>
      </c>
      <c r="AK118" s="41">
        <f t="shared" ca="1" si="602"/>
        <v>614489.18358696485</v>
      </c>
      <c r="AL118" s="41">
        <f t="shared" ca="1" si="602"/>
        <v>500000</v>
      </c>
      <c r="AM118" s="41">
        <f t="shared" ca="1" si="602"/>
        <v>400000</v>
      </c>
      <c r="AN118" s="41">
        <f t="shared" ca="1" si="602"/>
        <v>400000</v>
      </c>
      <c r="AO118" s="41">
        <f t="shared" ca="1" si="602"/>
        <v>400000</v>
      </c>
      <c r="AP118" s="41">
        <f t="shared" ca="1" si="602"/>
        <v>400000</v>
      </c>
      <c r="AQ118" s="41">
        <f t="shared" ca="1" si="602"/>
        <v>200000</v>
      </c>
      <c r="AR118" s="41">
        <f t="shared" ca="1" si="602"/>
        <v>0</v>
      </c>
      <c r="AS118" s="41">
        <f t="shared" ca="1" si="602"/>
        <v>-1160516.0833232035</v>
      </c>
      <c r="AT118" s="41">
        <f t="shared" ca="1" si="602"/>
        <v>-316629.04098191671</v>
      </c>
      <c r="AU118" s="41">
        <f t="shared" ca="1" si="602"/>
        <v>190262.85452813498</v>
      </c>
      <c r="AV118" s="41">
        <f t="shared" ca="1" si="602"/>
        <v>-197091.98565221042</v>
      </c>
      <c r="AW118" s="41">
        <f t="shared" ca="1" si="602"/>
        <v>-171639.15765411244</v>
      </c>
      <c r="AX118" s="41">
        <f t="shared" ca="1" si="602"/>
        <v>-361793.34570773027</v>
      </c>
      <c r="AY118" s="41">
        <f t="shared" ca="1" si="602"/>
        <v>-505661.08001237171</v>
      </c>
      <c r="AZ118" s="41">
        <f t="shared" ca="1" si="602"/>
        <v>-93823.384230769239</v>
      </c>
      <c r="BA118" s="41">
        <f t="shared" ca="1" si="602"/>
        <v>-301701.54520133696</v>
      </c>
      <c r="BB118" s="41">
        <f t="shared" ca="1" si="602"/>
        <v>-317625.95058142766</v>
      </c>
      <c r="BC118" s="41">
        <f t="shared" ca="1" si="602"/>
        <v>424102.6315677464</v>
      </c>
      <c r="BD118" s="41">
        <f t="shared" ca="1" si="602"/>
        <v>-1725.0129749483895</v>
      </c>
      <c r="BE118" s="41">
        <f t="shared" ca="1" si="602"/>
        <v>-133112.02843499999</v>
      </c>
      <c r="BF118" s="41">
        <f t="shared" ca="1" si="602"/>
        <v>-343574.95057376643</v>
      </c>
      <c r="BG118" s="41">
        <f t="shared" ca="1" si="602"/>
        <v>193488.15010673582</v>
      </c>
      <c r="BH118" s="41">
        <f t="shared" ca="1" si="602"/>
        <v>-229531.48636692623</v>
      </c>
      <c r="BI118" s="41">
        <f t="shared" ca="1" si="602"/>
        <v>-184234.56525648187</v>
      </c>
      <c r="BJ118" s="41">
        <f t="shared" ca="1" si="602"/>
        <v>-390296.8562180911</v>
      </c>
      <c r="BK118" s="41">
        <f t="shared" ca="1" si="602"/>
        <v>-540945.29856470949</v>
      </c>
      <c r="BL118" s="41">
        <f t="shared" ca="1" si="602"/>
        <v>-99117.0920046377</v>
      </c>
      <c r="BM118" s="41">
        <f t="shared" ca="1" si="602"/>
        <v>-332507.26182346139</v>
      </c>
      <c r="BN118" s="41">
        <f t="shared" ca="1" si="602"/>
        <v>-349032.28460698528</v>
      </c>
      <c r="BO118" s="41">
        <f t="shared" ca="1" si="602"/>
        <v>410930.67271703877</v>
      </c>
      <c r="BP118" s="72"/>
      <c r="BR118" s="77"/>
      <c r="BS118" s="41">
        <f t="shared" ref="BS118:BV118" si="603">SUM(BS115:BS117)</f>
        <v>-1700000</v>
      </c>
      <c r="BT118" s="41">
        <f t="shared" ca="1" si="603"/>
        <v>4114489.1835869648</v>
      </c>
      <c r="BU118" s="41">
        <f t="shared" ca="1" si="603"/>
        <v>-2812116.0872491975</v>
      </c>
      <c r="BV118" s="41">
        <f t="shared" ca="1" si="603"/>
        <v>-1999658.0140012333</v>
      </c>
    </row>
    <row r="119" spans="1:74" x14ac:dyDescent="0.2">
      <c r="H119" s="44"/>
      <c r="BR119" s="44"/>
    </row>
    <row r="120" spans="1:74" x14ac:dyDescent="0.2">
      <c r="A120" s="40" t="s">
        <v>106</v>
      </c>
      <c r="H120" s="44"/>
      <c r="BR120" s="44"/>
    </row>
    <row r="121" spans="1:74" x14ac:dyDescent="0.2">
      <c r="A121" s="42" t="str">
        <f>"Change in "&amp;A85</f>
        <v>Change in Contributed Capital</v>
      </c>
      <c r="F121" s="12" t="s">
        <v>98</v>
      </c>
      <c r="H121" s="44"/>
      <c r="I121" s="39">
        <f>I85-H85</f>
        <v>0</v>
      </c>
      <c r="J121" s="39">
        <f>J85-I85</f>
        <v>0</v>
      </c>
      <c r="K121" s="39">
        <f t="shared" ref="K121:AE121" si="604">K85-J85</f>
        <v>0</v>
      </c>
      <c r="L121" s="39">
        <f t="shared" si="604"/>
        <v>0</v>
      </c>
      <c r="M121" s="39">
        <f t="shared" si="604"/>
        <v>0</v>
      </c>
      <c r="N121" s="39">
        <f t="shared" si="604"/>
        <v>0</v>
      </c>
      <c r="O121" s="39">
        <f t="shared" si="604"/>
        <v>0</v>
      </c>
      <c r="P121" s="39">
        <f t="shared" si="604"/>
        <v>0</v>
      </c>
      <c r="Q121" s="39">
        <f t="shared" si="604"/>
        <v>0</v>
      </c>
      <c r="R121" s="39">
        <f t="shared" si="604"/>
        <v>0</v>
      </c>
      <c r="S121" s="39">
        <f t="shared" si="604"/>
        <v>0</v>
      </c>
      <c r="T121" s="39">
        <f t="shared" si="604"/>
        <v>0</v>
      </c>
      <c r="U121" s="39">
        <f t="shared" si="604"/>
        <v>0</v>
      </c>
      <c r="V121" s="39">
        <f t="shared" si="604"/>
        <v>0</v>
      </c>
      <c r="W121" s="39">
        <f t="shared" si="604"/>
        <v>0</v>
      </c>
      <c r="X121" s="39">
        <f t="shared" si="604"/>
        <v>0</v>
      </c>
      <c r="Y121" s="39">
        <f t="shared" si="604"/>
        <v>0</v>
      </c>
      <c r="Z121" s="39">
        <f t="shared" si="604"/>
        <v>0</v>
      </c>
      <c r="AA121" s="39">
        <f t="shared" si="604"/>
        <v>0</v>
      </c>
      <c r="AB121" s="39">
        <f t="shared" si="604"/>
        <v>0</v>
      </c>
      <c r="AC121" s="39">
        <f t="shared" si="604"/>
        <v>0</v>
      </c>
      <c r="AD121" s="39">
        <f t="shared" si="604"/>
        <v>0</v>
      </c>
      <c r="AE121" s="39">
        <f t="shared" si="604"/>
        <v>0</v>
      </c>
      <c r="AF121" s="39">
        <f t="shared" ref="AF121:AF122" si="605">AF85-AE85</f>
        <v>0</v>
      </c>
      <c r="AG121" s="39">
        <f t="shared" ref="AG121:AG122" si="606">AG85-AF85</f>
        <v>0</v>
      </c>
      <c r="AH121" s="39">
        <f t="shared" ref="AH121:AH122" si="607">AH85-AG85</f>
        <v>0</v>
      </c>
      <c r="AI121" s="39">
        <f t="shared" ref="AI121:AI122" si="608">AI85-AH85</f>
        <v>0</v>
      </c>
      <c r="AJ121" s="39">
        <f t="shared" ref="AJ121:AJ122" si="609">AJ85-AI85</f>
        <v>0</v>
      </c>
      <c r="AK121" s="39">
        <f t="shared" ref="AK121:AK122" si="610">AK85-AJ85</f>
        <v>0</v>
      </c>
      <c r="AL121" s="39">
        <f t="shared" ref="AL121:AL122" si="611">AL85-AK85</f>
        <v>0</v>
      </c>
      <c r="AM121" s="39">
        <f t="shared" ref="AM121:AM122" si="612">AM85-AL85</f>
        <v>0</v>
      </c>
      <c r="AN121" s="39">
        <f t="shared" ref="AN121:AN122" si="613">AN85-AM85</f>
        <v>0</v>
      </c>
      <c r="AO121" s="39">
        <f t="shared" ref="AO121:AO122" si="614">AO85-AN85</f>
        <v>0</v>
      </c>
      <c r="AP121" s="39">
        <f t="shared" ref="AP121:AP122" si="615">AP85-AO85</f>
        <v>0</v>
      </c>
      <c r="AQ121" s="39">
        <f t="shared" ref="AQ121:AQ122" si="616">AQ85-AP85</f>
        <v>0</v>
      </c>
      <c r="AR121" s="39">
        <f t="shared" ref="AR121:AR122" si="617">AR85-AQ85</f>
        <v>0</v>
      </c>
      <c r="AS121" s="39">
        <f t="shared" ref="AS121:AS122" si="618">AS85-AR85</f>
        <v>0</v>
      </c>
      <c r="AT121" s="39">
        <f t="shared" ref="AT121:AT122" si="619">AT85-AS85</f>
        <v>0</v>
      </c>
      <c r="AU121" s="39">
        <f t="shared" ref="AU121:AU122" si="620">AU85-AT85</f>
        <v>0</v>
      </c>
      <c r="AV121" s="39">
        <f t="shared" ref="AV121:AV122" si="621">AV85-AU85</f>
        <v>0</v>
      </c>
      <c r="AW121" s="39">
        <f t="shared" ref="AW121:AW122" si="622">AW85-AV85</f>
        <v>0</v>
      </c>
      <c r="AX121" s="39">
        <f t="shared" ref="AX121:AX122" si="623">AX85-AW85</f>
        <v>0</v>
      </c>
      <c r="AY121" s="39">
        <f t="shared" ref="AY121:AY122" si="624">AY85-AX85</f>
        <v>0</v>
      </c>
      <c r="AZ121" s="39">
        <f t="shared" ref="AZ121:AZ122" si="625">AZ85-AY85</f>
        <v>0</v>
      </c>
      <c r="BA121" s="39">
        <f t="shared" ref="BA121:BA122" si="626">BA85-AZ85</f>
        <v>0</v>
      </c>
      <c r="BB121" s="39">
        <f t="shared" ref="BB121:BB122" si="627">BB85-BA85</f>
        <v>0</v>
      </c>
      <c r="BC121" s="39">
        <f t="shared" ref="BC121:BC122" si="628">BC85-BB85</f>
        <v>0</v>
      </c>
      <c r="BD121" s="39">
        <f t="shared" ref="BD121:BD122" si="629">BD85-BC85</f>
        <v>0</v>
      </c>
      <c r="BE121" s="39">
        <f t="shared" ref="BE121:BE122" si="630">BE85-BD85</f>
        <v>0</v>
      </c>
      <c r="BF121" s="39">
        <f t="shared" ref="BF121:BF122" si="631">BF85-BE85</f>
        <v>0</v>
      </c>
      <c r="BG121" s="39">
        <f t="shared" ref="BG121:BG122" si="632">BG85-BF85</f>
        <v>0</v>
      </c>
      <c r="BH121" s="39">
        <f t="shared" ref="BH121:BH122" si="633">BH85-BG85</f>
        <v>0</v>
      </c>
      <c r="BI121" s="39">
        <f t="shared" ref="BI121:BI122" si="634">BI85-BH85</f>
        <v>0</v>
      </c>
      <c r="BJ121" s="39">
        <f t="shared" ref="BJ121:BJ122" si="635">BJ85-BI85</f>
        <v>0</v>
      </c>
      <c r="BK121" s="39">
        <f t="shared" ref="BK121:BK122" si="636">BK85-BJ85</f>
        <v>0</v>
      </c>
      <c r="BL121" s="39">
        <f t="shared" ref="BL121:BL122" si="637">BL85-BK85</f>
        <v>0</v>
      </c>
      <c r="BM121" s="39">
        <f t="shared" ref="BM121:BM122" si="638">BM85-BL85</f>
        <v>0</v>
      </c>
      <c r="BN121" s="39">
        <f t="shared" ref="BN121:BN122" si="639">BN85-BM85</f>
        <v>0</v>
      </c>
      <c r="BO121" s="39">
        <f t="shared" ref="BO121:BO122" si="640">BO85-BN85</f>
        <v>0</v>
      </c>
      <c r="BP121" s="72"/>
      <c r="BR121" s="72"/>
      <c r="BS121" s="39">
        <f t="shared" ref="BS121:BS122" si="641">BS85-BR85</f>
        <v>0</v>
      </c>
      <c r="BT121" s="39">
        <f t="shared" ref="BT121:BT122" si="642">BT85-BS85</f>
        <v>0</v>
      </c>
      <c r="BU121" s="39">
        <f t="shared" ref="BU121:BU122" si="643">BU85-BT85</f>
        <v>0</v>
      </c>
      <c r="BV121" s="39">
        <f t="shared" ref="BV121:BV122" si="644">BV85-BU85</f>
        <v>0</v>
      </c>
    </row>
    <row r="122" spans="1:74" x14ac:dyDescent="0.2">
      <c r="A122" s="42" t="str">
        <f>"Change in "&amp;A86</f>
        <v>Change in Distributions</v>
      </c>
      <c r="F122" s="12" t="s">
        <v>98</v>
      </c>
      <c r="H122" s="44"/>
      <c r="I122" s="39">
        <f>I86-H86</f>
        <v>0</v>
      </c>
      <c r="J122" s="39">
        <f>J86-I86</f>
        <v>0</v>
      </c>
      <c r="K122" s="39">
        <f t="shared" ref="K122:AE122" si="645">K86-J86</f>
        <v>0</v>
      </c>
      <c r="L122" s="39">
        <f t="shared" si="645"/>
        <v>-250000</v>
      </c>
      <c r="M122" s="39">
        <f t="shared" si="645"/>
        <v>0</v>
      </c>
      <c r="N122" s="39">
        <f t="shared" si="645"/>
        <v>0</v>
      </c>
      <c r="O122" s="39">
        <f t="shared" si="645"/>
        <v>0</v>
      </c>
      <c r="P122" s="39">
        <f t="shared" si="645"/>
        <v>0</v>
      </c>
      <c r="Q122" s="39">
        <f t="shared" si="645"/>
        <v>0</v>
      </c>
      <c r="R122" s="39">
        <f t="shared" si="645"/>
        <v>-250000</v>
      </c>
      <c r="S122" s="39">
        <f t="shared" si="645"/>
        <v>0</v>
      </c>
      <c r="T122" s="39">
        <f t="shared" si="645"/>
        <v>0</v>
      </c>
      <c r="U122" s="39">
        <f t="shared" si="645"/>
        <v>0</v>
      </c>
      <c r="V122" s="39">
        <f t="shared" si="645"/>
        <v>0</v>
      </c>
      <c r="W122" s="39">
        <f t="shared" si="645"/>
        <v>0</v>
      </c>
      <c r="X122" s="39">
        <f t="shared" si="645"/>
        <v>0</v>
      </c>
      <c r="Y122" s="39">
        <f t="shared" si="645"/>
        <v>0</v>
      </c>
      <c r="Z122" s="39">
        <f t="shared" si="645"/>
        <v>0</v>
      </c>
      <c r="AA122" s="39">
        <f t="shared" si="645"/>
        <v>-250000</v>
      </c>
      <c r="AB122" s="39">
        <f t="shared" si="645"/>
        <v>0</v>
      </c>
      <c r="AC122" s="39">
        <f t="shared" si="645"/>
        <v>0</v>
      </c>
      <c r="AD122" s="39">
        <f t="shared" si="645"/>
        <v>0</v>
      </c>
      <c r="AE122" s="39">
        <f t="shared" si="645"/>
        <v>0</v>
      </c>
      <c r="AF122" s="39">
        <f t="shared" si="605"/>
        <v>0</v>
      </c>
      <c r="AG122" s="39">
        <f t="shared" si="606"/>
        <v>0</v>
      </c>
      <c r="AH122" s="39">
        <f t="shared" si="607"/>
        <v>0</v>
      </c>
      <c r="AI122" s="39">
        <f t="shared" si="608"/>
        <v>0</v>
      </c>
      <c r="AJ122" s="39">
        <f t="shared" si="609"/>
        <v>0</v>
      </c>
      <c r="AK122" s="39">
        <f t="shared" si="610"/>
        <v>0</v>
      </c>
      <c r="AL122" s="39">
        <f t="shared" si="611"/>
        <v>0</v>
      </c>
      <c r="AM122" s="39">
        <f t="shared" si="612"/>
        <v>0</v>
      </c>
      <c r="AN122" s="39">
        <f t="shared" si="613"/>
        <v>0</v>
      </c>
      <c r="AO122" s="39">
        <f t="shared" si="614"/>
        <v>0</v>
      </c>
      <c r="AP122" s="39">
        <f t="shared" si="615"/>
        <v>0</v>
      </c>
      <c r="AQ122" s="39">
        <f t="shared" si="616"/>
        <v>0</v>
      </c>
      <c r="AR122" s="39">
        <f t="shared" si="617"/>
        <v>0</v>
      </c>
      <c r="AS122" s="39">
        <f t="shared" si="618"/>
        <v>0</v>
      </c>
      <c r="AT122" s="39">
        <f t="shared" si="619"/>
        <v>0</v>
      </c>
      <c r="AU122" s="39">
        <f t="shared" si="620"/>
        <v>0</v>
      </c>
      <c r="AV122" s="39">
        <f t="shared" si="621"/>
        <v>0</v>
      </c>
      <c r="AW122" s="39">
        <f t="shared" si="622"/>
        <v>0</v>
      </c>
      <c r="AX122" s="39">
        <f t="shared" si="623"/>
        <v>0</v>
      </c>
      <c r="AY122" s="39">
        <f t="shared" si="624"/>
        <v>0</v>
      </c>
      <c r="AZ122" s="39">
        <f t="shared" si="625"/>
        <v>0</v>
      </c>
      <c r="BA122" s="39">
        <f t="shared" si="626"/>
        <v>0</v>
      </c>
      <c r="BB122" s="39">
        <f t="shared" si="627"/>
        <v>0</v>
      </c>
      <c r="BC122" s="39">
        <f t="shared" si="628"/>
        <v>0</v>
      </c>
      <c r="BD122" s="39">
        <f t="shared" si="629"/>
        <v>0</v>
      </c>
      <c r="BE122" s="39">
        <f t="shared" si="630"/>
        <v>0</v>
      </c>
      <c r="BF122" s="39">
        <f t="shared" si="631"/>
        <v>0</v>
      </c>
      <c r="BG122" s="39">
        <f t="shared" si="632"/>
        <v>0</v>
      </c>
      <c r="BH122" s="39">
        <f t="shared" si="633"/>
        <v>0</v>
      </c>
      <c r="BI122" s="39">
        <f t="shared" si="634"/>
        <v>0</v>
      </c>
      <c r="BJ122" s="39">
        <f t="shared" si="635"/>
        <v>0</v>
      </c>
      <c r="BK122" s="39">
        <f t="shared" si="636"/>
        <v>0</v>
      </c>
      <c r="BL122" s="39">
        <f t="shared" si="637"/>
        <v>0</v>
      </c>
      <c r="BM122" s="39">
        <f t="shared" si="638"/>
        <v>0</v>
      </c>
      <c r="BN122" s="39">
        <f t="shared" si="639"/>
        <v>0</v>
      </c>
      <c r="BO122" s="39">
        <f t="shared" si="640"/>
        <v>0</v>
      </c>
      <c r="BP122" s="72"/>
      <c r="BR122" s="72"/>
      <c r="BS122" s="39">
        <f t="shared" si="641"/>
        <v>-250000</v>
      </c>
      <c r="BT122" s="39">
        <f t="shared" si="642"/>
        <v>0</v>
      </c>
      <c r="BU122" s="39">
        <f t="shared" si="643"/>
        <v>0</v>
      </c>
      <c r="BV122" s="39">
        <f t="shared" si="644"/>
        <v>0</v>
      </c>
    </row>
    <row r="123" spans="1:74" x14ac:dyDescent="0.2">
      <c r="H123" s="44"/>
      <c r="BR123" s="44"/>
    </row>
    <row r="124" spans="1:74" x14ac:dyDescent="0.2">
      <c r="A124" s="43" t="s">
        <v>107</v>
      </c>
      <c r="B124" s="32"/>
      <c r="C124" s="32"/>
      <c r="D124" s="32"/>
      <c r="E124" s="32"/>
      <c r="F124" s="32"/>
      <c r="G124" s="32"/>
      <c r="H124" s="45"/>
      <c r="I124" s="41">
        <f>SUM(I121:I123)</f>
        <v>0</v>
      </c>
      <c r="J124" s="41">
        <f>SUM(J121:J123)</f>
        <v>0</v>
      </c>
      <c r="K124" s="41">
        <f t="shared" ref="K124:AE124" si="646">SUM(K121:K123)</f>
        <v>0</v>
      </c>
      <c r="L124" s="41">
        <f t="shared" si="646"/>
        <v>-250000</v>
      </c>
      <c r="M124" s="41">
        <f t="shared" si="646"/>
        <v>0</v>
      </c>
      <c r="N124" s="41">
        <f t="shared" si="646"/>
        <v>0</v>
      </c>
      <c r="O124" s="41">
        <f t="shared" si="646"/>
        <v>0</v>
      </c>
      <c r="P124" s="41">
        <f t="shared" si="646"/>
        <v>0</v>
      </c>
      <c r="Q124" s="41">
        <f t="shared" si="646"/>
        <v>0</v>
      </c>
      <c r="R124" s="41">
        <f t="shared" si="646"/>
        <v>-250000</v>
      </c>
      <c r="S124" s="41">
        <f t="shared" si="646"/>
        <v>0</v>
      </c>
      <c r="T124" s="41">
        <f t="shared" si="646"/>
        <v>0</v>
      </c>
      <c r="U124" s="41">
        <f t="shared" si="646"/>
        <v>0</v>
      </c>
      <c r="V124" s="41">
        <f t="shared" si="646"/>
        <v>0</v>
      </c>
      <c r="W124" s="41">
        <f t="shared" si="646"/>
        <v>0</v>
      </c>
      <c r="X124" s="41">
        <f t="shared" si="646"/>
        <v>0</v>
      </c>
      <c r="Y124" s="41">
        <f t="shared" si="646"/>
        <v>0</v>
      </c>
      <c r="Z124" s="41">
        <f t="shared" si="646"/>
        <v>0</v>
      </c>
      <c r="AA124" s="41">
        <f t="shared" si="646"/>
        <v>-250000</v>
      </c>
      <c r="AB124" s="41">
        <f t="shared" si="646"/>
        <v>0</v>
      </c>
      <c r="AC124" s="41">
        <f t="shared" si="646"/>
        <v>0</v>
      </c>
      <c r="AD124" s="41">
        <f t="shared" si="646"/>
        <v>0</v>
      </c>
      <c r="AE124" s="41">
        <f t="shared" si="646"/>
        <v>0</v>
      </c>
      <c r="AF124" s="41">
        <f t="shared" ref="AF124:BO124" si="647">SUM(AF121:AF123)</f>
        <v>0</v>
      </c>
      <c r="AG124" s="41">
        <f t="shared" si="647"/>
        <v>0</v>
      </c>
      <c r="AH124" s="41">
        <f t="shared" si="647"/>
        <v>0</v>
      </c>
      <c r="AI124" s="41">
        <f t="shared" si="647"/>
        <v>0</v>
      </c>
      <c r="AJ124" s="41">
        <f t="shared" si="647"/>
        <v>0</v>
      </c>
      <c r="AK124" s="41">
        <f t="shared" si="647"/>
        <v>0</v>
      </c>
      <c r="AL124" s="41">
        <f t="shared" si="647"/>
        <v>0</v>
      </c>
      <c r="AM124" s="41">
        <f t="shared" si="647"/>
        <v>0</v>
      </c>
      <c r="AN124" s="41">
        <f t="shared" si="647"/>
        <v>0</v>
      </c>
      <c r="AO124" s="41">
        <f t="shared" si="647"/>
        <v>0</v>
      </c>
      <c r="AP124" s="41">
        <f t="shared" si="647"/>
        <v>0</v>
      </c>
      <c r="AQ124" s="41">
        <f t="shared" si="647"/>
        <v>0</v>
      </c>
      <c r="AR124" s="41">
        <f t="shared" si="647"/>
        <v>0</v>
      </c>
      <c r="AS124" s="41">
        <f t="shared" si="647"/>
        <v>0</v>
      </c>
      <c r="AT124" s="41">
        <f t="shared" si="647"/>
        <v>0</v>
      </c>
      <c r="AU124" s="41">
        <f t="shared" si="647"/>
        <v>0</v>
      </c>
      <c r="AV124" s="41">
        <f t="shared" si="647"/>
        <v>0</v>
      </c>
      <c r="AW124" s="41">
        <f t="shared" si="647"/>
        <v>0</v>
      </c>
      <c r="AX124" s="41">
        <f t="shared" si="647"/>
        <v>0</v>
      </c>
      <c r="AY124" s="41">
        <f t="shared" si="647"/>
        <v>0</v>
      </c>
      <c r="AZ124" s="41">
        <f t="shared" si="647"/>
        <v>0</v>
      </c>
      <c r="BA124" s="41">
        <f t="shared" si="647"/>
        <v>0</v>
      </c>
      <c r="BB124" s="41">
        <f t="shared" si="647"/>
        <v>0</v>
      </c>
      <c r="BC124" s="41">
        <f t="shared" si="647"/>
        <v>0</v>
      </c>
      <c r="BD124" s="41">
        <f t="shared" si="647"/>
        <v>0</v>
      </c>
      <c r="BE124" s="41">
        <f t="shared" si="647"/>
        <v>0</v>
      </c>
      <c r="BF124" s="41">
        <f t="shared" si="647"/>
        <v>0</v>
      </c>
      <c r="BG124" s="41">
        <f t="shared" si="647"/>
        <v>0</v>
      </c>
      <c r="BH124" s="41">
        <f t="shared" si="647"/>
        <v>0</v>
      </c>
      <c r="BI124" s="41">
        <f t="shared" si="647"/>
        <v>0</v>
      </c>
      <c r="BJ124" s="41">
        <f t="shared" si="647"/>
        <v>0</v>
      </c>
      <c r="BK124" s="41">
        <f t="shared" si="647"/>
        <v>0</v>
      </c>
      <c r="BL124" s="41">
        <f t="shared" si="647"/>
        <v>0</v>
      </c>
      <c r="BM124" s="41">
        <f t="shared" si="647"/>
        <v>0</v>
      </c>
      <c r="BN124" s="41">
        <f t="shared" si="647"/>
        <v>0</v>
      </c>
      <c r="BO124" s="41">
        <f t="shared" si="647"/>
        <v>0</v>
      </c>
      <c r="BP124" s="72"/>
      <c r="BR124" s="77"/>
      <c r="BS124" s="41">
        <f t="shared" ref="BS124:BV124" si="648">SUM(BS121:BS123)</f>
        <v>-250000</v>
      </c>
      <c r="BT124" s="41">
        <f t="shared" si="648"/>
        <v>0</v>
      </c>
      <c r="BU124" s="41">
        <f t="shared" si="648"/>
        <v>0</v>
      </c>
      <c r="BV124" s="41">
        <f t="shared" si="648"/>
        <v>0</v>
      </c>
    </row>
    <row r="125" spans="1:74" x14ac:dyDescent="0.2">
      <c r="A125" s="32" t="s">
        <v>108</v>
      </c>
      <c r="B125" s="32"/>
      <c r="C125" s="32"/>
      <c r="D125" s="32"/>
      <c r="E125" s="32"/>
      <c r="F125" s="32"/>
      <c r="G125" s="32"/>
      <c r="H125" s="45"/>
      <c r="I125" s="41">
        <f>SUM(I118,I124)</f>
        <v>0</v>
      </c>
      <c r="J125" s="41">
        <f>SUM(J118,J124)</f>
        <v>0</v>
      </c>
      <c r="K125" s="41">
        <f t="shared" ref="K125:AE125" si="649">SUM(K118,K124)</f>
        <v>-175000</v>
      </c>
      <c r="L125" s="41">
        <f t="shared" si="649"/>
        <v>-250000</v>
      </c>
      <c r="M125" s="41">
        <f t="shared" si="649"/>
        <v>0</v>
      </c>
      <c r="N125" s="41">
        <f t="shared" si="649"/>
        <v>-175000</v>
      </c>
      <c r="O125" s="41">
        <f t="shared" si="649"/>
        <v>-500000</v>
      </c>
      <c r="P125" s="41">
        <f t="shared" si="649"/>
        <v>0</v>
      </c>
      <c r="Q125" s="41">
        <f t="shared" si="649"/>
        <v>-175000</v>
      </c>
      <c r="R125" s="41">
        <f t="shared" si="649"/>
        <v>-250000</v>
      </c>
      <c r="S125" s="41">
        <f t="shared" si="649"/>
        <v>0</v>
      </c>
      <c r="T125" s="41">
        <f t="shared" si="649"/>
        <v>-175000</v>
      </c>
      <c r="U125" s="41">
        <f t="shared" si="649"/>
        <v>0</v>
      </c>
      <c r="V125" s="41">
        <f t="shared" si="649"/>
        <v>-500000</v>
      </c>
      <c r="W125" s="41">
        <f t="shared" si="649"/>
        <v>-175000</v>
      </c>
      <c r="X125" s="41">
        <f t="shared" si="649"/>
        <v>0</v>
      </c>
      <c r="Y125" s="41">
        <f t="shared" si="649"/>
        <v>0</v>
      </c>
      <c r="Z125" s="41">
        <f t="shared" si="649"/>
        <v>-175000</v>
      </c>
      <c r="AA125" s="41">
        <f t="shared" si="649"/>
        <v>-250000</v>
      </c>
      <c r="AB125" s="41">
        <f t="shared" si="649"/>
        <v>-500000</v>
      </c>
      <c r="AC125" s="41">
        <f t="shared" si="649"/>
        <v>-175000</v>
      </c>
      <c r="AD125" s="41">
        <f t="shared" si="649"/>
        <v>0</v>
      </c>
      <c r="AE125" s="41">
        <f t="shared" si="649"/>
        <v>0</v>
      </c>
      <c r="AF125" s="41">
        <f t="shared" ref="AF125:BO125" ca="1" si="650">SUM(AF118,AF124)</f>
        <v>0</v>
      </c>
      <c r="AG125" s="41">
        <f t="shared" ca="1" si="650"/>
        <v>0</v>
      </c>
      <c r="AH125" s="41">
        <f t="shared" ca="1" si="650"/>
        <v>0</v>
      </c>
      <c r="AI125" s="41">
        <f t="shared" ca="1" si="650"/>
        <v>600000</v>
      </c>
      <c r="AJ125" s="41">
        <f t="shared" ca="1" si="650"/>
        <v>600000</v>
      </c>
      <c r="AK125" s="41">
        <f t="shared" ca="1" si="650"/>
        <v>614489.18358696485</v>
      </c>
      <c r="AL125" s="41">
        <f t="shared" ca="1" si="650"/>
        <v>500000</v>
      </c>
      <c r="AM125" s="41">
        <f t="shared" ca="1" si="650"/>
        <v>400000</v>
      </c>
      <c r="AN125" s="41">
        <f t="shared" ca="1" si="650"/>
        <v>400000</v>
      </c>
      <c r="AO125" s="41">
        <f t="shared" ca="1" si="650"/>
        <v>400000</v>
      </c>
      <c r="AP125" s="41">
        <f t="shared" ca="1" si="650"/>
        <v>400000</v>
      </c>
      <c r="AQ125" s="41">
        <f t="shared" ca="1" si="650"/>
        <v>200000</v>
      </c>
      <c r="AR125" s="41">
        <f t="shared" ca="1" si="650"/>
        <v>0</v>
      </c>
      <c r="AS125" s="41">
        <f t="shared" ca="1" si="650"/>
        <v>-1160516.0833232035</v>
      </c>
      <c r="AT125" s="41">
        <f t="shared" ca="1" si="650"/>
        <v>-316629.04098191671</v>
      </c>
      <c r="AU125" s="41">
        <f t="shared" ca="1" si="650"/>
        <v>190262.85452813498</v>
      </c>
      <c r="AV125" s="41">
        <f t="shared" ca="1" si="650"/>
        <v>-197091.98565221042</v>
      </c>
      <c r="AW125" s="41">
        <f t="shared" ca="1" si="650"/>
        <v>-171639.15765411244</v>
      </c>
      <c r="AX125" s="41">
        <f t="shared" ca="1" si="650"/>
        <v>-361793.34570773027</v>
      </c>
      <c r="AY125" s="41">
        <f t="shared" ca="1" si="650"/>
        <v>-505661.08001237171</v>
      </c>
      <c r="AZ125" s="41">
        <f t="shared" ca="1" si="650"/>
        <v>-93823.384230769239</v>
      </c>
      <c r="BA125" s="41">
        <f t="shared" ca="1" si="650"/>
        <v>-301701.54520133696</v>
      </c>
      <c r="BB125" s="41">
        <f t="shared" ca="1" si="650"/>
        <v>-317625.95058142766</v>
      </c>
      <c r="BC125" s="41">
        <f t="shared" ca="1" si="650"/>
        <v>424102.6315677464</v>
      </c>
      <c r="BD125" s="41">
        <f t="shared" ca="1" si="650"/>
        <v>-1725.0129749483895</v>
      </c>
      <c r="BE125" s="41">
        <f t="shared" ca="1" si="650"/>
        <v>-133112.02843499999</v>
      </c>
      <c r="BF125" s="41">
        <f t="shared" ca="1" si="650"/>
        <v>-343574.95057376643</v>
      </c>
      <c r="BG125" s="41">
        <f t="shared" ca="1" si="650"/>
        <v>193488.15010673582</v>
      </c>
      <c r="BH125" s="41">
        <f t="shared" ca="1" si="650"/>
        <v>-229531.48636692623</v>
      </c>
      <c r="BI125" s="41">
        <f t="shared" ca="1" si="650"/>
        <v>-184234.56525648187</v>
      </c>
      <c r="BJ125" s="41">
        <f t="shared" ca="1" si="650"/>
        <v>-390296.8562180911</v>
      </c>
      <c r="BK125" s="41">
        <f t="shared" ca="1" si="650"/>
        <v>-540945.29856470949</v>
      </c>
      <c r="BL125" s="41">
        <f t="shared" ca="1" si="650"/>
        <v>-99117.0920046377</v>
      </c>
      <c r="BM125" s="41">
        <f t="shared" ca="1" si="650"/>
        <v>-332507.26182346139</v>
      </c>
      <c r="BN125" s="41">
        <f t="shared" ca="1" si="650"/>
        <v>-349032.28460698528</v>
      </c>
      <c r="BO125" s="41">
        <f t="shared" ca="1" si="650"/>
        <v>410930.67271703877</v>
      </c>
      <c r="BP125" s="72"/>
      <c r="BR125" s="77"/>
      <c r="BS125" s="41">
        <f t="shared" ref="BS125:BV125" si="651">SUM(BS118,BS124)</f>
        <v>-1950000</v>
      </c>
      <c r="BT125" s="41">
        <f t="shared" ca="1" si="651"/>
        <v>4114489.1835869648</v>
      </c>
      <c r="BU125" s="41">
        <f t="shared" ca="1" si="651"/>
        <v>-2812116.0872491975</v>
      </c>
      <c r="BV125" s="41">
        <f t="shared" ca="1" si="651"/>
        <v>-1999658.0140012333</v>
      </c>
    </row>
    <row r="126" spans="1:74" x14ac:dyDescent="0.2">
      <c r="H126" s="44"/>
      <c r="BR126" s="44"/>
    </row>
    <row r="127" spans="1:74" x14ac:dyDescent="0.2">
      <c r="A127" t="s">
        <v>109</v>
      </c>
      <c r="H127" s="44"/>
      <c r="I127" s="39">
        <f>H129</f>
        <v>1267669.8500000001</v>
      </c>
      <c r="J127" s="39">
        <f>I129</f>
        <v>1536489.7669555296</v>
      </c>
      <c r="K127" s="39">
        <f t="shared" ref="K127:AE127" si="652">J129</f>
        <v>2215584.0139554022</v>
      </c>
      <c r="L127" s="39">
        <f t="shared" si="652"/>
        <v>1829203.3896715306</v>
      </c>
      <c r="M127" s="39">
        <f t="shared" si="652"/>
        <v>1989729.899605948</v>
      </c>
      <c r="N127" s="39">
        <f t="shared" si="652"/>
        <v>1709371.5308507355</v>
      </c>
      <c r="O127" s="39">
        <f t="shared" si="652"/>
        <v>2132191.727816307</v>
      </c>
      <c r="P127" s="39">
        <f t="shared" si="652"/>
        <v>1913810.6822296905</v>
      </c>
      <c r="Q127" s="39">
        <f t="shared" si="652"/>
        <v>2043475.6843184454</v>
      </c>
      <c r="R127" s="39">
        <f t="shared" si="652"/>
        <v>2568798.8735059923</v>
      </c>
      <c r="S127" s="39">
        <f t="shared" si="652"/>
        <v>2581410.799632804</v>
      </c>
      <c r="T127" s="39">
        <f t="shared" si="652"/>
        <v>2394398.1229865332</v>
      </c>
      <c r="U127" s="39">
        <f t="shared" si="652"/>
        <v>1261797.4994558995</v>
      </c>
      <c r="V127" s="39">
        <f t="shared" si="652"/>
        <v>2058802.0341406353</v>
      </c>
      <c r="W127" s="39">
        <f t="shared" si="652"/>
        <v>1940300.003950492</v>
      </c>
      <c r="X127" s="39">
        <f t="shared" si="652"/>
        <v>1155077.5912214187</v>
      </c>
      <c r="Y127" s="39">
        <f t="shared" si="652"/>
        <v>1275089.7480687362</v>
      </c>
      <c r="Z127" s="39">
        <f t="shared" si="652"/>
        <v>1370203.9334450997</v>
      </c>
      <c r="AA127" s="39">
        <f t="shared" si="652"/>
        <v>1701936.6719027057</v>
      </c>
      <c r="AB127" s="39">
        <f t="shared" si="652"/>
        <v>1471248.0409013848</v>
      </c>
      <c r="AC127" s="39">
        <f t="shared" si="652"/>
        <v>1314360.2359575643</v>
      </c>
      <c r="AD127" s="39">
        <f t="shared" si="652"/>
        <v>1695118.4106686853</v>
      </c>
      <c r="AE127" s="39">
        <f t="shared" si="652"/>
        <v>1940229.4584482266</v>
      </c>
      <c r="AF127" s="39">
        <f t="shared" ref="AF127" si="653">AE129</f>
        <v>1541938.2525566122</v>
      </c>
      <c r="AG127" s="39">
        <f t="shared" ref="AG127" ca="1" si="654">AF129</f>
        <v>1609415.2414097716</v>
      </c>
      <c r="AH127" s="39">
        <f t="shared" ref="AH127" ca="1" si="655">AG129</f>
        <v>1403371.8347101798</v>
      </c>
      <c r="AI127" s="39">
        <f t="shared" ref="AI127" ca="1" si="656">AH129</f>
        <v>1376860.6580951316</v>
      </c>
      <c r="AJ127" s="39">
        <f t="shared" ref="AJ127" ca="1" si="657">AI129</f>
        <v>801745.4754252031</v>
      </c>
      <c r="AK127" s="39">
        <f t="shared" ref="AK127" ca="1" si="658">AJ129</f>
        <v>628478.38968237303</v>
      </c>
      <c r="AL127" s="39">
        <f t="shared" ref="AL127" ca="1" si="659">AK129</f>
        <v>499999.99999999988</v>
      </c>
      <c r="AM127" s="39">
        <f t="shared" ref="AM127" ca="1" si="660">AL129</f>
        <v>860873.32892245543</v>
      </c>
      <c r="AN127" s="39">
        <f t="shared" ref="AN127" ca="1" si="661">AM129</f>
        <v>1346907.3646284763</v>
      </c>
      <c r="AO127" s="39">
        <f t="shared" ref="AO127" ca="1" si="662">AN129</f>
        <v>1416723.9928164473</v>
      </c>
      <c r="AP127" s="39">
        <f t="shared" ref="AP127" ca="1" si="663">AO129</f>
        <v>1694994.7278321914</v>
      </c>
      <c r="AQ127" s="39">
        <f t="shared" ref="AQ127" ca="1" si="664">AP129</f>
        <v>1984780.1103918082</v>
      </c>
      <c r="AR127" s="39">
        <f t="shared" ref="AR127" ca="1" si="665">AQ129</f>
        <v>1558758.2116126595</v>
      </c>
      <c r="AS127" s="39">
        <f t="shared" ref="AS127" ca="1" si="666">AR129</f>
        <v>1554999.2794656418</v>
      </c>
      <c r="AT127" s="39">
        <f t="shared" ref="AT127" ca="1" si="667">AS129</f>
        <v>500000.00000000023</v>
      </c>
      <c r="AU127" s="39">
        <f t="shared" ref="AU127" ca="1" si="668">AT129</f>
        <v>500000.00000000023</v>
      </c>
      <c r="AV127" s="39">
        <f t="shared" ref="AV127" ca="1" si="669">AU129</f>
        <v>499999.99999999959</v>
      </c>
      <c r="AW127" s="39">
        <f t="shared" ref="AW127" ca="1" si="670">AV129</f>
        <v>499999.99999999936</v>
      </c>
      <c r="AX127" s="39">
        <f t="shared" ref="AX127" ca="1" si="671">AW129</f>
        <v>499999.99999999936</v>
      </c>
      <c r="AY127" s="39">
        <f t="shared" ref="AY127" ca="1" si="672">AX129</f>
        <v>499999.99999999936</v>
      </c>
      <c r="AZ127" s="39">
        <f t="shared" ref="AZ127" ca="1" si="673">AY129</f>
        <v>499999.99999999936</v>
      </c>
      <c r="BA127" s="39">
        <f t="shared" ref="BA127" ca="1" si="674">AZ129</f>
        <v>499999.99999999907</v>
      </c>
      <c r="BB127" s="39">
        <f t="shared" ref="BB127" ca="1" si="675">BA129</f>
        <v>499999.9999999986</v>
      </c>
      <c r="BC127" s="39">
        <f t="shared" ref="BC127" ca="1" si="676">BB129</f>
        <v>499999.9999999986</v>
      </c>
      <c r="BD127" s="39">
        <f t="shared" ref="BD127" ca="1" si="677">BC129</f>
        <v>499999.9999999986</v>
      </c>
      <c r="BE127" s="39">
        <f t="shared" ref="BE127" ca="1" si="678">BD129</f>
        <v>499999.99999999825</v>
      </c>
      <c r="BF127" s="39">
        <f t="shared" ref="BF127" ca="1" si="679">BE129</f>
        <v>499999.99999999825</v>
      </c>
      <c r="BG127" s="39">
        <f t="shared" ref="BG127" ca="1" si="680">BF129</f>
        <v>499999.99999999825</v>
      </c>
      <c r="BH127" s="39">
        <f t="shared" ref="BH127" ca="1" si="681">BG129</f>
        <v>499999.99999999785</v>
      </c>
      <c r="BI127" s="39">
        <f t="shared" ref="BI127" ca="1" si="682">BH129</f>
        <v>499999.99999999785</v>
      </c>
      <c r="BJ127" s="39">
        <f t="shared" ref="BJ127" ca="1" si="683">BI129</f>
        <v>499999.99999999785</v>
      </c>
      <c r="BK127" s="39">
        <f t="shared" ref="BK127" ca="1" si="684">BJ129</f>
        <v>499999.99999999785</v>
      </c>
      <c r="BL127" s="39">
        <f t="shared" ref="BL127" ca="1" si="685">BK129</f>
        <v>499999.99999999785</v>
      </c>
      <c r="BM127" s="39">
        <f t="shared" ref="BM127" ca="1" si="686">BL129</f>
        <v>499999.99999999808</v>
      </c>
      <c r="BN127" s="39">
        <f t="shared" ref="BN127" ca="1" si="687">BM129</f>
        <v>499999.99999999808</v>
      </c>
      <c r="BO127" s="39">
        <f t="shared" ref="BO127" ca="1" si="688">BN129</f>
        <v>499999.99999999808</v>
      </c>
      <c r="BP127" s="72"/>
      <c r="BR127" s="72"/>
      <c r="BS127" s="39">
        <f t="shared" ref="BS127" si="689">BR129</f>
        <v>2394398.1229865332</v>
      </c>
      <c r="BT127" s="39">
        <f t="shared" ref="BT127" si="690">BS129</f>
        <v>1541938.2525566127</v>
      </c>
      <c r="BU127" s="39">
        <f t="shared" ref="BU127" ca="1" si="691">BT129</f>
        <v>1558758.2116126604</v>
      </c>
      <c r="BV127" s="39">
        <f t="shared" ref="BV127" ca="1" si="692">BU129</f>
        <v>499999.99999999977</v>
      </c>
    </row>
    <row r="128" spans="1:74" x14ac:dyDescent="0.2">
      <c r="A128" s="40" t="s">
        <v>110</v>
      </c>
      <c r="F128" s="12" t="s">
        <v>112</v>
      </c>
      <c r="H128" s="44"/>
      <c r="I128" s="39">
        <f>SUM(I106,I111,I125)</f>
        <v>268819.91695552942</v>
      </c>
      <c r="J128" s="39">
        <f>SUM(J106,J111,J125)</f>
        <v>679094.24699987273</v>
      </c>
      <c r="K128" s="39">
        <f t="shared" ref="K128:AE128" si="693">SUM(K106,K111,K125)</f>
        <v>-386380.62428387156</v>
      </c>
      <c r="L128" s="39">
        <f t="shared" si="693"/>
        <v>160526.50993441744</v>
      </c>
      <c r="M128" s="39">
        <f t="shared" si="693"/>
        <v>-280358.36875521252</v>
      </c>
      <c r="N128" s="39">
        <f t="shared" si="693"/>
        <v>422820.19696557126</v>
      </c>
      <c r="O128" s="39">
        <f t="shared" si="693"/>
        <v>-218381.0455866165</v>
      </c>
      <c r="P128" s="39">
        <f t="shared" si="693"/>
        <v>129665.00208875492</v>
      </c>
      <c r="Q128" s="39">
        <f t="shared" si="693"/>
        <v>525323.18918754696</v>
      </c>
      <c r="R128" s="39">
        <f t="shared" si="693"/>
        <v>12611.926126811653</v>
      </c>
      <c r="S128" s="39">
        <f t="shared" si="693"/>
        <v>-187012.67664627064</v>
      </c>
      <c r="T128" s="39">
        <f t="shared" si="693"/>
        <v>-1132600.6235306337</v>
      </c>
      <c r="U128" s="39">
        <f t="shared" si="693"/>
        <v>797004.5346847357</v>
      </c>
      <c r="V128" s="39">
        <f t="shared" si="693"/>
        <v>-118502.03019014327</v>
      </c>
      <c r="W128" s="39">
        <f t="shared" si="693"/>
        <v>-785222.4127290732</v>
      </c>
      <c r="X128" s="39">
        <f t="shared" si="693"/>
        <v>120012.15684731756</v>
      </c>
      <c r="Y128" s="39">
        <f t="shared" si="693"/>
        <v>95114.185376363559</v>
      </c>
      <c r="Z128" s="39">
        <f t="shared" si="693"/>
        <v>331732.738457606</v>
      </c>
      <c r="AA128" s="39">
        <f t="shared" si="693"/>
        <v>-230688.63100132078</v>
      </c>
      <c r="AB128" s="39">
        <f t="shared" si="693"/>
        <v>-156887.80494382035</v>
      </c>
      <c r="AC128" s="39">
        <f t="shared" si="693"/>
        <v>380758.17471112101</v>
      </c>
      <c r="AD128" s="39">
        <f t="shared" si="693"/>
        <v>245111.04777954117</v>
      </c>
      <c r="AE128" s="39">
        <f t="shared" si="693"/>
        <v>-398291.20589161431</v>
      </c>
      <c r="AF128" s="39">
        <f t="shared" ref="AF128:BO128" ca="1" si="694">SUM(AF106,AF111,AF125)</f>
        <v>67476.988853159361</v>
      </c>
      <c r="AG128" s="39">
        <f t="shared" ca="1" si="694"/>
        <v>-206043.4066995919</v>
      </c>
      <c r="AH128" s="39">
        <f t="shared" ca="1" si="694"/>
        <v>-26511.176615048098</v>
      </c>
      <c r="AI128" s="39">
        <f t="shared" ca="1" si="694"/>
        <v>-575115.18266992853</v>
      </c>
      <c r="AJ128" s="39">
        <f t="shared" ca="1" si="694"/>
        <v>-173267.08574283007</v>
      </c>
      <c r="AK128" s="39">
        <f t="shared" ca="1" si="694"/>
        <v>-128478.38968237315</v>
      </c>
      <c r="AL128" s="39">
        <f t="shared" ca="1" si="694"/>
        <v>360873.32892245549</v>
      </c>
      <c r="AM128" s="39">
        <f t="shared" ca="1" si="694"/>
        <v>486034.03570602095</v>
      </c>
      <c r="AN128" s="39">
        <f t="shared" ca="1" si="694"/>
        <v>69816.62818797084</v>
      </c>
      <c r="AO128" s="39">
        <f t="shared" ca="1" si="694"/>
        <v>278270.73501574411</v>
      </c>
      <c r="AP128" s="39">
        <f t="shared" ca="1" si="694"/>
        <v>289785.38255961688</v>
      </c>
      <c r="AQ128" s="39">
        <f t="shared" ca="1" si="694"/>
        <v>-426021.8987791487</v>
      </c>
      <c r="AR128" s="39">
        <f t="shared" ca="1" si="694"/>
        <v>-3758.9321470176365</v>
      </c>
      <c r="AS128" s="39">
        <f t="shared" ca="1" si="694"/>
        <v>-1054999.2794656416</v>
      </c>
      <c r="AT128" s="39">
        <f t="shared" ca="1" si="694"/>
        <v>0</v>
      </c>
      <c r="AU128" s="39">
        <f t="shared" ca="1" si="694"/>
        <v>-6.4028427004814148E-10</v>
      </c>
      <c r="AV128" s="39">
        <f t="shared" ca="1" si="694"/>
        <v>-2.3283064365386963E-10</v>
      </c>
      <c r="AW128" s="39">
        <f t="shared" ca="1" si="694"/>
        <v>0</v>
      </c>
      <c r="AX128" s="39">
        <f t="shared" ca="1" si="694"/>
        <v>0</v>
      </c>
      <c r="AY128" s="39">
        <f t="shared" ca="1" si="694"/>
        <v>0</v>
      </c>
      <c r="AZ128" s="39">
        <f t="shared" ca="1" si="694"/>
        <v>-3.0559021979570389E-10</v>
      </c>
      <c r="BA128" s="39">
        <f t="shared" ca="1" si="694"/>
        <v>-4.6566128730773926E-10</v>
      </c>
      <c r="BB128" s="39">
        <f t="shared" ca="1" si="694"/>
        <v>0</v>
      </c>
      <c r="BC128" s="39">
        <f t="shared" ca="1" si="694"/>
        <v>0</v>
      </c>
      <c r="BD128" s="39">
        <f t="shared" ca="1" si="694"/>
        <v>-3.637978807091713E-10</v>
      </c>
      <c r="BE128" s="39">
        <f t="shared" ca="1" si="694"/>
        <v>0</v>
      </c>
      <c r="BF128" s="39">
        <f t="shared" ca="1" si="694"/>
        <v>0</v>
      </c>
      <c r="BG128" s="39">
        <f t="shared" ca="1" si="694"/>
        <v>-4.0745362639427185E-10</v>
      </c>
      <c r="BH128" s="39">
        <f t="shared" ca="1" si="694"/>
        <v>0</v>
      </c>
      <c r="BI128" s="39">
        <f t="shared" ca="1" si="694"/>
        <v>0</v>
      </c>
      <c r="BJ128" s="39">
        <f t="shared" ca="1" si="694"/>
        <v>0</v>
      </c>
      <c r="BK128" s="39">
        <f t="shared" ca="1" si="694"/>
        <v>0</v>
      </c>
      <c r="BL128" s="39">
        <f t="shared" ca="1" si="694"/>
        <v>2.1827872842550278E-10</v>
      </c>
      <c r="BM128" s="39">
        <f t="shared" ca="1" si="694"/>
        <v>0</v>
      </c>
      <c r="BN128" s="39">
        <f t="shared" ca="1" si="694"/>
        <v>0</v>
      </c>
      <c r="BO128" s="39">
        <f t="shared" ca="1" si="694"/>
        <v>0</v>
      </c>
      <c r="BP128" s="72"/>
      <c r="BR128" s="72"/>
      <c r="BS128" s="39">
        <f t="shared" ref="BS128:BV128" si="695">SUM(BS106,BS111,BS125)</f>
        <v>-852459.8704299205</v>
      </c>
      <c r="BT128" s="39">
        <f t="shared" ca="1" si="695"/>
        <v>16819.959056047723</v>
      </c>
      <c r="BU128" s="39">
        <f t="shared" ca="1" si="695"/>
        <v>-1058758.2116126607</v>
      </c>
      <c r="BV128" s="39">
        <f t="shared" ca="1" si="695"/>
        <v>0</v>
      </c>
    </row>
    <row r="129" spans="1:79" x14ac:dyDescent="0.2">
      <c r="A129" s="32" t="s">
        <v>111</v>
      </c>
      <c r="B129" s="32"/>
      <c r="C129" s="32"/>
      <c r="D129" s="32"/>
      <c r="E129" s="32"/>
      <c r="F129" s="32"/>
      <c r="G129" s="32"/>
      <c r="H129" s="41">
        <f>$H$66</f>
        <v>1267669.8500000001</v>
      </c>
      <c r="I129" s="41">
        <f>SUM(I127:I128)</f>
        <v>1536489.7669555296</v>
      </c>
      <c r="J129" s="41">
        <f>SUM(J127:J128)</f>
        <v>2215584.0139554022</v>
      </c>
      <c r="K129" s="41">
        <f t="shared" ref="K129:AE129" si="696">SUM(K127:K128)</f>
        <v>1829203.3896715306</v>
      </c>
      <c r="L129" s="41">
        <f t="shared" si="696"/>
        <v>1989729.899605948</v>
      </c>
      <c r="M129" s="41">
        <f t="shared" si="696"/>
        <v>1709371.5308507355</v>
      </c>
      <c r="N129" s="41">
        <f t="shared" si="696"/>
        <v>2132191.727816307</v>
      </c>
      <c r="O129" s="41">
        <f t="shared" si="696"/>
        <v>1913810.6822296905</v>
      </c>
      <c r="P129" s="41">
        <f t="shared" si="696"/>
        <v>2043475.6843184454</v>
      </c>
      <c r="Q129" s="41">
        <f t="shared" si="696"/>
        <v>2568798.8735059923</v>
      </c>
      <c r="R129" s="41">
        <f t="shared" si="696"/>
        <v>2581410.799632804</v>
      </c>
      <c r="S129" s="41">
        <f t="shared" si="696"/>
        <v>2394398.1229865332</v>
      </c>
      <c r="T129" s="41">
        <f t="shared" si="696"/>
        <v>1261797.4994558995</v>
      </c>
      <c r="U129" s="41">
        <f t="shared" si="696"/>
        <v>2058802.0341406353</v>
      </c>
      <c r="V129" s="41">
        <f t="shared" si="696"/>
        <v>1940300.003950492</v>
      </c>
      <c r="W129" s="41">
        <f t="shared" si="696"/>
        <v>1155077.5912214187</v>
      </c>
      <c r="X129" s="41">
        <f t="shared" si="696"/>
        <v>1275089.7480687362</v>
      </c>
      <c r="Y129" s="41">
        <f t="shared" si="696"/>
        <v>1370203.9334450997</v>
      </c>
      <c r="Z129" s="41">
        <f t="shared" si="696"/>
        <v>1701936.6719027057</v>
      </c>
      <c r="AA129" s="41">
        <f t="shared" si="696"/>
        <v>1471248.0409013848</v>
      </c>
      <c r="AB129" s="41">
        <f t="shared" si="696"/>
        <v>1314360.2359575643</v>
      </c>
      <c r="AC129" s="41">
        <f t="shared" si="696"/>
        <v>1695118.4106686853</v>
      </c>
      <c r="AD129" s="41">
        <f t="shared" si="696"/>
        <v>1940229.4584482266</v>
      </c>
      <c r="AE129" s="41">
        <f t="shared" si="696"/>
        <v>1541938.2525566122</v>
      </c>
      <c r="AF129" s="41">
        <f t="shared" ref="AF129:BO129" ca="1" si="697">SUM(AF127:AF128)</f>
        <v>1609415.2414097716</v>
      </c>
      <c r="AG129" s="41">
        <f t="shared" ca="1" si="697"/>
        <v>1403371.8347101798</v>
      </c>
      <c r="AH129" s="41">
        <f t="shared" ca="1" si="697"/>
        <v>1376860.6580951316</v>
      </c>
      <c r="AI129" s="41">
        <f t="shared" ca="1" si="697"/>
        <v>801745.4754252031</v>
      </c>
      <c r="AJ129" s="41">
        <f t="shared" ca="1" si="697"/>
        <v>628478.38968237303</v>
      </c>
      <c r="AK129" s="41">
        <f t="shared" ca="1" si="697"/>
        <v>499999.99999999988</v>
      </c>
      <c r="AL129" s="41">
        <f t="shared" ca="1" si="697"/>
        <v>860873.32892245543</v>
      </c>
      <c r="AM129" s="41">
        <f t="shared" ca="1" si="697"/>
        <v>1346907.3646284763</v>
      </c>
      <c r="AN129" s="41">
        <f t="shared" ca="1" si="697"/>
        <v>1416723.9928164473</v>
      </c>
      <c r="AO129" s="41">
        <f t="shared" ca="1" si="697"/>
        <v>1694994.7278321914</v>
      </c>
      <c r="AP129" s="41">
        <f t="shared" ca="1" si="697"/>
        <v>1984780.1103918082</v>
      </c>
      <c r="AQ129" s="41">
        <f t="shared" ca="1" si="697"/>
        <v>1558758.2116126595</v>
      </c>
      <c r="AR129" s="41">
        <f t="shared" ca="1" si="697"/>
        <v>1554999.2794656418</v>
      </c>
      <c r="AS129" s="41">
        <f t="shared" ca="1" si="697"/>
        <v>500000.00000000023</v>
      </c>
      <c r="AT129" s="41">
        <f t="shared" ca="1" si="697"/>
        <v>500000.00000000023</v>
      </c>
      <c r="AU129" s="41">
        <f t="shared" ca="1" si="697"/>
        <v>499999.99999999959</v>
      </c>
      <c r="AV129" s="41">
        <f t="shared" ca="1" si="697"/>
        <v>499999.99999999936</v>
      </c>
      <c r="AW129" s="41">
        <f t="shared" ca="1" si="697"/>
        <v>499999.99999999936</v>
      </c>
      <c r="AX129" s="41">
        <f t="shared" ca="1" si="697"/>
        <v>499999.99999999936</v>
      </c>
      <c r="AY129" s="41">
        <f t="shared" ca="1" si="697"/>
        <v>499999.99999999936</v>
      </c>
      <c r="AZ129" s="41">
        <f t="shared" ca="1" si="697"/>
        <v>499999.99999999907</v>
      </c>
      <c r="BA129" s="41">
        <f t="shared" ca="1" si="697"/>
        <v>499999.9999999986</v>
      </c>
      <c r="BB129" s="41">
        <f t="shared" ca="1" si="697"/>
        <v>499999.9999999986</v>
      </c>
      <c r="BC129" s="41">
        <f t="shared" ca="1" si="697"/>
        <v>499999.9999999986</v>
      </c>
      <c r="BD129" s="41">
        <f t="shared" ca="1" si="697"/>
        <v>499999.99999999825</v>
      </c>
      <c r="BE129" s="41">
        <f t="shared" ca="1" si="697"/>
        <v>499999.99999999825</v>
      </c>
      <c r="BF129" s="41">
        <f t="shared" ca="1" si="697"/>
        <v>499999.99999999825</v>
      </c>
      <c r="BG129" s="41">
        <f t="shared" ca="1" si="697"/>
        <v>499999.99999999785</v>
      </c>
      <c r="BH129" s="41">
        <f t="shared" ca="1" si="697"/>
        <v>499999.99999999785</v>
      </c>
      <c r="BI129" s="41">
        <f t="shared" ca="1" si="697"/>
        <v>499999.99999999785</v>
      </c>
      <c r="BJ129" s="41">
        <f t="shared" ca="1" si="697"/>
        <v>499999.99999999785</v>
      </c>
      <c r="BK129" s="41">
        <f t="shared" ca="1" si="697"/>
        <v>499999.99999999785</v>
      </c>
      <c r="BL129" s="41">
        <f t="shared" ca="1" si="697"/>
        <v>499999.99999999808</v>
      </c>
      <c r="BM129" s="41">
        <f t="shared" ca="1" si="697"/>
        <v>499999.99999999808</v>
      </c>
      <c r="BN129" s="41">
        <f t="shared" ca="1" si="697"/>
        <v>499999.99999999808</v>
      </c>
      <c r="BO129" s="41">
        <f t="shared" ca="1" si="697"/>
        <v>499999.99999999808</v>
      </c>
      <c r="BP129" s="72"/>
      <c r="BR129" s="41">
        <f>BR66</f>
        <v>2394398.1229865332</v>
      </c>
      <c r="BS129" s="41">
        <f t="shared" ref="BS129:BV129" si="698">SUM(BS127:BS128)</f>
        <v>1541938.2525566127</v>
      </c>
      <c r="BT129" s="41">
        <f t="shared" ca="1" si="698"/>
        <v>1558758.2116126604</v>
      </c>
      <c r="BU129" s="41">
        <f t="shared" ca="1" si="698"/>
        <v>499999.99999999977</v>
      </c>
      <c r="BV129" s="41">
        <f t="shared" ca="1" si="698"/>
        <v>499999.99999999977</v>
      </c>
    </row>
    <row r="130" spans="1:79" x14ac:dyDescent="0.2">
      <c r="A130" t="s">
        <v>82</v>
      </c>
      <c r="H130" s="31">
        <f>ROUND(H66-H129,0)</f>
        <v>0</v>
      </c>
      <c r="I130" s="31">
        <f>ROUND(I66-I129,0)</f>
        <v>0</v>
      </c>
      <c r="J130" s="31">
        <f>ROUND(J66-J129,0)</f>
        <v>0</v>
      </c>
      <c r="K130" s="31">
        <f>ROUND(K66-K129,0)</f>
        <v>0</v>
      </c>
      <c r="L130" s="31">
        <f>ROUND(L66-L129,0)</f>
        <v>0</v>
      </c>
      <c r="M130" s="31">
        <f t="shared" ref="M130:AE130" si="699">ROUND(M66-M129,0)</f>
        <v>0</v>
      </c>
      <c r="N130" s="31">
        <f t="shared" si="699"/>
        <v>0</v>
      </c>
      <c r="O130" s="31">
        <f t="shared" si="699"/>
        <v>0</v>
      </c>
      <c r="P130" s="31">
        <f t="shared" si="699"/>
        <v>0</v>
      </c>
      <c r="Q130" s="31">
        <f t="shared" si="699"/>
        <v>0</v>
      </c>
      <c r="R130" s="31">
        <f t="shared" si="699"/>
        <v>0</v>
      </c>
      <c r="S130" s="31">
        <f t="shared" si="699"/>
        <v>0</v>
      </c>
      <c r="T130" s="31">
        <f t="shared" si="699"/>
        <v>0</v>
      </c>
      <c r="U130" s="31">
        <f t="shared" si="699"/>
        <v>0</v>
      </c>
      <c r="V130" s="31">
        <f t="shared" si="699"/>
        <v>0</v>
      </c>
      <c r="W130" s="31">
        <f t="shared" si="699"/>
        <v>0</v>
      </c>
      <c r="X130" s="31">
        <f t="shared" si="699"/>
        <v>0</v>
      </c>
      <c r="Y130" s="31">
        <f t="shared" si="699"/>
        <v>0</v>
      </c>
      <c r="Z130" s="31">
        <f t="shared" si="699"/>
        <v>0</v>
      </c>
      <c r="AA130" s="31">
        <f t="shared" si="699"/>
        <v>0</v>
      </c>
      <c r="AB130" s="31">
        <f t="shared" si="699"/>
        <v>0</v>
      </c>
      <c r="AC130" s="31">
        <f t="shared" si="699"/>
        <v>0</v>
      </c>
      <c r="AD130" s="31">
        <f t="shared" si="699"/>
        <v>0</v>
      </c>
      <c r="AE130" s="31">
        <f t="shared" si="699"/>
        <v>0</v>
      </c>
      <c r="AF130" s="31">
        <f t="shared" ref="AF130:BO130" ca="1" si="700">ROUND(AF66-AF129,0)</f>
        <v>0</v>
      </c>
      <c r="AG130" s="31">
        <f t="shared" ca="1" si="700"/>
        <v>0</v>
      </c>
      <c r="AH130" s="31">
        <f t="shared" ca="1" si="700"/>
        <v>0</v>
      </c>
      <c r="AI130" s="31">
        <f t="shared" ca="1" si="700"/>
        <v>0</v>
      </c>
      <c r="AJ130" s="31">
        <f t="shared" ca="1" si="700"/>
        <v>0</v>
      </c>
      <c r="AK130" s="31">
        <f t="shared" ca="1" si="700"/>
        <v>0</v>
      </c>
      <c r="AL130" s="31">
        <f t="shared" ca="1" si="700"/>
        <v>0</v>
      </c>
      <c r="AM130" s="31">
        <f t="shared" ca="1" si="700"/>
        <v>0</v>
      </c>
      <c r="AN130" s="31">
        <f t="shared" ca="1" si="700"/>
        <v>0</v>
      </c>
      <c r="AO130" s="31">
        <f t="shared" ca="1" si="700"/>
        <v>0</v>
      </c>
      <c r="AP130" s="31">
        <f t="shared" ca="1" si="700"/>
        <v>0</v>
      </c>
      <c r="AQ130" s="31">
        <f t="shared" ca="1" si="700"/>
        <v>0</v>
      </c>
      <c r="AR130" s="31">
        <f t="shared" ca="1" si="700"/>
        <v>0</v>
      </c>
      <c r="AS130" s="31">
        <f t="shared" ca="1" si="700"/>
        <v>0</v>
      </c>
      <c r="AT130" s="31">
        <f t="shared" ca="1" si="700"/>
        <v>0</v>
      </c>
      <c r="AU130" s="31">
        <f t="shared" ca="1" si="700"/>
        <v>0</v>
      </c>
      <c r="AV130" s="31">
        <f t="shared" ca="1" si="700"/>
        <v>0</v>
      </c>
      <c r="AW130" s="31">
        <f t="shared" ca="1" si="700"/>
        <v>0</v>
      </c>
      <c r="AX130" s="31">
        <f t="shared" ca="1" si="700"/>
        <v>0</v>
      </c>
      <c r="AY130" s="31">
        <f t="shared" ca="1" si="700"/>
        <v>0</v>
      </c>
      <c r="AZ130" s="31">
        <f t="shared" ca="1" si="700"/>
        <v>0</v>
      </c>
      <c r="BA130" s="31">
        <f t="shared" ca="1" si="700"/>
        <v>0</v>
      </c>
      <c r="BB130" s="31">
        <f t="shared" ca="1" si="700"/>
        <v>0</v>
      </c>
      <c r="BC130" s="31">
        <f t="shared" ca="1" si="700"/>
        <v>0</v>
      </c>
      <c r="BD130" s="31">
        <f t="shared" ca="1" si="700"/>
        <v>0</v>
      </c>
      <c r="BE130" s="31">
        <f t="shared" ca="1" si="700"/>
        <v>0</v>
      </c>
      <c r="BF130" s="31">
        <f t="shared" ca="1" si="700"/>
        <v>0</v>
      </c>
      <c r="BG130" s="31">
        <f t="shared" ca="1" si="700"/>
        <v>0</v>
      </c>
      <c r="BH130" s="31">
        <f t="shared" ca="1" si="700"/>
        <v>0</v>
      </c>
      <c r="BI130" s="31">
        <f t="shared" ca="1" si="700"/>
        <v>0</v>
      </c>
      <c r="BJ130" s="31">
        <f t="shared" ca="1" si="700"/>
        <v>0</v>
      </c>
      <c r="BK130" s="31">
        <f t="shared" ca="1" si="700"/>
        <v>0</v>
      </c>
      <c r="BL130" s="31">
        <f t="shared" ca="1" si="700"/>
        <v>0</v>
      </c>
      <c r="BM130" s="31">
        <f t="shared" ca="1" si="700"/>
        <v>0</v>
      </c>
      <c r="BN130" s="31">
        <f t="shared" ca="1" si="700"/>
        <v>0</v>
      </c>
      <c r="BO130" s="31">
        <f t="shared" ca="1" si="700"/>
        <v>0</v>
      </c>
      <c r="BP130" s="71"/>
      <c r="BR130" s="31">
        <f t="shared" ref="BR130:BV130" si="701">ROUND(BR66-BR129,0)</f>
        <v>0</v>
      </c>
      <c r="BS130" s="31">
        <f t="shared" si="701"/>
        <v>0</v>
      </c>
      <c r="BT130" s="31">
        <f t="shared" ca="1" si="701"/>
        <v>0</v>
      </c>
      <c r="BU130" s="31">
        <f t="shared" ca="1" si="701"/>
        <v>0</v>
      </c>
      <c r="BV130" s="31">
        <f t="shared" ca="1" si="701"/>
        <v>0</v>
      </c>
    </row>
    <row r="132" spans="1:79" x14ac:dyDescent="0.2">
      <c r="A132" s="5" t="s">
        <v>133</v>
      </c>
      <c r="B132" s="5"/>
      <c r="C132" s="5"/>
      <c r="D132" s="5"/>
      <c r="E132" s="5"/>
      <c r="F132" s="5"/>
      <c r="G132" s="5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60"/>
      <c r="BR132" s="29"/>
      <c r="BS132" s="29"/>
      <c r="BT132" s="29"/>
      <c r="BU132" s="29"/>
      <c r="BV132" s="29"/>
      <c r="BX132" s="81"/>
      <c r="BY132" s="81"/>
      <c r="BZ132" s="81"/>
      <c r="CA132" s="81"/>
    </row>
    <row r="133" spans="1:79" x14ac:dyDescent="0.2">
      <c r="A133" t="str">
        <f>$A$7</f>
        <v>Big Box Revenue</v>
      </c>
      <c r="F133" s="12" t="s">
        <v>99</v>
      </c>
      <c r="H133" s="39">
        <f t="shared" ref="H133:AM133" si="702">H7</f>
        <v>3467330.63</v>
      </c>
      <c r="I133" s="39">
        <f t="shared" si="702"/>
        <v>3737172.9</v>
      </c>
      <c r="J133" s="39">
        <f t="shared" si="702"/>
        <v>3837143.67</v>
      </c>
      <c r="K133" s="39">
        <f t="shared" si="702"/>
        <v>3825562.59</v>
      </c>
      <c r="L133" s="39">
        <f t="shared" si="702"/>
        <v>3971026.4</v>
      </c>
      <c r="M133" s="39">
        <f t="shared" si="702"/>
        <v>3730683.9</v>
      </c>
      <c r="N133" s="39">
        <f t="shared" si="702"/>
        <v>3696254.17</v>
      </c>
      <c r="O133" s="39">
        <f t="shared" si="702"/>
        <v>3691124.06</v>
      </c>
      <c r="P133" s="39">
        <f t="shared" si="702"/>
        <v>3642508.62</v>
      </c>
      <c r="Q133" s="39">
        <f t="shared" si="702"/>
        <v>3668332.84</v>
      </c>
      <c r="R133" s="39">
        <f t="shared" si="702"/>
        <v>3609447.57</v>
      </c>
      <c r="S133" s="39">
        <f t="shared" si="702"/>
        <v>3915565.8</v>
      </c>
      <c r="T133" s="39">
        <f t="shared" si="702"/>
        <v>3519340.5894499994</v>
      </c>
      <c r="U133" s="39">
        <f t="shared" si="702"/>
        <v>3793230.4934999994</v>
      </c>
      <c r="V133" s="39">
        <f t="shared" si="702"/>
        <v>3894700.8250499996</v>
      </c>
      <c r="W133" s="39">
        <f t="shared" si="702"/>
        <v>3882946.0288499994</v>
      </c>
      <c r="X133" s="39">
        <f t="shared" si="702"/>
        <v>4030591.7959999996</v>
      </c>
      <c r="Y133" s="39">
        <f t="shared" si="702"/>
        <v>3786644.1584999994</v>
      </c>
      <c r="Z133" s="39">
        <f t="shared" si="702"/>
        <v>3751697.9825499994</v>
      </c>
      <c r="AA133" s="39">
        <f t="shared" si="702"/>
        <v>3746490.9208999998</v>
      </c>
      <c r="AB133" s="39">
        <f t="shared" si="702"/>
        <v>3697146.2492999998</v>
      </c>
      <c r="AC133" s="39">
        <f t="shared" si="702"/>
        <v>3723357.8325999994</v>
      </c>
      <c r="AD133" s="39">
        <f t="shared" si="702"/>
        <v>3663589.2835499994</v>
      </c>
      <c r="AE133" s="39">
        <f t="shared" si="702"/>
        <v>3974299.2869999995</v>
      </c>
      <c r="AF133" s="39">
        <f t="shared" si="702"/>
        <v>3572130.6982917492</v>
      </c>
      <c r="AG133" s="39">
        <f t="shared" si="702"/>
        <v>3850128.9509024988</v>
      </c>
      <c r="AH133" s="39">
        <f t="shared" si="702"/>
        <v>3953121.3374257493</v>
      </c>
      <c r="AI133" s="39">
        <f t="shared" si="702"/>
        <v>3941190.2192827491</v>
      </c>
      <c r="AJ133" s="39">
        <f t="shared" si="702"/>
        <v>4091050.672939999</v>
      </c>
      <c r="AK133" s="39">
        <f t="shared" si="702"/>
        <v>3843443.8208774989</v>
      </c>
      <c r="AL133" s="39">
        <f t="shared" si="702"/>
        <v>3807973.452288249</v>
      </c>
      <c r="AM133" s="39">
        <f t="shared" si="702"/>
        <v>3802688.2847134992</v>
      </c>
      <c r="AN133" s="39">
        <f t="shared" ref="AN133:BO133" si="703">AN7</f>
        <v>3752603.4430394992</v>
      </c>
      <c r="AO133" s="39">
        <f t="shared" si="703"/>
        <v>3779208.2000889992</v>
      </c>
      <c r="AP133" s="39">
        <f t="shared" si="703"/>
        <v>3718543.1228032489</v>
      </c>
      <c r="AQ133" s="39">
        <f t="shared" si="703"/>
        <v>4033913.7763049994</v>
      </c>
      <c r="AR133" s="39">
        <f t="shared" si="703"/>
        <v>3625712.6587661253</v>
      </c>
      <c r="AS133" s="39">
        <f t="shared" si="703"/>
        <v>3907880.885166036</v>
      </c>
      <c r="AT133" s="39">
        <f t="shared" si="703"/>
        <v>4012418.1574871349</v>
      </c>
      <c r="AU133" s="39">
        <f t="shared" si="703"/>
        <v>4000308.0725719901</v>
      </c>
      <c r="AV133" s="39">
        <f t="shared" si="703"/>
        <v>4152416.4330340987</v>
      </c>
      <c r="AW133" s="39">
        <f t="shared" si="703"/>
        <v>3901095.4781906609</v>
      </c>
      <c r="AX133" s="39">
        <f t="shared" si="703"/>
        <v>3865093.0540725724</v>
      </c>
      <c r="AY133" s="39">
        <f t="shared" si="703"/>
        <v>3859728.6089842012</v>
      </c>
      <c r="AZ133" s="39">
        <f t="shared" si="703"/>
        <v>3808892.4946850915</v>
      </c>
      <c r="BA133" s="39">
        <f t="shared" si="703"/>
        <v>3835896.323090334</v>
      </c>
      <c r="BB133" s="39">
        <f t="shared" si="703"/>
        <v>3774321.2696452974</v>
      </c>
      <c r="BC133" s="39">
        <f t="shared" si="703"/>
        <v>4094422.482949574</v>
      </c>
      <c r="BD133" s="39">
        <f t="shared" si="703"/>
        <v>3680098.3486476168</v>
      </c>
      <c r="BE133" s="39">
        <f t="shared" si="703"/>
        <v>3966499.0984435263</v>
      </c>
      <c r="BF133" s="39">
        <f t="shared" si="703"/>
        <v>4072604.4298494416</v>
      </c>
      <c r="BG133" s="39">
        <f t="shared" si="703"/>
        <v>4060312.6936605694</v>
      </c>
      <c r="BH133" s="39">
        <f t="shared" si="703"/>
        <v>4214702.6795296101</v>
      </c>
      <c r="BI133" s="39">
        <f t="shared" si="703"/>
        <v>3959611.9103635205</v>
      </c>
      <c r="BJ133" s="39">
        <f t="shared" si="703"/>
        <v>3923069.4498836608</v>
      </c>
      <c r="BK133" s="39">
        <f t="shared" si="703"/>
        <v>3917624.5381189641</v>
      </c>
      <c r="BL133" s="39">
        <f t="shared" si="703"/>
        <v>3866025.8821053677</v>
      </c>
      <c r="BM133" s="39">
        <f t="shared" si="703"/>
        <v>3893434.7679366884</v>
      </c>
      <c r="BN133" s="39">
        <f t="shared" si="703"/>
        <v>3830936.0886899764</v>
      </c>
      <c r="BO133" s="39">
        <f t="shared" si="703"/>
        <v>4155838.8201938174</v>
      </c>
    </row>
    <row r="134" spans="1:79" x14ac:dyDescent="0.2">
      <c r="A134" t="str">
        <f>$A$10</f>
        <v>Total Revenue</v>
      </c>
      <c r="F134" s="12" t="s">
        <v>99</v>
      </c>
      <c r="H134" s="39">
        <f t="shared" ref="H134:AM134" si="704">H10</f>
        <v>4031779.8</v>
      </c>
      <c r="I134" s="39">
        <f t="shared" si="704"/>
        <v>4246787.3899999997</v>
      </c>
      <c r="J134" s="39">
        <f t="shared" si="704"/>
        <v>4461794.97</v>
      </c>
      <c r="K134" s="39">
        <f t="shared" si="704"/>
        <v>4397198.38</v>
      </c>
      <c r="L134" s="39">
        <f t="shared" si="704"/>
        <v>4564398.16</v>
      </c>
      <c r="M134" s="39">
        <f t="shared" si="704"/>
        <v>4338004.54</v>
      </c>
      <c r="N134" s="39">
        <f t="shared" si="704"/>
        <v>4348534.32</v>
      </c>
      <c r="O134" s="39">
        <f t="shared" si="704"/>
        <v>4292004.72</v>
      </c>
      <c r="P134" s="39">
        <f t="shared" si="704"/>
        <v>4235475.1400000006</v>
      </c>
      <c r="Q134" s="39">
        <f t="shared" si="704"/>
        <v>4168560.05</v>
      </c>
      <c r="R134" s="39">
        <f t="shared" si="704"/>
        <v>4101644.9699999997</v>
      </c>
      <c r="S134" s="39">
        <f t="shared" si="704"/>
        <v>4449506.59</v>
      </c>
      <c r="T134" s="39">
        <f t="shared" si="704"/>
        <v>4074919.8494499996</v>
      </c>
      <c r="U134" s="39">
        <f t="shared" si="704"/>
        <v>4468469.6834999993</v>
      </c>
      <c r="V134" s="39">
        <f t="shared" si="704"/>
        <v>4462241.1450499995</v>
      </c>
      <c r="W134" s="39">
        <f t="shared" si="704"/>
        <v>4442269.6588499993</v>
      </c>
      <c r="X134" s="39">
        <f t="shared" si="704"/>
        <v>4659565.8659999995</v>
      </c>
      <c r="Y134" s="39">
        <f t="shared" si="704"/>
        <v>4338438.3384999996</v>
      </c>
      <c r="Z134" s="39">
        <f t="shared" si="704"/>
        <v>4350926.0125499992</v>
      </c>
      <c r="AA134" s="39">
        <f t="shared" si="704"/>
        <v>4383424.4209000003</v>
      </c>
      <c r="AB134" s="39">
        <f t="shared" si="704"/>
        <v>4325690.7593</v>
      </c>
      <c r="AC134" s="39">
        <f t="shared" si="704"/>
        <v>4341972.1425999999</v>
      </c>
      <c r="AD134" s="39">
        <f t="shared" si="704"/>
        <v>4228795.9635499995</v>
      </c>
      <c r="AE134" s="39">
        <f t="shared" si="704"/>
        <v>4634606.0669999998</v>
      </c>
      <c r="AF134" s="39">
        <f t="shared" si="704"/>
        <v>4238825.8102917494</v>
      </c>
      <c r="AG134" s="39">
        <f t="shared" si="704"/>
        <v>4660415.9789024983</v>
      </c>
      <c r="AH134" s="39">
        <f t="shared" si="704"/>
        <v>4634169.7214257494</v>
      </c>
      <c r="AI134" s="39">
        <f t="shared" si="704"/>
        <v>4612378.5752827488</v>
      </c>
      <c r="AJ134" s="39">
        <f t="shared" si="704"/>
        <v>4845819.5569399986</v>
      </c>
      <c r="AK134" s="39">
        <f t="shared" si="704"/>
        <v>4505596.8368774988</v>
      </c>
      <c r="AL134" s="39">
        <f t="shared" si="704"/>
        <v>4527047.0882882494</v>
      </c>
      <c r="AM134" s="39">
        <f t="shared" si="704"/>
        <v>4567008.4847134994</v>
      </c>
      <c r="AN134" s="39">
        <f t="shared" ref="AN134:BO134" si="705">AN10</f>
        <v>4506856.8550394997</v>
      </c>
      <c r="AO134" s="39">
        <f t="shared" si="705"/>
        <v>4521545.3720889995</v>
      </c>
      <c r="AP134" s="39">
        <f t="shared" si="705"/>
        <v>4396791.1388032492</v>
      </c>
      <c r="AQ134" s="39">
        <f t="shared" si="705"/>
        <v>4826281.9123049993</v>
      </c>
      <c r="AR134" s="39">
        <f t="shared" si="705"/>
        <v>4425746.7931661252</v>
      </c>
      <c r="AS134" s="39">
        <f t="shared" si="705"/>
        <v>4880225.3187660361</v>
      </c>
      <c r="AT134" s="39">
        <f t="shared" si="705"/>
        <v>4829676.2182871345</v>
      </c>
      <c r="AU134" s="39">
        <f t="shared" si="705"/>
        <v>4805734.0997719904</v>
      </c>
      <c r="AV134" s="39">
        <f t="shared" si="705"/>
        <v>5058139.0938340984</v>
      </c>
      <c r="AW134" s="39">
        <f t="shared" si="705"/>
        <v>4695679.097390661</v>
      </c>
      <c r="AX134" s="39">
        <f t="shared" si="705"/>
        <v>4727981.4172725724</v>
      </c>
      <c r="AY134" s="39">
        <f t="shared" si="705"/>
        <v>4776912.8489842014</v>
      </c>
      <c r="AZ134" s="39">
        <f t="shared" si="705"/>
        <v>4713996.5890850918</v>
      </c>
      <c r="BA134" s="39">
        <f t="shared" si="705"/>
        <v>4726700.9294903344</v>
      </c>
      <c r="BB134" s="39">
        <f t="shared" si="705"/>
        <v>4588218.8888452975</v>
      </c>
      <c r="BC134" s="39">
        <f t="shared" si="705"/>
        <v>5045264.2461495744</v>
      </c>
      <c r="BD134" s="39">
        <f t="shared" si="705"/>
        <v>4640139.3099276163</v>
      </c>
      <c r="BE134" s="39">
        <f t="shared" si="705"/>
        <v>5133312.4187635258</v>
      </c>
      <c r="BF134" s="39">
        <f t="shared" si="705"/>
        <v>5053314.1028094413</v>
      </c>
      <c r="BG134" s="39">
        <f t="shared" si="705"/>
        <v>5026823.9263005694</v>
      </c>
      <c r="BH134" s="39">
        <f t="shared" si="705"/>
        <v>5301569.8724896098</v>
      </c>
      <c r="BI134" s="39">
        <f t="shared" si="705"/>
        <v>4913112.2534035202</v>
      </c>
      <c r="BJ134" s="39">
        <f t="shared" si="705"/>
        <v>4958535.4857236613</v>
      </c>
      <c r="BK134" s="39">
        <f t="shared" si="705"/>
        <v>5018245.6261189636</v>
      </c>
      <c r="BL134" s="39">
        <f t="shared" si="705"/>
        <v>4952150.7953853682</v>
      </c>
      <c r="BM134" s="39">
        <f t="shared" si="705"/>
        <v>4962400.2956166882</v>
      </c>
      <c r="BN134" s="39">
        <f t="shared" si="705"/>
        <v>4807613.2317299768</v>
      </c>
      <c r="BO134" s="39">
        <f t="shared" si="705"/>
        <v>5296848.936033817</v>
      </c>
    </row>
    <row r="135" spans="1:79" x14ac:dyDescent="0.2">
      <c r="A135" t="str">
        <f>$A$16</f>
        <v>Total COGS</v>
      </c>
      <c r="F135" s="12" t="s">
        <v>99</v>
      </c>
      <c r="H135" s="39">
        <f t="shared" ref="H135:AM135" si="706">H16</f>
        <v>2660724.1162481988</v>
      </c>
      <c r="I135" s="39">
        <f t="shared" si="706"/>
        <v>2807243.0430444693</v>
      </c>
      <c r="J135" s="39">
        <f t="shared" si="706"/>
        <v>2951426.3130001263</v>
      </c>
      <c r="K135" s="39">
        <f t="shared" si="706"/>
        <v>2926237.6079717102</v>
      </c>
      <c r="L135" s="39">
        <f t="shared" si="706"/>
        <v>3021888.1700655841</v>
      </c>
      <c r="M135" s="39">
        <f t="shared" si="706"/>
        <v>2874036.401166399</v>
      </c>
      <c r="N135" s="39">
        <f t="shared" si="706"/>
        <v>2884649.1630344293</v>
      </c>
      <c r="O135" s="39">
        <f t="shared" si="706"/>
        <v>2821999.1755866162</v>
      </c>
      <c r="P135" s="39">
        <f t="shared" si="706"/>
        <v>2830355.5958474786</v>
      </c>
      <c r="Q135" s="39">
        <f t="shared" si="706"/>
        <v>2769903.5808124524</v>
      </c>
      <c r="R135" s="39">
        <f t="shared" si="706"/>
        <v>2699711.4538731892</v>
      </c>
      <c r="S135" s="39">
        <f t="shared" si="706"/>
        <v>2967588.4066462698</v>
      </c>
      <c r="T135" s="39">
        <f t="shared" si="706"/>
        <v>2763951.2861344493</v>
      </c>
      <c r="U135" s="39">
        <f t="shared" si="706"/>
        <v>2938821.1398152648</v>
      </c>
      <c r="V135" s="39">
        <f t="shared" si="706"/>
        <v>3153722.1422401429</v>
      </c>
      <c r="W135" s="39">
        <f t="shared" si="706"/>
        <v>3023619.0489360308</v>
      </c>
      <c r="X135" s="39">
        <f t="shared" si="706"/>
        <v>3220673.4981526816</v>
      </c>
      <c r="Y135" s="39">
        <f t="shared" si="706"/>
        <v>2986489.9961952507</v>
      </c>
      <c r="Z135" s="39">
        <f t="shared" si="706"/>
        <v>3015004.246092394</v>
      </c>
      <c r="AA135" s="39">
        <f t="shared" si="706"/>
        <v>2970084.1349013196</v>
      </c>
      <c r="AB135" s="39">
        <f t="shared" si="706"/>
        <v>2972889.4542155089</v>
      </c>
      <c r="AC135" s="39">
        <f t="shared" si="706"/>
        <v>2922253.4208888793</v>
      </c>
      <c r="AD135" s="39">
        <f t="shared" si="706"/>
        <v>2814894.5197704583</v>
      </c>
      <c r="AE135" s="39">
        <f t="shared" si="706"/>
        <v>3116860.0638916129</v>
      </c>
      <c r="AF135" s="39">
        <f t="shared" si="706"/>
        <v>2833839.0448042243</v>
      </c>
      <c r="AG135" s="39">
        <f t="shared" si="706"/>
        <v>3100233.7796317488</v>
      </c>
      <c r="AH135" s="39">
        <f t="shared" si="706"/>
        <v>3107709.1281980244</v>
      </c>
      <c r="AI135" s="39">
        <f t="shared" si="706"/>
        <v>3094427.3314979239</v>
      </c>
      <c r="AJ135" s="39">
        <f t="shared" si="706"/>
        <v>3241119.9130579988</v>
      </c>
      <c r="AK135" s="39">
        <f t="shared" si="706"/>
        <v>3021487.1826142492</v>
      </c>
      <c r="AL135" s="39">
        <f t="shared" si="706"/>
        <v>3025118.2346017743</v>
      </c>
      <c r="AM135" s="39">
        <f t="shared" si="706"/>
        <v>3044041.8992994493</v>
      </c>
      <c r="AN135" s="39">
        <f t="shared" ref="AN135:BO135" si="707">AN16</f>
        <v>3003949.1161276493</v>
      </c>
      <c r="AO135" s="39">
        <f t="shared" si="707"/>
        <v>3016614.3260622993</v>
      </c>
      <c r="AP135" s="39">
        <f t="shared" si="707"/>
        <v>2942104.1939622741</v>
      </c>
      <c r="AQ135" s="39">
        <f t="shared" si="707"/>
        <v>3219923.7114134994</v>
      </c>
      <c r="AR135" s="39">
        <f t="shared" si="707"/>
        <v>2938015.9283362874</v>
      </c>
      <c r="AS135" s="39">
        <f t="shared" si="707"/>
        <v>3221688.8364162249</v>
      </c>
      <c r="AT135" s="39">
        <f t="shared" si="707"/>
        <v>3217321.7406409942</v>
      </c>
      <c r="AU135" s="39">
        <f t="shared" si="707"/>
        <v>3202928.6644003931</v>
      </c>
      <c r="AV135" s="39">
        <f t="shared" si="707"/>
        <v>3359552.8335238686</v>
      </c>
      <c r="AW135" s="39">
        <f t="shared" si="707"/>
        <v>3128058.6443334622</v>
      </c>
      <c r="AX135" s="39">
        <f t="shared" si="707"/>
        <v>3137009.3194508003</v>
      </c>
      <c r="AY135" s="39">
        <f t="shared" si="707"/>
        <v>3160402.1462889407</v>
      </c>
      <c r="AZ135" s="39">
        <f t="shared" si="707"/>
        <v>3118776.7934795637</v>
      </c>
      <c r="BA135" s="39">
        <f t="shared" si="707"/>
        <v>3130529.7293632338</v>
      </c>
      <c r="BB135" s="39">
        <f t="shared" si="707"/>
        <v>3048973.6983517082</v>
      </c>
      <c r="BC135" s="39">
        <f t="shared" si="707"/>
        <v>3341516.6196647016</v>
      </c>
      <c r="BD135" s="39">
        <f t="shared" si="707"/>
        <v>3056089.3246933315</v>
      </c>
      <c r="BE135" s="39">
        <f t="shared" si="707"/>
        <v>3359956.0290704682</v>
      </c>
      <c r="BF135" s="39">
        <f t="shared" si="707"/>
        <v>3341177.9373746091</v>
      </c>
      <c r="BG135" s="39">
        <f t="shared" si="707"/>
        <v>3325474.5018823985</v>
      </c>
      <c r="BH135" s="39">
        <f t="shared" si="707"/>
        <v>3493725.4721507267</v>
      </c>
      <c r="BI135" s="39">
        <f t="shared" si="707"/>
        <v>3248478.508774464</v>
      </c>
      <c r="BJ135" s="39">
        <f t="shared" si="707"/>
        <v>3263881.6328385626</v>
      </c>
      <c r="BK135" s="39">
        <f t="shared" si="707"/>
        <v>3292647.7206832743</v>
      </c>
      <c r="BL135" s="39">
        <f t="shared" si="707"/>
        <v>3249280.5741137573</v>
      </c>
      <c r="BM135" s="39">
        <f t="shared" si="707"/>
        <v>3259887.101395682</v>
      </c>
      <c r="BN135" s="39">
        <f t="shared" si="707"/>
        <v>3169993.8336029835</v>
      </c>
      <c r="BO135" s="39">
        <f t="shared" si="707"/>
        <v>3479592.232055672</v>
      </c>
    </row>
    <row r="137" spans="1:79" x14ac:dyDescent="0.2">
      <c r="A137" t="str">
        <f>$A$67</f>
        <v xml:space="preserve">Accounts Receivable </v>
      </c>
      <c r="F137" s="12" t="s">
        <v>143</v>
      </c>
      <c r="H137" s="39">
        <f t="shared" ref="H137:AE137" si="708">H67</f>
        <v>3760388.82</v>
      </c>
      <c r="I137" s="39">
        <f t="shared" si="708"/>
        <v>3661869.49</v>
      </c>
      <c r="J137" s="39">
        <f t="shared" si="708"/>
        <v>3802541.37</v>
      </c>
      <c r="K137" s="39">
        <f t="shared" si="708"/>
        <v>3916573.69</v>
      </c>
      <c r="L137" s="39">
        <f t="shared" si="708"/>
        <v>3936087.31</v>
      </c>
      <c r="M137" s="39">
        <f t="shared" si="708"/>
        <v>4077235.11</v>
      </c>
      <c r="N137" s="39">
        <f t="shared" si="708"/>
        <v>3892092.24</v>
      </c>
      <c r="O137" s="39">
        <f t="shared" si="708"/>
        <v>3664840.09</v>
      </c>
      <c r="P137" s="39">
        <f t="shared" si="708"/>
        <v>3774271.19</v>
      </c>
      <c r="Q137" s="39">
        <f t="shared" si="708"/>
        <v>3856019.05</v>
      </c>
      <c r="R137" s="39">
        <f t="shared" si="708"/>
        <v>3872824.9</v>
      </c>
      <c r="S137" s="39">
        <f t="shared" si="708"/>
        <v>3968206.34</v>
      </c>
      <c r="T137" s="39">
        <f t="shared" si="708"/>
        <v>3939222.66</v>
      </c>
      <c r="U137" s="39">
        <f t="shared" si="708"/>
        <v>3798920.34</v>
      </c>
      <c r="V137" s="39">
        <f t="shared" si="708"/>
        <v>3834551.76</v>
      </c>
      <c r="W137" s="39">
        <f t="shared" si="708"/>
        <v>4230183.7300000004</v>
      </c>
      <c r="X137" s="39">
        <f t="shared" si="708"/>
        <v>4329780.8</v>
      </c>
      <c r="Y137" s="39">
        <f t="shared" si="708"/>
        <v>4274167.76</v>
      </c>
      <c r="Z137" s="39">
        <f t="shared" si="708"/>
        <v>4191968.33</v>
      </c>
      <c r="AA137" s="39">
        <f t="shared" si="708"/>
        <v>3966964.88</v>
      </c>
      <c r="AB137" s="39">
        <f t="shared" si="708"/>
        <v>3832178.43</v>
      </c>
      <c r="AC137" s="39">
        <f t="shared" si="708"/>
        <v>3763833.58</v>
      </c>
      <c r="AD137" s="39">
        <f t="shared" si="708"/>
        <v>3721539.14</v>
      </c>
      <c r="AE137" s="39">
        <f t="shared" si="708"/>
        <v>3784990.33</v>
      </c>
      <c r="AF137" s="98">
        <f>(SUM(AD133:AF133)/90)*AF143</f>
        <v>3736673.0896139159</v>
      </c>
      <c r="AG137" s="39">
        <f t="shared" ref="AG137:BO137" si="709">(SUM(AE133:AG133)/90)*AG143</f>
        <v>4178738.2766045579</v>
      </c>
      <c r="AH137" s="39">
        <f t="shared" si="709"/>
        <v>4550152.3946479987</v>
      </c>
      <c r="AI137" s="39">
        <f t="shared" si="709"/>
        <v>5089257.553298099</v>
      </c>
      <c r="AJ137" s="39">
        <f t="shared" si="709"/>
        <v>5593169.040502632</v>
      </c>
      <c r="AK137" s="39">
        <f t="shared" si="709"/>
        <v>5937842.3565501235</v>
      </c>
      <c r="AL137" s="39">
        <f t="shared" si="709"/>
        <v>5871233.9730528733</v>
      </c>
      <c r="AM137" s="39">
        <f t="shared" si="709"/>
        <v>5727052.7789396234</v>
      </c>
      <c r="AN137" s="39">
        <f t="shared" si="709"/>
        <v>5681632.590020624</v>
      </c>
      <c r="AO137" s="39">
        <f t="shared" si="709"/>
        <v>5667249.9639209993</v>
      </c>
      <c r="AP137" s="39">
        <f t="shared" si="709"/>
        <v>5625177.3829658739</v>
      </c>
      <c r="AQ137" s="39">
        <f t="shared" si="709"/>
        <v>5765832.549598624</v>
      </c>
      <c r="AR137" s="39">
        <f t="shared" si="709"/>
        <v>5689084.778937187</v>
      </c>
      <c r="AS137" s="39">
        <f t="shared" si="709"/>
        <v>5783753.6601185799</v>
      </c>
      <c r="AT137" s="39">
        <f t="shared" si="709"/>
        <v>5773005.8507096479</v>
      </c>
      <c r="AU137" s="39">
        <f t="shared" si="709"/>
        <v>5960303.5576125812</v>
      </c>
      <c r="AV137" s="39">
        <f t="shared" si="709"/>
        <v>6082571.331546613</v>
      </c>
      <c r="AW137" s="39">
        <f t="shared" si="709"/>
        <v>6026909.9918983746</v>
      </c>
      <c r="AX137" s="39">
        <f t="shared" si="709"/>
        <v>5959302.4826486669</v>
      </c>
      <c r="AY137" s="39">
        <f t="shared" si="709"/>
        <v>5812958.5706237173</v>
      </c>
      <c r="AZ137" s="39">
        <f t="shared" si="709"/>
        <v>5766857.0788709326</v>
      </c>
      <c r="BA137" s="39">
        <f t="shared" si="709"/>
        <v>5752258.7133798134</v>
      </c>
      <c r="BB137" s="39">
        <f t="shared" si="709"/>
        <v>5709555.0437103612</v>
      </c>
      <c r="BC137" s="39">
        <f t="shared" si="709"/>
        <v>5852320.0378426025</v>
      </c>
      <c r="BD137" s="39">
        <f t="shared" si="709"/>
        <v>5774421.0506212441</v>
      </c>
      <c r="BE137" s="39">
        <f t="shared" si="709"/>
        <v>5870509.9650203586</v>
      </c>
      <c r="BF137" s="39">
        <f t="shared" si="709"/>
        <v>5859600.9384702928</v>
      </c>
      <c r="BG137" s="39">
        <f t="shared" si="709"/>
        <v>6049708.1109767687</v>
      </c>
      <c r="BH137" s="39">
        <f t="shared" si="709"/>
        <v>6173809.9015198108</v>
      </c>
      <c r="BI137" s="39">
        <f t="shared" si="709"/>
        <v>6117313.6417768504</v>
      </c>
      <c r="BJ137" s="39">
        <f t="shared" si="709"/>
        <v>6048692.0198883954</v>
      </c>
      <c r="BK137" s="39">
        <f t="shared" si="709"/>
        <v>5900152.9491830729</v>
      </c>
      <c r="BL137" s="39">
        <f t="shared" si="709"/>
        <v>5853359.9350539958</v>
      </c>
      <c r="BM137" s="39">
        <f t="shared" si="709"/>
        <v>5838542.5940805096</v>
      </c>
      <c r="BN137" s="39">
        <f t="shared" si="709"/>
        <v>5795198.3693660162</v>
      </c>
      <c r="BO137" s="39">
        <f t="shared" si="709"/>
        <v>5940104.8384102415</v>
      </c>
    </row>
    <row r="138" spans="1:79" x14ac:dyDescent="0.2">
      <c r="A138" t="str">
        <f>$A$68</f>
        <v>Inventory</v>
      </c>
      <c r="F138" s="12" t="s">
        <v>143</v>
      </c>
      <c r="H138" s="39">
        <f t="shared" ref="H138:AE138" si="710">H68</f>
        <v>8690055.5399999991</v>
      </c>
      <c r="I138" s="39">
        <f t="shared" si="710"/>
        <v>8651024.0800000001</v>
      </c>
      <c r="J138" s="39">
        <f t="shared" si="710"/>
        <v>8375141.6900000004</v>
      </c>
      <c r="K138" s="39">
        <f t="shared" si="710"/>
        <v>8843508.0700000003</v>
      </c>
      <c r="L138" s="39">
        <f t="shared" si="710"/>
        <v>8933976.7899999991</v>
      </c>
      <c r="M138" s="39">
        <f t="shared" si="710"/>
        <v>8825962.5</v>
      </c>
      <c r="N138" s="39">
        <f t="shared" si="710"/>
        <v>9038630.4800000004</v>
      </c>
      <c r="O138" s="39">
        <f t="shared" si="710"/>
        <v>8885996.8300000001</v>
      </c>
      <c r="P138" s="39">
        <f t="shared" si="710"/>
        <v>8633611.4299999997</v>
      </c>
      <c r="Q138" s="39">
        <f t="shared" si="710"/>
        <v>8246245.9500000002</v>
      </c>
      <c r="R138" s="39">
        <f t="shared" si="710"/>
        <v>8212186.3600000003</v>
      </c>
      <c r="S138" s="39">
        <f t="shared" si="710"/>
        <v>8311741.7300000004</v>
      </c>
      <c r="T138" s="39">
        <f t="shared" si="710"/>
        <v>8758719.0600000005</v>
      </c>
      <c r="U138" s="39">
        <f t="shared" si="710"/>
        <v>9071172.0700000003</v>
      </c>
      <c r="V138" s="39">
        <f t="shared" si="710"/>
        <v>9093294.8399999999</v>
      </c>
      <c r="W138" s="39">
        <f t="shared" si="710"/>
        <v>9155729.6099999994</v>
      </c>
      <c r="X138" s="39">
        <f t="shared" si="710"/>
        <v>9624112.2300000004</v>
      </c>
      <c r="Y138" s="39">
        <f t="shared" si="710"/>
        <v>9558785.9299999997</v>
      </c>
      <c r="Z138" s="39">
        <f t="shared" si="710"/>
        <v>9563178.0299999993</v>
      </c>
      <c r="AA138" s="39">
        <f t="shared" si="710"/>
        <v>9424047.1099999994</v>
      </c>
      <c r="AB138" s="39">
        <f t="shared" si="710"/>
        <v>9322185.4000000004</v>
      </c>
      <c r="AC138" s="39">
        <f t="shared" si="710"/>
        <v>9127243.5</v>
      </c>
      <c r="AD138" s="39">
        <f t="shared" si="710"/>
        <v>9067456.9399999995</v>
      </c>
      <c r="AE138" s="39">
        <f t="shared" si="710"/>
        <v>9324847.8800000008</v>
      </c>
      <c r="AF138" s="98">
        <f>(SUM(AD135:AF135)/90)*AF144</f>
        <v>9118459.8599779122</v>
      </c>
      <c r="AG138" s="39">
        <f t="shared" ref="AG138:BO138" si="711">(SUM(AE135:AG135)/90)*AG144</f>
        <v>9415285.6880737357</v>
      </c>
      <c r="AH138" s="39">
        <f t="shared" si="711"/>
        <v>9405766.3738846481</v>
      </c>
      <c r="AI138" s="39">
        <f t="shared" si="711"/>
        <v>9676844.8578883242</v>
      </c>
      <c r="AJ138" s="39">
        <f t="shared" si="711"/>
        <v>9823402.479302898</v>
      </c>
      <c r="AK138" s="39">
        <f t="shared" si="711"/>
        <v>9733709.5978873558</v>
      </c>
      <c r="AL138" s="39">
        <f t="shared" si="711"/>
        <v>9661610.4058912247</v>
      </c>
      <c r="AM138" s="39">
        <f t="shared" si="711"/>
        <v>9456598.8534613233</v>
      </c>
      <c r="AN138" s="39">
        <f t="shared" si="711"/>
        <v>9438354.7775826138</v>
      </c>
      <c r="AO138" s="39">
        <f t="shared" si="711"/>
        <v>9429508.5371616203</v>
      </c>
      <c r="AP138" s="39">
        <f t="shared" si="711"/>
        <v>9323467.2450674176</v>
      </c>
      <c r="AQ138" s="39">
        <f t="shared" si="711"/>
        <v>9548136.0765648652</v>
      </c>
      <c r="AR138" s="39">
        <f t="shared" si="711"/>
        <v>9466373.6352402121</v>
      </c>
      <c r="AS138" s="39">
        <f t="shared" si="711"/>
        <v>9757213.1890387721</v>
      </c>
      <c r="AT138" s="39">
        <f t="shared" si="711"/>
        <v>9754506.4737777691</v>
      </c>
      <c r="AU138" s="39">
        <f t="shared" si="711"/>
        <v>10030083.491442928</v>
      </c>
      <c r="AV138" s="39">
        <f t="shared" si="711"/>
        <v>10173497.317938341</v>
      </c>
      <c r="AW138" s="39">
        <f t="shared" si="711"/>
        <v>10080640.861757861</v>
      </c>
      <c r="AX138" s="39">
        <f t="shared" si="711"/>
        <v>10012067.878980419</v>
      </c>
      <c r="AY138" s="39">
        <f t="shared" si="711"/>
        <v>9804900.2158866804</v>
      </c>
      <c r="AZ138" s="39">
        <f t="shared" si="711"/>
        <v>9795244.7164390776</v>
      </c>
      <c r="BA138" s="39">
        <f t="shared" si="711"/>
        <v>9788504.2850858923</v>
      </c>
      <c r="BB138" s="39">
        <f t="shared" si="711"/>
        <v>9672590.1926876735</v>
      </c>
      <c r="BC138" s="39">
        <f t="shared" si="711"/>
        <v>9904296.59505748</v>
      </c>
      <c r="BD138" s="39">
        <f t="shared" si="711"/>
        <v>9826859.5302432198</v>
      </c>
      <c r="BE138" s="39">
        <f t="shared" si="711"/>
        <v>10150360.712252446</v>
      </c>
      <c r="BF138" s="39">
        <f t="shared" si="711"/>
        <v>10150008.396026257</v>
      </c>
      <c r="BG138" s="39">
        <f t="shared" si="711"/>
        <v>10430237.896638108</v>
      </c>
      <c r="BH138" s="39">
        <f t="shared" si="711"/>
        <v>10569392.339442499</v>
      </c>
      <c r="BI138" s="39">
        <f t="shared" si="711"/>
        <v>10472961.218566865</v>
      </c>
      <c r="BJ138" s="39">
        <f t="shared" si="711"/>
        <v>10408888.877566116</v>
      </c>
      <c r="BK138" s="39">
        <f t="shared" si="711"/>
        <v>10199716.574673107</v>
      </c>
      <c r="BL138" s="39">
        <f t="shared" si="711"/>
        <v>10200550.927816937</v>
      </c>
      <c r="BM138" s="39">
        <f t="shared" si="711"/>
        <v>10196395.593202397</v>
      </c>
      <c r="BN138" s="39">
        <f t="shared" si="711"/>
        <v>10068804.172311081</v>
      </c>
      <c r="BO138" s="39">
        <f t="shared" si="711"/>
        <v>10308387.216796312</v>
      </c>
    </row>
    <row r="139" spans="1:79" x14ac:dyDescent="0.2">
      <c r="A139" t="str">
        <f>$A$69</f>
        <v>Prepaid Expenses</v>
      </c>
      <c r="F139" s="12" t="s">
        <v>143</v>
      </c>
      <c r="H139" s="39">
        <f t="shared" ref="H139:AE139" si="712">H69</f>
        <v>504817.74</v>
      </c>
      <c r="I139" s="39">
        <f t="shared" si="712"/>
        <v>531738.76</v>
      </c>
      <c r="J139" s="39">
        <f t="shared" si="712"/>
        <v>558659.78</v>
      </c>
      <c r="K139" s="39">
        <f t="shared" si="712"/>
        <v>550571.67000000004</v>
      </c>
      <c r="L139" s="39">
        <f t="shared" si="712"/>
        <v>571506.68999999994</v>
      </c>
      <c r="M139" s="39">
        <f t="shared" si="712"/>
        <v>543160.03</v>
      </c>
      <c r="N139" s="39">
        <f t="shared" si="712"/>
        <v>544478.46</v>
      </c>
      <c r="O139" s="39">
        <f t="shared" si="712"/>
        <v>537400.41</v>
      </c>
      <c r="P139" s="39">
        <f t="shared" si="712"/>
        <v>530322.36</v>
      </c>
      <c r="Q139" s="39">
        <f t="shared" si="712"/>
        <v>521943.94</v>
      </c>
      <c r="R139" s="39">
        <f t="shared" si="712"/>
        <v>513565.53</v>
      </c>
      <c r="S139" s="39">
        <f t="shared" si="712"/>
        <v>557121.16</v>
      </c>
      <c r="T139" s="39">
        <f t="shared" si="712"/>
        <v>535106.80000000005</v>
      </c>
      <c r="U139" s="39">
        <f t="shared" si="712"/>
        <v>563643.09</v>
      </c>
      <c r="V139" s="39">
        <f t="shared" si="712"/>
        <v>592179.37</v>
      </c>
      <c r="W139" s="39">
        <f t="shared" si="712"/>
        <v>583605.97</v>
      </c>
      <c r="X139" s="39">
        <f t="shared" si="712"/>
        <v>605797.1</v>
      </c>
      <c r="Y139" s="39">
        <f t="shared" si="712"/>
        <v>575749.63</v>
      </c>
      <c r="Z139" s="39">
        <f t="shared" si="712"/>
        <v>577147.17000000004</v>
      </c>
      <c r="AA139" s="39">
        <f t="shared" si="712"/>
        <v>569644.43000000005</v>
      </c>
      <c r="AB139" s="39">
        <f t="shared" si="712"/>
        <v>562141.69999999995</v>
      </c>
      <c r="AC139" s="39">
        <f t="shared" si="712"/>
        <v>553260.57999999996</v>
      </c>
      <c r="AD139" s="39">
        <f t="shared" si="712"/>
        <v>544379.46</v>
      </c>
      <c r="AE139" s="39">
        <f t="shared" si="712"/>
        <v>590548.43000000005</v>
      </c>
      <c r="AF139" s="98">
        <f>AF134*AF146</f>
        <v>540117.51832267875</v>
      </c>
      <c r="AG139" s="39">
        <f t="shared" ref="AG139:BO139" si="713">AG134*AG146</f>
        <v>593837.16753931053</v>
      </c>
      <c r="AH139" s="39">
        <f t="shared" si="713"/>
        <v>590492.83019494952</v>
      </c>
      <c r="AI139" s="39">
        <f t="shared" si="713"/>
        <v>587716.16979347996</v>
      </c>
      <c r="AJ139" s="39">
        <f t="shared" si="713"/>
        <v>617461.56847945368</v>
      </c>
      <c r="AK139" s="39">
        <f t="shared" si="713"/>
        <v>574109.88113458001</v>
      </c>
      <c r="AL139" s="39">
        <f t="shared" si="713"/>
        <v>576843.10421990766</v>
      </c>
      <c r="AM139" s="39">
        <f t="shared" si="713"/>
        <v>581935.04506199411</v>
      </c>
      <c r="AN139" s="39">
        <f t="shared" si="713"/>
        <v>574270.43453147809</v>
      </c>
      <c r="AO139" s="39">
        <f t="shared" si="713"/>
        <v>576142.06732123648</v>
      </c>
      <c r="AP139" s="39">
        <f t="shared" si="713"/>
        <v>560245.69651049294</v>
      </c>
      <c r="AQ139" s="39">
        <f t="shared" si="713"/>
        <v>614972.05260727403</v>
      </c>
      <c r="AR139" s="39">
        <f t="shared" si="713"/>
        <v>563935.26925441495</v>
      </c>
      <c r="AS139" s="39">
        <f t="shared" si="713"/>
        <v>621845.60205978178</v>
      </c>
      <c r="AT139" s="39">
        <f t="shared" si="713"/>
        <v>615404.56014722702</v>
      </c>
      <c r="AU139" s="39">
        <f t="shared" si="713"/>
        <v>612353.8196321557</v>
      </c>
      <c r="AV139" s="39">
        <f t="shared" si="713"/>
        <v>644515.64111443388</v>
      </c>
      <c r="AW139" s="39">
        <f t="shared" si="713"/>
        <v>598330.44678657304</v>
      </c>
      <c r="AX139" s="39">
        <f t="shared" si="713"/>
        <v>602446.45665145654</v>
      </c>
      <c r="AY139" s="39">
        <f t="shared" si="713"/>
        <v>608681.3727925946</v>
      </c>
      <c r="AZ139" s="39">
        <f t="shared" si="713"/>
        <v>600664.48894793552</v>
      </c>
      <c r="BA139" s="39">
        <f t="shared" si="713"/>
        <v>602283.29498496256</v>
      </c>
      <c r="BB139" s="39">
        <f t="shared" si="713"/>
        <v>584637.70644866233</v>
      </c>
      <c r="BC139" s="39">
        <f t="shared" si="713"/>
        <v>642875.10878511204</v>
      </c>
      <c r="BD139" s="39">
        <f t="shared" si="713"/>
        <v>591253.48408150638</v>
      </c>
      <c r="BE139" s="39">
        <f t="shared" si="713"/>
        <v>654094.33849953639</v>
      </c>
      <c r="BF139" s="39">
        <f t="shared" si="713"/>
        <v>643900.83354865946</v>
      </c>
      <c r="BG139" s="39">
        <f t="shared" si="713"/>
        <v>640525.41567676619</v>
      </c>
      <c r="BH139" s="39">
        <f t="shared" si="713"/>
        <v>675533.95466049644</v>
      </c>
      <c r="BI139" s="39">
        <f t="shared" si="713"/>
        <v>626036.10441034089</v>
      </c>
      <c r="BJ139" s="39">
        <f t="shared" si="713"/>
        <v>631824.00054312882</v>
      </c>
      <c r="BK139" s="39">
        <f t="shared" si="713"/>
        <v>639432.35585008806</v>
      </c>
      <c r="BL139" s="39">
        <f t="shared" si="713"/>
        <v>631010.45376033697</v>
      </c>
      <c r="BM139" s="39">
        <f t="shared" si="713"/>
        <v>632316.4603944259</v>
      </c>
      <c r="BN139" s="39">
        <f t="shared" si="713"/>
        <v>612593.26143400662</v>
      </c>
      <c r="BO139" s="39">
        <f t="shared" si="713"/>
        <v>674932.40588336322</v>
      </c>
    </row>
    <row r="140" spans="1:79" x14ac:dyDescent="0.2">
      <c r="A140" t="str">
        <f>$A$75</f>
        <v>Accounts Payable</v>
      </c>
      <c r="F140" s="12" t="s">
        <v>143</v>
      </c>
      <c r="H140" s="39">
        <f t="shared" ref="H140:AE140" si="714">H75</f>
        <v>5946446.8200000003</v>
      </c>
      <c r="I140" s="39">
        <f t="shared" si="714"/>
        <v>5755567.9400000004</v>
      </c>
      <c r="J140" s="39">
        <f t="shared" si="714"/>
        <v>5834717.4100000001</v>
      </c>
      <c r="K140" s="39">
        <f t="shared" si="714"/>
        <v>6078904.3499999996</v>
      </c>
      <c r="L140" s="39">
        <f t="shared" si="714"/>
        <v>6198999.4400000004</v>
      </c>
      <c r="M140" s="39">
        <f t="shared" si="714"/>
        <v>5877417.0499999998</v>
      </c>
      <c r="N140" s="39">
        <f t="shared" si="714"/>
        <v>6196527.6900000004</v>
      </c>
      <c r="O140" s="39">
        <f t="shared" si="714"/>
        <v>5765581.71</v>
      </c>
      <c r="P140" s="39">
        <f t="shared" si="714"/>
        <v>5815798.8399999999</v>
      </c>
      <c r="Q140" s="39">
        <f t="shared" si="714"/>
        <v>5814845.6399999997</v>
      </c>
      <c r="R140" s="39">
        <f t="shared" si="714"/>
        <v>5775249.1500000004</v>
      </c>
      <c r="S140" s="39">
        <f t="shared" si="714"/>
        <v>5902158.6200000001</v>
      </c>
      <c r="T140" s="39">
        <f t="shared" si="714"/>
        <v>5624656.6399999997</v>
      </c>
      <c r="U140" s="39">
        <f t="shared" si="714"/>
        <v>6162203.9299999997</v>
      </c>
      <c r="V140" s="39">
        <f t="shared" si="714"/>
        <v>6359013.8499999996</v>
      </c>
      <c r="W140" s="39">
        <f t="shared" si="714"/>
        <v>6066705.8399999999</v>
      </c>
      <c r="X140" s="39">
        <f t="shared" si="714"/>
        <v>6396276.1299999999</v>
      </c>
      <c r="Y140" s="39">
        <f t="shared" si="714"/>
        <v>6255587.2000000002</v>
      </c>
      <c r="Z140" s="39">
        <f t="shared" si="714"/>
        <v>6523065.2300000004</v>
      </c>
      <c r="AA140" s="39">
        <f t="shared" si="714"/>
        <v>5946923.7599999998</v>
      </c>
      <c r="AB140" s="39">
        <f t="shared" si="714"/>
        <v>6088457.75</v>
      </c>
      <c r="AC140" s="39">
        <f t="shared" si="714"/>
        <v>6027373.1600000001</v>
      </c>
      <c r="AD140" s="39">
        <f t="shared" si="714"/>
        <v>5922090.7999999998</v>
      </c>
      <c r="AE140" s="39">
        <f t="shared" si="714"/>
        <v>6023998.8700000001</v>
      </c>
      <c r="AF140" s="98">
        <f>(SUM(AD135:AF135)/90)*AF145</f>
        <v>5955410.747773747</v>
      </c>
      <c r="AG140" s="39">
        <f t="shared" ref="AG140:BO140" si="715">(SUM(AE135:AG135)/90)*AG145</f>
        <v>6149272.4035800584</v>
      </c>
      <c r="AH140" s="39">
        <f t="shared" si="715"/>
        <v>6143055.1885126382</v>
      </c>
      <c r="AI140" s="39">
        <f t="shared" si="715"/>
        <v>6320100.8455551658</v>
      </c>
      <c r="AJ140" s="39">
        <f t="shared" si="715"/>
        <v>6415819.9524156777</v>
      </c>
      <c r="AK140" s="39">
        <f t="shared" si="715"/>
        <v>6357240.1090886919</v>
      </c>
      <c r="AL140" s="39">
        <f t="shared" si="715"/>
        <v>6310150.9833467258</v>
      </c>
      <c r="AM140" s="39">
        <f t="shared" si="715"/>
        <v>6176254.6870963443</v>
      </c>
      <c r="AN140" s="39">
        <f t="shared" si="715"/>
        <v>6164339.1918000225</v>
      </c>
      <c r="AO140" s="39">
        <f t="shared" si="715"/>
        <v>6158561.5718850847</v>
      </c>
      <c r="AP140" s="39">
        <f t="shared" si="715"/>
        <v>6089304.322268025</v>
      </c>
      <c r="AQ140" s="39">
        <f t="shared" si="715"/>
        <v>6236039.0992298992</v>
      </c>
      <c r="AR140" s="39">
        <f t="shared" si="715"/>
        <v>6182638.752098226</v>
      </c>
      <c r="AS140" s="39">
        <f t="shared" si="715"/>
        <v>6372590.6772223283</v>
      </c>
      <c r="AT140" s="39">
        <f t="shared" si="715"/>
        <v>6370822.8785585118</v>
      </c>
      <c r="AU140" s="39">
        <f t="shared" si="715"/>
        <v>6550806.599279359</v>
      </c>
      <c r="AV140" s="39">
        <f t="shared" si="715"/>
        <v>6644472.4438194931</v>
      </c>
      <c r="AW140" s="39">
        <f t="shared" si="715"/>
        <v>6583826.4196411567</v>
      </c>
      <c r="AX140" s="39">
        <f t="shared" si="715"/>
        <v>6539040.3170634471</v>
      </c>
      <c r="AY140" s="39">
        <f t="shared" si="715"/>
        <v>6403735.8307439117</v>
      </c>
      <c r="AZ140" s="39">
        <f t="shared" si="715"/>
        <v>6397429.6709243385</v>
      </c>
      <c r="BA140" s="39">
        <f t="shared" si="715"/>
        <v>6393027.3883084357</v>
      </c>
      <c r="BB140" s="39">
        <f t="shared" si="715"/>
        <v>6317322.0562362205</v>
      </c>
      <c r="BC140" s="39">
        <f t="shared" si="715"/>
        <v>6468653.1823464232</v>
      </c>
      <c r="BD140" s="39">
        <f t="shared" si="715"/>
        <v>6418077.8072115248</v>
      </c>
      <c r="BE140" s="39">
        <f t="shared" si="715"/>
        <v>6629361.5597135536</v>
      </c>
      <c r="BF140" s="39">
        <f t="shared" si="715"/>
        <v>6629131.4563987087</v>
      </c>
      <c r="BG140" s="39">
        <f t="shared" si="715"/>
        <v>6812153.7875175886</v>
      </c>
      <c r="BH140" s="39">
        <f t="shared" si="715"/>
        <v>6903037.7610178823</v>
      </c>
      <c r="BI140" s="39">
        <f t="shared" si="715"/>
        <v>6840057.0666351356</v>
      </c>
      <c r="BJ140" s="39">
        <f t="shared" si="715"/>
        <v>6798210.4045792241</v>
      </c>
      <c r="BK140" s="39">
        <f t="shared" si="715"/>
        <v>6661596.6562144179</v>
      </c>
      <c r="BL140" s="39">
        <f t="shared" si="715"/>
        <v>6662141.5854849853</v>
      </c>
      <c r="BM140" s="39">
        <f t="shared" si="715"/>
        <v>6659427.6705471529</v>
      </c>
      <c r="BN140" s="39">
        <f t="shared" si="715"/>
        <v>6576095.6900407756</v>
      </c>
      <c r="BO140" s="39">
        <f t="shared" si="715"/>
        <v>6732571.1760353101</v>
      </c>
    </row>
    <row r="141" spans="1:79" x14ac:dyDescent="0.2">
      <c r="A141" t="str">
        <f>$A$76</f>
        <v>Accrued Expenses</v>
      </c>
      <c r="F141" s="12" t="s">
        <v>143</v>
      </c>
      <c r="H141" s="39">
        <f t="shared" ref="H141:AE141" si="716">H76</f>
        <v>501879.7</v>
      </c>
      <c r="I141" s="39">
        <f t="shared" si="716"/>
        <v>528644.04</v>
      </c>
      <c r="J141" s="39">
        <f t="shared" si="716"/>
        <v>555408.38</v>
      </c>
      <c r="K141" s="39">
        <f t="shared" si="716"/>
        <v>547367.34</v>
      </c>
      <c r="L141" s="39">
        <f t="shared" si="716"/>
        <v>568180.53</v>
      </c>
      <c r="M141" s="39">
        <f t="shared" si="716"/>
        <v>539998.84</v>
      </c>
      <c r="N141" s="39">
        <f t="shared" si="716"/>
        <v>541309.59</v>
      </c>
      <c r="O141" s="39">
        <f t="shared" si="716"/>
        <v>534272.74</v>
      </c>
      <c r="P141" s="39">
        <f t="shared" si="716"/>
        <v>527235.88</v>
      </c>
      <c r="Q141" s="39">
        <f t="shared" si="716"/>
        <v>518906.23</v>
      </c>
      <c r="R141" s="39">
        <f t="shared" si="716"/>
        <v>510576.58</v>
      </c>
      <c r="S141" s="39">
        <f t="shared" si="716"/>
        <v>553878.72</v>
      </c>
      <c r="T141" s="39">
        <f t="shared" si="716"/>
        <v>531992.48</v>
      </c>
      <c r="U141" s="39">
        <f t="shared" si="716"/>
        <v>560362.68000000005</v>
      </c>
      <c r="V141" s="39">
        <f t="shared" si="716"/>
        <v>588732.89</v>
      </c>
      <c r="W141" s="39">
        <f t="shared" si="716"/>
        <v>580209.38</v>
      </c>
      <c r="X141" s="39">
        <f t="shared" si="716"/>
        <v>602271.36</v>
      </c>
      <c r="Y141" s="39">
        <f t="shared" si="716"/>
        <v>572398.77</v>
      </c>
      <c r="Z141" s="39">
        <f t="shared" si="716"/>
        <v>573788.17000000004</v>
      </c>
      <c r="AA141" s="39">
        <f t="shared" si="716"/>
        <v>566329.1</v>
      </c>
      <c r="AB141" s="39">
        <f t="shared" si="716"/>
        <v>558870.03</v>
      </c>
      <c r="AC141" s="39">
        <f t="shared" si="716"/>
        <v>550040.6</v>
      </c>
      <c r="AD141" s="39">
        <f t="shared" si="716"/>
        <v>541211.17000000004</v>
      </c>
      <c r="AE141" s="39">
        <f t="shared" si="716"/>
        <v>587111.43999999994</v>
      </c>
      <c r="AF141" s="98">
        <f>AF134*AF147</f>
        <v>536974.03606958082</v>
      </c>
      <c r="AG141" s="39">
        <f t="shared" ref="AG141:BO141" si="717">AG134*AG147</f>
        <v>590381.03709720436</v>
      </c>
      <c r="AH141" s="39">
        <f t="shared" si="717"/>
        <v>587056.16378563957</v>
      </c>
      <c r="AI141" s="39">
        <f t="shared" si="717"/>
        <v>584295.66353894887</v>
      </c>
      <c r="AJ141" s="39">
        <f t="shared" si="717"/>
        <v>613867.94409838773</v>
      </c>
      <c r="AK141" s="39">
        <f t="shared" si="717"/>
        <v>570768.56343712925</v>
      </c>
      <c r="AL141" s="39">
        <f t="shared" si="717"/>
        <v>573485.87917272095</v>
      </c>
      <c r="AM141" s="39">
        <f t="shared" si="717"/>
        <v>578548.1849351665</v>
      </c>
      <c r="AN141" s="39">
        <f t="shared" si="717"/>
        <v>570928.18241376372</v>
      </c>
      <c r="AO141" s="39">
        <f t="shared" si="717"/>
        <v>572788.92230658885</v>
      </c>
      <c r="AP141" s="39">
        <f t="shared" si="717"/>
        <v>556985.06832382642</v>
      </c>
      <c r="AQ141" s="39">
        <f t="shared" si="717"/>
        <v>611392.91720073216</v>
      </c>
      <c r="AR141" s="39">
        <f t="shared" si="717"/>
        <v>560653.16776601586</v>
      </c>
      <c r="AS141" s="39">
        <f t="shared" si="717"/>
        <v>618226.46261710569</v>
      </c>
      <c r="AT141" s="39">
        <f t="shared" si="717"/>
        <v>611822.90754816681</v>
      </c>
      <c r="AU141" s="39">
        <f t="shared" si="717"/>
        <v>608789.92233327113</v>
      </c>
      <c r="AV141" s="39">
        <f t="shared" si="717"/>
        <v>640764.56211596134</v>
      </c>
      <c r="AW141" s="39">
        <f t="shared" si="717"/>
        <v>594848.16547341982</v>
      </c>
      <c r="AX141" s="39">
        <f t="shared" si="717"/>
        <v>598940.22017387161</v>
      </c>
      <c r="AY141" s="39">
        <f t="shared" si="717"/>
        <v>605138.84912273323</v>
      </c>
      <c r="AZ141" s="39">
        <f t="shared" si="717"/>
        <v>597168.62351676472</v>
      </c>
      <c r="BA141" s="39">
        <f t="shared" si="717"/>
        <v>598778.00810776197</v>
      </c>
      <c r="BB141" s="39">
        <f t="shared" si="717"/>
        <v>581235.11684108851</v>
      </c>
      <c r="BC141" s="39">
        <f t="shared" si="717"/>
        <v>639133.57767962187</v>
      </c>
      <c r="BD141" s="39">
        <f t="shared" si="717"/>
        <v>587812.39066897577</v>
      </c>
      <c r="BE141" s="39">
        <f t="shared" si="717"/>
        <v>650287.51151249395</v>
      </c>
      <c r="BF141" s="39">
        <f t="shared" si="717"/>
        <v>640153.33272828069</v>
      </c>
      <c r="BG141" s="39">
        <f t="shared" si="717"/>
        <v>636797.55977775564</v>
      </c>
      <c r="BH141" s="39">
        <f t="shared" si="717"/>
        <v>671602.34917501814</v>
      </c>
      <c r="BI141" s="39">
        <f t="shared" si="717"/>
        <v>622392.57625720138</v>
      </c>
      <c r="BJ141" s="39">
        <f t="shared" si="717"/>
        <v>628146.78685275163</v>
      </c>
      <c r="BK141" s="39">
        <f t="shared" si="717"/>
        <v>635710.86155582126</v>
      </c>
      <c r="BL141" s="39">
        <f t="shared" si="717"/>
        <v>627337.97490966972</v>
      </c>
      <c r="BM141" s="39">
        <f t="shared" si="717"/>
        <v>628636.38058926736</v>
      </c>
      <c r="BN141" s="39">
        <f t="shared" si="717"/>
        <v>609027.97058459045</v>
      </c>
      <c r="BO141" s="39">
        <f t="shared" si="717"/>
        <v>671004.3014098705</v>
      </c>
    </row>
    <row r="143" spans="1:79" x14ac:dyDescent="0.2">
      <c r="A143" t="s">
        <v>134</v>
      </c>
      <c r="F143" s="12" t="s">
        <v>135</v>
      </c>
      <c r="H143" s="44"/>
      <c r="I143" s="44"/>
      <c r="J143" s="44"/>
      <c r="K143" s="94">
        <f t="shared" ref="K143:P143" si="718">(AVERAGE(H137:K137)/SUM(I133:K133))*90</f>
        <v>29.884606322879652</v>
      </c>
      <c r="L143" s="94">
        <f t="shared" si="718"/>
        <v>29.623692319744265</v>
      </c>
      <c r="M143" s="94">
        <f t="shared" si="718"/>
        <v>30.708030136692631</v>
      </c>
      <c r="N143" s="94">
        <f t="shared" si="718"/>
        <v>31.233185435170956</v>
      </c>
      <c r="O143" s="94">
        <f t="shared" si="718"/>
        <v>31.510053440850843</v>
      </c>
      <c r="P143" s="94">
        <f t="shared" si="718"/>
        <v>31.431860896650988</v>
      </c>
      <c r="Q143" s="94">
        <f t="shared" ref="Q143:AE143" si="719">(AVERAGE(N137:Q137)/SUM(O133:Q133))*90</f>
        <v>31.059223663609519</v>
      </c>
      <c r="R143" s="94">
        <f t="shared" si="719"/>
        <v>31.251827835091646</v>
      </c>
      <c r="S143" s="94">
        <f t="shared" si="719"/>
        <v>31.099255465627195</v>
      </c>
      <c r="T143" s="94">
        <f t="shared" si="719"/>
        <v>31.854841185524641</v>
      </c>
      <c r="U143" s="94">
        <f t="shared" si="719"/>
        <v>31.219019152882286</v>
      </c>
      <c r="V143" s="94">
        <f t="shared" si="719"/>
        <v>31.200302591070148</v>
      </c>
      <c r="W143" s="94">
        <f t="shared" si="719"/>
        <v>30.72928312604542</v>
      </c>
      <c r="X143" s="94">
        <f t="shared" si="719"/>
        <v>30.855772395664243</v>
      </c>
      <c r="Y143" s="94">
        <f t="shared" si="719"/>
        <v>32.054663052139716</v>
      </c>
      <c r="Z143" s="94">
        <f t="shared" si="719"/>
        <v>33.113445546019321</v>
      </c>
      <c r="AA143" s="94">
        <f t="shared" si="719"/>
        <v>33.422279067354374</v>
      </c>
      <c r="AB143" s="94">
        <f t="shared" si="719"/>
        <v>32.689399781846113</v>
      </c>
      <c r="AC143" s="94">
        <f t="shared" si="719"/>
        <v>31.744105496699564</v>
      </c>
      <c r="AD143" s="94">
        <f t="shared" si="719"/>
        <v>31.026589125184451</v>
      </c>
      <c r="AE143" s="94">
        <f t="shared" si="719"/>
        <v>29.909322555119097</v>
      </c>
      <c r="AF143" s="96">
        <v>30</v>
      </c>
      <c r="AG143" s="96">
        <v>33</v>
      </c>
      <c r="AH143" s="96">
        <v>36</v>
      </c>
      <c r="AI143" s="96">
        <v>39</v>
      </c>
      <c r="AJ143" s="96">
        <v>42</v>
      </c>
      <c r="AK143" s="96">
        <v>45</v>
      </c>
      <c r="AL143" s="95">
        <f t="shared" ref="AL143:BO144" si="720">AK143</f>
        <v>45</v>
      </c>
      <c r="AM143" s="95">
        <f t="shared" si="720"/>
        <v>45</v>
      </c>
      <c r="AN143" s="95">
        <f t="shared" si="720"/>
        <v>45</v>
      </c>
      <c r="AO143" s="95">
        <f t="shared" si="720"/>
        <v>45</v>
      </c>
      <c r="AP143" s="95">
        <f t="shared" si="720"/>
        <v>45</v>
      </c>
      <c r="AQ143" s="95">
        <f t="shared" si="720"/>
        <v>45</v>
      </c>
      <c r="AR143" s="95">
        <f t="shared" si="720"/>
        <v>45</v>
      </c>
      <c r="AS143" s="95">
        <f t="shared" si="720"/>
        <v>45</v>
      </c>
      <c r="AT143" s="95">
        <f t="shared" si="720"/>
        <v>45</v>
      </c>
      <c r="AU143" s="95">
        <f t="shared" si="720"/>
        <v>45</v>
      </c>
      <c r="AV143" s="95">
        <f t="shared" si="720"/>
        <v>45</v>
      </c>
      <c r="AW143" s="95">
        <f t="shared" si="720"/>
        <v>45</v>
      </c>
      <c r="AX143" s="95">
        <f t="shared" si="720"/>
        <v>45</v>
      </c>
      <c r="AY143" s="95">
        <f t="shared" si="720"/>
        <v>45</v>
      </c>
      <c r="AZ143" s="95">
        <f t="shared" si="720"/>
        <v>45</v>
      </c>
      <c r="BA143" s="95">
        <f t="shared" si="720"/>
        <v>45</v>
      </c>
      <c r="BB143" s="95">
        <f t="shared" si="720"/>
        <v>45</v>
      </c>
      <c r="BC143" s="95">
        <f t="shared" si="720"/>
        <v>45</v>
      </c>
      <c r="BD143" s="95">
        <f t="shared" si="720"/>
        <v>45</v>
      </c>
      <c r="BE143" s="95">
        <f t="shared" si="720"/>
        <v>45</v>
      </c>
      <c r="BF143" s="95">
        <f t="shared" si="720"/>
        <v>45</v>
      </c>
      <c r="BG143" s="95">
        <f t="shared" si="720"/>
        <v>45</v>
      </c>
      <c r="BH143" s="95">
        <f t="shared" si="720"/>
        <v>45</v>
      </c>
      <c r="BI143" s="95">
        <f t="shared" si="720"/>
        <v>45</v>
      </c>
      <c r="BJ143" s="95">
        <f t="shared" si="720"/>
        <v>45</v>
      </c>
      <c r="BK143" s="95">
        <f t="shared" si="720"/>
        <v>45</v>
      </c>
      <c r="BL143" s="95">
        <f t="shared" si="720"/>
        <v>45</v>
      </c>
      <c r="BM143" s="95">
        <f t="shared" si="720"/>
        <v>45</v>
      </c>
      <c r="BN143" s="95">
        <f t="shared" si="720"/>
        <v>45</v>
      </c>
      <c r="BO143" s="95">
        <f t="shared" si="720"/>
        <v>45</v>
      </c>
    </row>
    <row r="144" spans="1:79" x14ac:dyDescent="0.2">
      <c r="A144" t="s">
        <v>136</v>
      </c>
      <c r="F144" s="12" t="s">
        <v>137</v>
      </c>
      <c r="H144" s="44"/>
      <c r="I144" s="44"/>
      <c r="J144" s="44"/>
      <c r="K144" s="94">
        <f t="shared" ref="K144:S144" si="721">(AVERAGE(H138:K138)/SUM(I135:K135))*90</f>
        <v>89.533936779261026</v>
      </c>
      <c r="L144" s="94">
        <f t="shared" si="721"/>
        <v>87.991185529845694</v>
      </c>
      <c r="M144" s="94">
        <f t="shared" si="721"/>
        <v>89.209225316694173</v>
      </c>
      <c r="N144" s="94">
        <f t="shared" si="721"/>
        <v>91.331930653959702</v>
      </c>
      <c r="O144" s="94">
        <f t="shared" si="721"/>
        <v>93.570941346563103</v>
      </c>
      <c r="P144" s="94">
        <f t="shared" si="721"/>
        <v>93.258072036904181</v>
      </c>
      <c r="Q144" s="94">
        <f t="shared" si="721"/>
        <v>92.979919728550755</v>
      </c>
      <c r="R144" s="94">
        <f t="shared" si="721"/>
        <v>92.109472051938411</v>
      </c>
      <c r="S144" s="94">
        <f t="shared" si="721"/>
        <v>89.079892206125749</v>
      </c>
      <c r="T144" s="94">
        <f t="shared" ref="T144:AE144" si="722">(AVERAGE(Q138:T138)/SUM(R135:T135))*90</f>
        <v>89.476648438992001</v>
      </c>
      <c r="U144" s="94">
        <f t="shared" si="722"/>
        <v>89.149799803495441</v>
      </c>
      <c r="V144" s="94">
        <f t="shared" si="722"/>
        <v>89.514634390165298</v>
      </c>
      <c r="W144" s="94">
        <f t="shared" si="722"/>
        <v>89.047953631790392</v>
      </c>
      <c r="X144" s="94">
        <f t="shared" si="722"/>
        <v>88.449207024421241</v>
      </c>
      <c r="Y144" s="94">
        <f t="shared" si="722"/>
        <v>91.240179776282616</v>
      </c>
      <c r="Z144" s="94">
        <f t="shared" si="722"/>
        <v>92.471819479102464</v>
      </c>
      <c r="AA144" s="94">
        <f t="shared" si="722"/>
        <v>95.72761203687925</v>
      </c>
      <c r="AB144" s="94">
        <f t="shared" si="722"/>
        <v>95.114593521998799</v>
      </c>
      <c r="AC144" s="94">
        <f t="shared" si="722"/>
        <v>95.014455348894401</v>
      </c>
      <c r="AD144" s="94">
        <f t="shared" si="722"/>
        <v>95.426799414670356</v>
      </c>
      <c r="AE144" s="94">
        <f t="shared" si="722"/>
        <v>93.623024541419696</v>
      </c>
      <c r="AF144" s="95">
        <f t="shared" ref="AF144" si="723">AE144</f>
        <v>93.623024541419696</v>
      </c>
      <c r="AG144" s="95">
        <f t="shared" ref="AG144" si="724">AF144</f>
        <v>93.623024541419696</v>
      </c>
      <c r="AH144" s="95">
        <f t="shared" ref="AH144" si="725">AG144</f>
        <v>93.623024541419696</v>
      </c>
      <c r="AI144" s="95">
        <f t="shared" ref="AI144" si="726">AH144</f>
        <v>93.623024541419696</v>
      </c>
      <c r="AJ144" s="95">
        <f t="shared" ref="AJ144" si="727">AI144</f>
        <v>93.623024541419696</v>
      </c>
      <c r="AK144" s="95">
        <f t="shared" ref="AK144" si="728">AJ144</f>
        <v>93.623024541419696</v>
      </c>
      <c r="AL144" s="95">
        <f t="shared" si="720"/>
        <v>93.623024541419696</v>
      </c>
      <c r="AM144" s="95">
        <f t="shared" si="720"/>
        <v>93.623024541419696</v>
      </c>
      <c r="AN144" s="95">
        <f t="shared" si="720"/>
        <v>93.623024541419696</v>
      </c>
      <c r="AO144" s="95">
        <f t="shared" si="720"/>
        <v>93.623024541419696</v>
      </c>
      <c r="AP144" s="95">
        <f t="shared" si="720"/>
        <v>93.623024541419696</v>
      </c>
      <c r="AQ144" s="95">
        <f t="shared" si="720"/>
        <v>93.623024541419696</v>
      </c>
      <c r="AR144" s="95">
        <f t="shared" si="720"/>
        <v>93.623024541419696</v>
      </c>
      <c r="AS144" s="95">
        <f t="shared" si="720"/>
        <v>93.623024541419696</v>
      </c>
      <c r="AT144" s="95">
        <f t="shared" si="720"/>
        <v>93.623024541419696</v>
      </c>
      <c r="AU144" s="95">
        <f t="shared" si="720"/>
        <v>93.623024541419696</v>
      </c>
      <c r="AV144" s="95">
        <f t="shared" si="720"/>
        <v>93.623024541419696</v>
      </c>
      <c r="AW144" s="95">
        <f t="shared" si="720"/>
        <v>93.623024541419696</v>
      </c>
      <c r="AX144" s="95">
        <f t="shared" si="720"/>
        <v>93.623024541419696</v>
      </c>
      <c r="AY144" s="95">
        <f t="shared" si="720"/>
        <v>93.623024541419696</v>
      </c>
      <c r="AZ144" s="95">
        <f t="shared" si="720"/>
        <v>93.623024541419696</v>
      </c>
      <c r="BA144" s="95">
        <f t="shared" si="720"/>
        <v>93.623024541419696</v>
      </c>
      <c r="BB144" s="95">
        <f t="shared" si="720"/>
        <v>93.623024541419696</v>
      </c>
      <c r="BC144" s="95">
        <f t="shared" si="720"/>
        <v>93.623024541419696</v>
      </c>
      <c r="BD144" s="95">
        <f t="shared" si="720"/>
        <v>93.623024541419696</v>
      </c>
      <c r="BE144" s="95">
        <f t="shared" si="720"/>
        <v>93.623024541419696</v>
      </c>
      <c r="BF144" s="95">
        <f t="shared" si="720"/>
        <v>93.623024541419696</v>
      </c>
      <c r="BG144" s="95">
        <f t="shared" si="720"/>
        <v>93.623024541419696</v>
      </c>
      <c r="BH144" s="95">
        <f t="shared" si="720"/>
        <v>93.623024541419696</v>
      </c>
      <c r="BI144" s="95">
        <f t="shared" si="720"/>
        <v>93.623024541419696</v>
      </c>
      <c r="BJ144" s="95">
        <f t="shared" si="720"/>
        <v>93.623024541419696</v>
      </c>
      <c r="BK144" s="95">
        <f t="shared" si="720"/>
        <v>93.623024541419696</v>
      </c>
      <c r="BL144" s="95">
        <f t="shared" si="720"/>
        <v>93.623024541419696</v>
      </c>
      <c r="BM144" s="95">
        <f t="shared" si="720"/>
        <v>93.623024541419696</v>
      </c>
      <c r="BN144" s="95">
        <f t="shared" si="720"/>
        <v>93.623024541419696</v>
      </c>
      <c r="BO144" s="95">
        <f t="shared" si="720"/>
        <v>93.623024541419696</v>
      </c>
    </row>
    <row r="145" spans="1:79" x14ac:dyDescent="0.2">
      <c r="A145" t="s">
        <v>138</v>
      </c>
      <c r="F145" s="12" t="s">
        <v>139</v>
      </c>
      <c r="H145" s="44"/>
      <c r="I145" s="44"/>
      <c r="J145" s="44"/>
      <c r="K145" s="94">
        <f>(AVERAGE(H140:K140)/SUM(I135:K135))*90</f>
        <v>61.181060879698599</v>
      </c>
      <c r="L145" s="94">
        <f t="shared" ref="L145:P145" si="729">(AVERAGE(I140:L140)/SUM(J135:L135))*90</f>
        <v>60.343964522758135</v>
      </c>
      <c r="M145" s="94">
        <f t="shared" si="729"/>
        <v>61.184078195411423</v>
      </c>
      <c r="N145" s="94">
        <f t="shared" si="729"/>
        <v>62.401001176807114</v>
      </c>
      <c r="O145" s="94">
        <f t="shared" si="729"/>
        <v>63.033061920696795</v>
      </c>
      <c r="P145" s="94">
        <f t="shared" si="729"/>
        <v>62.345621849374858</v>
      </c>
      <c r="Q145" s="94">
        <f t="shared" ref="Q145" si="730">(AVERAGE(N140:Q140)/SUM(O135:Q135))*90</f>
        <v>63.02786498569057</v>
      </c>
      <c r="R145" s="94">
        <f t="shared" ref="R145" si="731">(AVERAGE(O140:R140)/SUM(P135:R135))*90</f>
        <v>62.814462647865113</v>
      </c>
      <c r="S145" s="94">
        <f t="shared" ref="S145" si="732">(AVERAGE(P140:S140)/SUM(Q135:S135))*90</f>
        <v>62.156990674887936</v>
      </c>
      <c r="T145" s="94">
        <f t="shared" ref="T145" si="733">(AVERAGE(Q140:T140)/SUM(R135:T135))*90</f>
        <v>61.69078195843128</v>
      </c>
      <c r="U145" s="94">
        <f t="shared" ref="U145" si="734">(AVERAGE(R140:U140)/SUM(S135:U135))*90</f>
        <v>60.890895758940204</v>
      </c>
      <c r="V145" s="94">
        <f t="shared" ref="V145" si="735">(AVERAGE(S140:V140)/SUM(T135:V135))*90</f>
        <v>61.094233077657634</v>
      </c>
      <c r="W145" s="94">
        <f t="shared" ref="W145" si="736">(AVERAGE(T140:W140)/SUM(U135:W135))*90</f>
        <v>59.760131080372233</v>
      </c>
      <c r="X145" s="94">
        <f t="shared" ref="X145" si="737">(AVERAGE(U140:X140)/SUM(V135:X135))*90</f>
        <v>59.815238958212831</v>
      </c>
      <c r="Y145" s="94">
        <f t="shared" ref="Y145" si="738">(AVERAGE(V140:Y140)/SUM(W135:Y135))*90</f>
        <v>61.126520455248716</v>
      </c>
      <c r="Z145" s="94">
        <f t="shared" ref="Z145" si="739">(AVERAGE(W140:Z140)/SUM(X135:Z135))*90</f>
        <v>61.583869431210651</v>
      </c>
      <c r="AA145" s="94">
        <f t="shared" ref="AA145" si="740">(AVERAGE(X140:AA140)/SUM(Y135:AA135))*90</f>
        <v>63.003593507824341</v>
      </c>
      <c r="AB145" s="94">
        <f t="shared" ref="AB145" si="741">(AVERAGE(Y140:AB140)/SUM(Z135:AB135))*90</f>
        <v>62.326093446619907</v>
      </c>
      <c r="AC145" s="94">
        <f t="shared" ref="AC145" si="742">(AVERAGE(Z140:AC140)/SUM(AA135:AC135))*90</f>
        <v>62.398960243844208</v>
      </c>
      <c r="AD145" s="94">
        <f t="shared" ref="AD145" si="743">(AVERAGE(AA140:AD140)/SUM(AB135:AD135))*90</f>
        <v>61.958290028989516</v>
      </c>
      <c r="AE145" s="94">
        <f t="shared" ref="AE145" si="744">(AVERAGE(AB140:AE140)/SUM(AC135:AE135))*90</f>
        <v>61.146682132173879</v>
      </c>
      <c r="AF145" s="95">
        <f t="shared" ref="AF145:AF147" si="745">AE145</f>
        <v>61.146682132173879</v>
      </c>
      <c r="AG145" s="95">
        <f t="shared" ref="AG145:AG147" si="746">AF145</f>
        <v>61.146682132173879</v>
      </c>
      <c r="AH145" s="95">
        <f t="shared" ref="AH145:AH147" si="747">AG145</f>
        <v>61.146682132173879</v>
      </c>
      <c r="AI145" s="95">
        <f t="shared" ref="AI145:AI147" si="748">AH145</f>
        <v>61.146682132173879</v>
      </c>
      <c r="AJ145" s="95">
        <f t="shared" ref="AJ145:AJ147" si="749">AI145</f>
        <v>61.146682132173879</v>
      </c>
      <c r="AK145" s="95">
        <f t="shared" ref="AK145:AK147" si="750">AJ145</f>
        <v>61.146682132173879</v>
      </c>
      <c r="AL145" s="95">
        <f t="shared" ref="AL145:AL147" si="751">AK145</f>
        <v>61.146682132173879</v>
      </c>
      <c r="AM145" s="95">
        <f t="shared" ref="AM145:AM147" si="752">AL145</f>
        <v>61.146682132173879</v>
      </c>
      <c r="AN145" s="95">
        <f t="shared" ref="AN145:AN147" si="753">AM145</f>
        <v>61.146682132173879</v>
      </c>
      <c r="AO145" s="95">
        <f t="shared" ref="AO145:AO147" si="754">AN145</f>
        <v>61.146682132173879</v>
      </c>
      <c r="AP145" s="95">
        <f t="shared" ref="AP145:AP147" si="755">AO145</f>
        <v>61.146682132173879</v>
      </c>
      <c r="AQ145" s="95">
        <f t="shared" ref="AQ145:AQ147" si="756">AP145</f>
        <v>61.146682132173879</v>
      </c>
      <c r="AR145" s="95">
        <f t="shared" ref="AR145:AR147" si="757">AQ145</f>
        <v>61.146682132173879</v>
      </c>
      <c r="AS145" s="95">
        <f t="shared" ref="AS145:AS147" si="758">AR145</f>
        <v>61.146682132173879</v>
      </c>
      <c r="AT145" s="95">
        <f t="shared" ref="AT145:AT147" si="759">AS145</f>
        <v>61.146682132173879</v>
      </c>
      <c r="AU145" s="95">
        <f t="shared" ref="AU145:AU147" si="760">AT145</f>
        <v>61.146682132173879</v>
      </c>
      <c r="AV145" s="95">
        <f t="shared" ref="AV145:AV147" si="761">AU145</f>
        <v>61.146682132173879</v>
      </c>
      <c r="AW145" s="95">
        <f t="shared" ref="AW145:AW147" si="762">AV145</f>
        <v>61.146682132173879</v>
      </c>
      <c r="AX145" s="95">
        <f t="shared" ref="AX145:AX147" si="763">AW145</f>
        <v>61.146682132173879</v>
      </c>
      <c r="AY145" s="95">
        <f t="shared" ref="AY145:AY147" si="764">AX145</f>
        <v>61.146682132173879</v>
      </c>
      <c r="AZ145" s="95">
        <f t="shared" ref="AZ145:AZ147" si="765">AY145</f>
        <v>61.146682132173879</v>
      </c>
      <c r="BA145" s="95">
        <f t="shared" ref="BA145:BA147" si="766">AZ145</f>
        <v>61.146682132173879</v>
      </c>
      <c r="BB145" s="95">
        <f t="shared" ref="BB145:BB147" si="767">BA145</f>
        <v>61.146682132173879</v>
      </c>
      <c r="BC145" s="95">
        <f t="shared" ref="BC145:BC147" si="768">BB145</f>
        <v>61.146682132173879</v>
      </c>
      <c r="BD145" s="95">
        <f t="shared" ref="BD145:BD147" si="769">BC145</f>
        <v>61.146682132173879</v>
      </c>
      <c r="BE145" s="95">
        <f t="shared" ref="BE145:BE147" si="770">BD145</f>
        <v>61.146682132173879</v>
      </c>
      <c r="BF145" s="95">
        <f t="shared" ref="BF145:BF147" si="771">BE145</f>
        <v>61.146682132173879</v>
      </c>
      <c r="BG145" s="95">
        <f t="shared" ref="BG145:BG147" si="772">BF145</f>
        <v>61.146682132173879</v>
      </c>
      <c r="BH145" s="95">
        <f t="shared" ref="BH145:BH147" si="773">BG145</f>
        <v>61.146682132173879</v>
      </c>
      <c r="BI145" s="95">
        <f t="shared" ref="BI145:BI147" si="774">BH145</f>
        <v>61.146682132173879</v>
      </c>
      <c r="BJ145" s="95">
        <f t="shared" ref="BJ145:BJ147" si="775">BI145</f>
        <v>61.146682132173879</v>
      </c>
      <c r="BK145" s="95">
        <f t="shared" ref="BK145:BK147" si="776">BJ145</f>
        <v>61.146682132173879</v>
      </c>
      <c r="BL145" s="95">
        <f t="shared" ref="BL145:BL147" si="777">BK145</f>
        <v>61.146682132173879</v>
      </c>
      <c r="BM145" s="95">
        <f t="shared" ref="BM145:BM147" si="778">BL145</f>
        <v>61.146682132173879</v>
      </c>
      <c r="BN145" s="95">
        <f t="shared" ref="BN145:BN147" si="779">BM145</f>
        <v>61.146682132173879</v>
      </c>
      <c r="BO145" s="95">
        <f t="shared" ref="BO145:BO147" si="780">BN145</f>
        <v>61.146682132173879</v>
      </c>
    </row>
    <row r="146" spans="1:79" x14ac:dyDescent="0.2">
      <c r="A146" t="s">
        <v>140</v>
      </c>
      <c r="F146" s="12" t="s">
        <v>142</v>
      </c>
      <c r="H146" s="30">
        <f>H139/H134</f>
        <v>0.12520965058657221</v>
      </c>
      <c r="I146" s="30">
        <f t="shared" ref="I146:AE146" si="781">I139/I134</f>
        <v>0.12520964935802922</v>
      </c>
      <c r="J146" s="30">
        <f t="shared" si="781"/>
        <v>0.12520964852851588</v>
      </c>
      <c r="K146" s="30">
        <f t="shared" si="781"/>
        <v>0.1252096499680781</v>
      </c>
      <c r="L146" s="30">
        <f t="shared" si="781"/>
        <v>0.1252096486692125</v>
      </c>
      <c r="M146" s="30">
        <f t="shared" si="781"/>
        <v>0.12520964996500442</v>
      </c>
      <c r="N146" s="30">
        <f t="shared" si="781"/>
        <v>0.12520964994936498</v>
      </c>
      <c r="O146" s="30">
        <f t="shared" si="781"/>
        <v>0.12520965028202488</v>
      </c>
      <c r="P146" s="30">
        <f t="shared" si="781"/>
        <v>0.12520965003232198</v>
      </c>
      <c r="Q146" s="30">
        <f t="shared" si="781"/>
        <v>0.12520964883305449</v>
      </c>
      <c r="R146" s="30">
        <f t="shared" si="781"/>
        <v>0.12520964972743609</v>
      </c>
      <c r="S146" s="30">
        <f t="shared" si="781"/>
        <v>0.1252096493692349</v>
      </c>
      <c r="T146" s="30">
        <f t="shared" si="781"/>
        <v>0.13131713500382702</v>
      </c>
      <c r="U146" s="30">
        <f t="shared" si="781"/>
        <v>0.12613783463302308</v>
      </c>
      <c r="V146" s="30">
        <f t="shared" si="781"/>
        <v>0.13270895739395649</v>
      </c>
      <c r="W146" s="30">
        <f t="shared" si="781"/>
        <v>0.13137562886064913</v>
      </c>
      <c r="X146" s="30">
        <f t="shared" si="781"/>
        <v>0.13001148978714749</v>
      </c>
      <c r="Y146" s="30">
        <f t="shared" si="781"/>
        <v>0.13270895771197327</v>
      </c>
      <c r="Z146" s="30">
        <f t="shared" si="781"/>
        <v>0.13264927243884447</v>
      </c>
      <c r="AA146" s="30">
        <f t="shared" si="781"/>
        <v>0.12995420367782712</v>
      </c>
      <c r="AB146" s="30">
        <f t="shared" si="781"/>
        <v>0.12995420414448858</v>
      </c>
      <c r="AC146" s="30">
        <f t="shared" si="781"/>
        <v>0.12742149461804333</v>
      </c>
      <c r="AD146" s="30">
        <f t="shared" si="781"/>
        <v>0.12873155023138147</v>
      </c>
      <c r="AE146" s="30">
        <f t="shared" si="781"/>
        <v>0.12742149418154639</v>
      </c>
      <c r="AF146" s="97">
        <f t="shared" si="745"/>
        <v>0.12742149418154639</v>
      </c>
      <c r="AG146" s="97">
        <f t="shared" si="746"/>
        <v>0.12742149418154639</v>
      </c>
      <c r="AH146" s="97">
        <f t="shared" si="747"/>
        <v>0.12742149418154639</v>
      </c>
      <c r="AI146" s="97">
        <f t="shared" si="748"/>
        <v>0.12742149418154639</v>
      </c>
      <c r="AJ146" s="97">
        <f t="shared" si="749"/>
        <v>0.12742149418154639</v>
      </c>
      <c r="AK146" s="97">
        <f t="shared" si="750"/>
        <v>0.12742149418154639</v>
      </c>
      <c r="AL146" s="97">
        <f t="shared" si="751"/>
        <v>0.12742149418154639</v>
      </c>
      <c r="AM146" s="97">
        <f t="shared" si="752"/>
        <v>0.12742149418154639</v>
      </c>
      <c r="AN146" s="97">
        <f t="shared" si="753"/>
        <v>0.12742149418154639</v>
      </c>
      <c r="AO146" s="97">
        <f t="shared" si="754"/>
        <v>0.12742149418154639</v>
      </c>
      <c r="AP146" s="97">
        <f t="shared" si="755"/>
        <v>0.12742149418154639</v>
      </c>
      <c r="AQ146" s="97">
        <f t="shared" si="756"/>
        <v>0.12742149418154639</v>
      </c>
      <c r="AR146" s="97">
        <f t="shared" si="757"/>
        <v>0.12742149418154639</v>
      </c>
      <c r="AS146" s="97">
        <f t="shared" si="758"/>
        <v>0.12742149418154639</v>
      </c>
      <c r="AT146" s="97">
        <f t="shared" si="759"/>
        <v>0.12742149418154639</v>
      </c>
      <c r="AU146" s="97">
        <f t="shared" si="760"/>
        <v>0.12742149418154639</v>
      </c>
      <c r="AV146" s="97">
        <f t="shared" si="761"/>
        <v>0.12742149418154639</v>
      </c>
      <c r="AW146" s="97">
        <f t="shared" si="762"/>
        <v>0.12742149418154639</v>
      </c>
      <c r="AX146" s="97">
        <f t="shared" si="763"/>
        <v>0.12742149418154639</v>
      </c>
      <c r="AY146" s="97">
        <f t="shared" si="764"/>
        <v>0.12742149418154639</v>
      </c>
      <c r="AZ146" s="97">
        <f t="shared" si="765"/>
        <v>0.12742149418154639</v>
      </c>
      <c r="BA146" s="97">
        <f t="shared" si="766"/>
        <v>0.12742149418154639</v>
      </c>
      <c r="BB146" s="97">
        <f t="shared" si="767"/>
        <v>0.12742149418154639</v>
      </c>
      <c r="BC146" s="97">
        <f t="shared" si="768"/>
        <v>0.12742149418154639</v>
      </c>
      <c r="BD146" s="97">
        <f t="shared" si="769"/>
        <v>0.12742149418154639</v>
      </c>
      <c r="BE146" s="97">
        <f t="shared" si="770"/>
        <v>0.12742149418154639</v>
      </c>
      <c r="BF146" s="97">
        <f t="shared" si="771"/>
        <v>0.12742149418154639</v>
      </c>
      <c r="BG146" s="97">
        <f t="shared" si="772"/>
        <v>0.12742149418154639</v>
      </c>
      <c r="BH146" s="97">
        <f t="shared" si="773"/>
        <v>0.12742149418154639</v>
      </c>
      <c r="BI146" s="97">
        <f t="shared" si="774"/>
        <v>0.12742149418154639</v>
      </c>
      <c r="BJ146" s="97">
        <f t="shared" si="775"/>
        <v>0.12742149418154639</v>
      </c>
      <c r="BK146" s="97">
        <f t="shared" si="776"/>
        <v>0.12742149418154639</v>
      </c>
      <c r="BL146" s="97">
        <f t="shared" si="777"/>
        <v>0.12742149418154639</v>
      </c>
      <c r="BM146" s="97">
        <f t="shared" si="778"/>
        <v>0.12742149418154639</v>
      </c>
      <c r="BN146" s="97">
        <f t="shared" si="779"/>
        <v>0.12742149418154639</v>
      </c>
      <c r="BO146" s="97">
        <f t="shared" si="780"/>
        <v>0.12742149418154639</v>
      </c>
    </row>
    <row r="147" spans="1:79" x14ac:dyDescent="0.2">
      <c r="A147" t="s">
        <v>141</v>
      </c>
      <c r="F147" s="12" t="s">
        <v>142</v>
      </c>
      <c r="H147" s="30">
        <f>H141/H134</f>
        <v>0.12448093023334261</v>
      </c>
      <c r="I147" s="30">
        <f t="shared" ref="I147:AE147" si="782">I141/I134</f>
        <v>0.12448092910062071</v>
      </c>
      <c r="J147" s="30">
        <f t="shared" si="782"/>
        <v>0.12448092835606026</v>
      </c>
      <c r="K147" s="30">
        <f t="shared" si="782"/>
        <v>0.12448092915016493</v>
      </c>
      <c r="L147" s="30">
        <f t="shared" si="782"/>
        <v>0.12448093047167472</v>
      </c>
      <c r="M147" s="30">
        <f t="shared" si="782"/>
        <v>0.12448093011908189</v>
      </c>
      <c r="N147" s="30">
        <f t="shared" si="782"/>
        <v>0.12448092855341658</v>
      </c>
      <c r="O147" s="30">
        <f t="shared" si="782"/>
        <v>0.12448093020736474</v>
      </c>
      <c r="P147" s="30">
        <f t="shared" si="782"/>
        <v>0.12448092895665064</v>
      </c>
      <c r="Q147" s="30">
        <f t="shared" si="782"/>
        <v>0.12448092957183141</v>
      </c>
      <c r="R147" s="30">
        <f t="shared" si="782"/>
        <v>0.12448092990359427</v>
      </c>
      <c r="S147" s="30">
        <f t="shared" si="782"/>
        <v>0.12448093036760734</v>
      </c>
      <c r="T147" s="30">
        <f t="shared" si="782"/>
        <v>0.13055286966486079</v>
      </c>
      <c r="U147" s="30">
        <f t="shared" si="782"/>
        <v>0.12540371082054363</v>
      </c>
      <c r="V147" s="30">
        <f t="shared" si="782"/>
        <v>0.13193659214340897</v>
      </c>
      <c r="W147" s="30">
        <f t="shared" si="782"/>
        <v>0.13061102196803667</v>
      </c>
      <c r="X147" s="30">
        <f t="shared" si="782"/>
        <v>0.12925482272815672</v>
      </c>
      <c r="Y147" s="30">
        <f t="shared" si="782"/>
        <v>0.1319365922342243</v>
      </c>
      <c r="Z147" s="30">
        <f t="shared" si="782"/>
        <v>0.13187725287558111</v>
      </c>
      <c r="AA147" s="30">
        <f t="shared" si="782"/>
        <v>0.12919787034533195</v>
      </c>
      <c r="AB147" s="30">
        <f t="shared" si="782"/>
        <v>0.12919786944974276</v>
      </c>
      <c r="AC147" s="30">
        <f t="shared" si="782"/>
        <v>0.12667990073069244</v>
      </c>
      <c r="AD147" s="30">
        <f t="shared" si="782"/>
        <v>0.12798233224420286</v>
      </c>
      <c r="AE147" s="30">
        <f t="shared" si="782"/>
        <v>0.12667990148729938</v>
      </c>
      <c r="AF147" s="97">
        <f t="shared" si="745"/>
        <v>0.12667990148729938</v>
      </c>
      <c r="AG147" s="97">
        <f t="shared" si="746"/>
        <v>0.12667990148729938</v>
      </c>
      <c r="AH147" s="97">
        <f t="shared" si="747"/>
        <v>0.12667990148729938</v>
      </c>
      <c r="AI147" s="97">
        <f t="shared" si="748"/>
        <v>0.12667990148729938</v>
      </c>
      <c r="AJ147" s="97">
        <f t="shared" si="749"/>
        <v>0.12667990148729938</v>
      </c>
      <c r="AK147" s="97">
        <f t="shared" si="750"/>
        <v>0.12667990148729938</v>
      </c>
      <c r="AL147" s="97">
        <f t="shared" si="751"/>
        <v>0.12667990148729938</v>
      </c>
      <c r="AM147" s="97">
        <f t="shared" si="752"/>
        <v>0.12667990148729938</v>
      </c>
      <c r="AN147" s="97">
        <f t="shared" si="753"/>
        <v>0.12667990148729938</v>
      </c>
      <c r="AO147" s="97">
        <f t="shared" si="754"/>
        <v>0.12667990148729938</v>
      </c>
      <c r="AP147" s="97">
        <f t="shared" si="755"/>
        <v>0.12667990148729938</v>
      </c>
      <c r="AQ147" s="97">
        <f t="shared" si="756"/>
        <v>0.12667990148729938</v>
      </c>
      <c r="AR147" s="97">
        <f t="shared" si="757"/>
        <v>0.12667990148729938</v>
      </c>
      <c r="AS147" s="97">
        <f t="shared" si="758"/>
        <v>0.12667990148729938</v>
      </c>
      <c r="AT147" s="97">
        <f t="shared" si="759"/>
        <v>0.12667990148729938</v>
      </c>
      <c r="AU147" s="97">
        <f t="shared" si="760"/>
        <v>0.12667990148729938</v>
      </c>
      <c r="AV147" s="97">
        <f t="shared" si="761"/>
        <v>0.12667990148729938</v>
      </c>
      <c r="AW147" s="97">
        <f t="shared" si="762"/>
        <v>0.12667990148729938</v>
      </c>
      <c r="AX147" s="97">
        <f t="shared" si="763"/>
        <v>0.12667990148729938</v>
      </c>
      <c r="AY147" s="97">
        <f t="shared" si="764"/>
        <v>0.12667990148729938</v>
      </c>
      <c r="AZ147" s="97">
        <f t="shared" si="765"/>
        <v>0.12667990148729938</v>
      </c>
      <c r="BA147" s="97">
        <f t="shared" si="766"/>
        <v>0.12667990148729938</v>
      </c>
      <c r="BB147" s="97">
        <f t="shared" si="767"/>
        <v>0.12667990148729938</v>
      </c>
      <c r="BC147" s="97">
        <f t="shared" si="768"/>
        <v>0.12667990148729938</v>
      </c>
      <c r="BD147" s="97">
        <f t="shared" si="769"/>
        <v>0.12667990148729938</v>
      </c>
      <c r="BE147" s="97">
        <f t="shared" si="770"/>
        <v>0.12667990148729938</v>
      </c>
      <c r="BF147" s="97">
        <f t="shared" si="771"/>
        <v>0.12667990148729938</v>
      </c>
      <c r="BG147" s="97">
        <f t="shared" si="772"/>
        <v>0.12667990148729938</v>
      </c>
      <c r="BH147" s="97">
        <f t="shared" si="773"/>
        <v>0.12667990148729938</v>
      </c>
      <c r="BI147" s="97">
        <f t="shared" si="774"/>
        <v>0.12667990148729938</v>
      </c>
      <c r="BJ147" s="97">
        <f t="shared" si="775"/>
        <v>0.12667990148729938</v>
      </c>
      <c r="BK147" s="97">
        <f t="shared" si="776"/>
        <v>0.12667990148729938</v>
      </c>
      <c r="BL147" s="97">
        <f t="shared" si="777"/>
        <v>0.12667990148729938</v>
      </c>
      <c r="BM147" s="97">
        <f t="shared" si="778"/>
        <v>0.12667990148729938</v>
      </c>
      <c r="BN147" s="97">
        <f t="shared" si="779"/>
        <v>0.12667990148729938</v>
      </c>
      <c r="BO147" s="97">
        <f t="shared" si="780"/>
        <v>0.12667990148729938</v>
      </c>
    </row>
    <row r="149" spans="1:79" x14ac:dyDescent="0.2">
      <c r="A149" s="5" t="s">
        <v>145</v>
      </c>
      <c r="B149" s="5"/>
      <c r="C149" s="5"/>
      <c r="D149" s="5"/>
      <c r="E149" s="5"/>
      <c r="F149" s="5"/>
      <c r="G149" s="5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60"/>
      <c r="BR149" s="29"/>
      <c r="BS149" s="29"/>
      <c r="BT149" s="29"/>
      <c r="BU149" s="29"/>
      <c r="BV149" s="29"/>
      <c r="BX149" s="81"/>
      <c r="BY149" s="81"/>
      <c r="BZ149" s="81"/>
      <c r="CA149" s="81"/>
    </row>
    <row r="150" spans="1:79" x14ac:dyDescent="0.2">
      <c r="A150" t="s">
        <v>146</v>
      </c>
      <c r="I150" s="39">
        <f>H153</f>
        <v>40000</v>
      </c>
      <c r="J150" s="39">
        <f t="shared" ref="J150:L150" si="783">I153</f>
        <v>80000</v>
      </c>
      <c r="K150" s="39">
        <f t="shared" si="783"/>
        <v>120000</v>
      </c>
      <c r="L150" s="39">
        <f t="shared" si="783"/>
        <v>160000</v>
      </c>
      <c r="M150" s="39">
        <f t="shared" ref="M150:P150" si="784">L153</f>
        <v>200000</v>
      </c>
      <c r="N150" s="39">
        <f t="shared" si="784"/>
        <v>240000</v>
      </c>
      <c r="O150" s="39">
        <f t="shared" si="784"/>
        <v>280000</v>
      </c>
      <c r="P150" s="39">
        <f t="shared" si="784"/>
        <v>320000</v>
      </c>
      <c r="Q150" s="39">
        <f t="shared" ref="Q150:S150" si="785">P153</f>
        <v>360000</v>
      </c>
      <c r="R150" s="39">
        <f t="shared" si="785"/>
        <v>400000</v>
      </c>
      <c r="S150" s="39">
        <f t="shared" si="785"/>
        <v>440000</v>
      </c>
      <c r="T150" s="39">
        <f t="shared" ref="T150:X150" si="786">S153</f>
        <v>0</v>
      </c>
      <c r="U150" s="39">
        <f t="shared" si="786"/>
        <v>42000</v>
      </c>
      <c r="V150" s="39">
        <f t="shared" si="786"/>
        <v>84000</v>
      </c>
      <c r="W150" s="39">
        <f t="shared" si="786"/>
        <v>126000</v>
      </c>
      <c r="X150" s="39">
        <f t="shared" si="786"/>
        <v>168000</v>
      </c>
      <c r="Y150" s="39">
        <f t="shared" ref="Y150:AB150" si="787">X153</f>
        <v>210000</v>
      </c>
      <c r="Z150" s="39">
        <f t="shared" si="787"/>
        <v>252000</v>
      </c>
      <c r="AA150" s="39">
        <f t="shared" si="787"/>
        <v>294000</v>
      </c>
      <c r="AB150" s="39">
        <f t="shared" si="787"/>
        <v>336000</v>
      </c>
      <c r="AC150" s="39">
        <f t="shared" ref="AC150:AE150" si="788">AB153</f>
        <v>378000</v>
      </c>
      <c r="AD150" s="39">
        <f t="shared" si="788"/>
        <v>420000</v>
      </c>
      <c r="AE150" s="39">
        <f t="shared" si="788"/>
        <v>462000</v>
      </c>
      <c r="AF150" s="39">
        <f t="shared" ref="AF150:AI150" si="789">AE153</f>
        <v>0</v>
      </c>
      <c r="AG150" s="39">
        <f t="shared" si="789"/>
        <v>43333.333333333358</v>
      </c>
      <c r="AH150" s="39">
        <f t="shared" si="789"/>
        <v>86666.666666666715</v>
      </c>
      <c r="AI150" s="39">
        <f t="shared" si="789"/>
        <v>130000.00000000007</v>
      </c>
      <c r="AJ150" s="39">
        <f t="shared" ref="AJ150:AQ150" si="790">AI153</f>
        <v>174666.66666666677</v>
      </c>
      <c r="AK150" s="39">
        <f t="shared" si="790"/>
        <v>219333.33333333346</v>
      </c>
      <c r="AL150" s="39">
        <f t="shared" si="790"/>
        <v>264666.6666666668</v>
      </c>
      <c r="AM150" s="39">
        <f t="shared" si="790"/>
        <v>310000.00000000017</v>
      </c>
      <c r="AN150" s="39">
        <f t="shared" si="790"/>
        <v>356000.00000000023</v>
      </c>
      <c r="AO150" s="39">
        <f t="shared" si="790"/>
        <v>402000.00000000023</v>
      </c>
      <c r="AP150" s="39">
        <f t="shared" si="790"/>
        <v>448000.00000000023</v>
      </c>
      <c r="AQ150" s="39">
        <f t="shared" si="790"/>
        <v>494000.00000000023</v>
      </c>
      <c r="AR150" s="39">
        <f t="shared" ref="AR150:BO150" si="791">AQ153</f>
        <v>0</v>
      </c>
      <c r="AS150" s="39">
        <f t="shared" si="791"/>
        <v>47380.000000000029</v>
      </c>
      <c r="AT150" s="39">
        <f t="shared" si="791"/>
        <v>94760.000000000058</v>
      </c>
      <c r="AU150" s="39">
        <f t="shared" si="791"/>
        <v>142140.00000000009</v>
      </c>
      <c r="AV150" s="39">
        <f t="shared" si="791"/>
        <v>189520.00000000012</v>
      </c>
      <c r="AW150" s="39">
        <f t="shared" si="791"/>
        <v>236900.00000000015</v>
      </c>
      <c r="AX150" s="39">
        <f t="shared" si="791"/>
        <v>284280.00000000017</v>
      </c>
      <c r="AY150" s="39">
        <f t="shared" si="791"/>
        <v>331660.00000000023</v>
      </c>
      <c r="AZ150" s="39">
        <f t="shared" si="791"/>
        <v>379040.00000000023</v>
      </c>
      <c r="BA150" s="39">
        <f t="shared" si="791"/>
        <v>426420.00000000023</v>
      </c>
      <c r="BB150" s="39">
        <f t="shared" si="791"/>
        <v>473800.00000000023</v>
      </c>
      <c r="BC150" s="39">
        <f t="shared" si="791"/>
        <v>521180.00000000023</v>
      </c>
      <c r="BD150" s="39">
        <f t="shared" si="791"/>
        <v>0</v>
      </c>
      <c r="BE150" s="39">
        <f t="shared" si="791"/>
        <v>48801.400000000031</v>
      </c>
      <c r="BF150" s="39">
        <f t="shared" si="791"/>
        <v>97602.800000000061</v>
      </c>
      <c r="BG150" s="39">
        <f t="shared" si="791"/>
        <v>146404.2000000001</v>
      </c>
      <c r="BH150" s="39">
        <f t="shared" si="791"/>
        <v>195205.60000000012</v>
      </c>
      <c r="BI150" s="39">
        <f t="shared" si="791"/>
        <v>244007.00000000015</v>
      </c>
      <c r="BJ150" s="39">
        <f t="shared" si="791"/>
        <v>292808.4000000002</v>
      </c>
      <c r="BK150" s="39">
        <f t="shared" si="791"/>
        <v>341609.80000000022</v>
      </c>
      <c r="BL150" s="39">
        <f t="shared" si="791"/>
        <v>390411.20000000024</v>
      </c>
      <c r="BM150" s="39">
        <f t="shared" si="791"/>
        <v>439212.60000000027</v>
      </c>
      <c r="BN150" s="39">
        <f t="shared" si="791"/>
        <v>488014.00000000029</v>
      </c>
      <c r="BO150" s="39">
        <f t="shared" si="791"/>
        <v>536815.40000000037</v>
      </c>
    </row>
    <row r="151" spans="1:79" x14ac:dyDescent="0.2">
      <c r="A151" t="s">
        <v>147</v>
      </c>
      <c r="F151" s="12" t="s">
        <v>99</v>
      </c>
      <c r="I151" s="39">
        <f>I30</f>
        <v>40000</v>
      </c>
      <c r="J151" s="39">
        <f t="shared" ref="J151:L151" si="792">J30</f>
        <v>40000</v>
      </c>
      <c r="K151" s="39">
        <f t="shared" si="792"/>
        <v>40000</v>
      </c>
      <c r="L151" s="39">
        <f t="shared" si="792"/>
        <v>40000</v>
      </c>
      <c r="M151" s="39">
        <f t="shared" ref="M151:P151" si="793">M30</f>
        <v>40000</v>
      </c>
      <c r="N151" s="39">
        <f t="shared" si="793"/>
        <v>40000</v>
      </c>
      <c r="O151" s="39">
        <f t="shared" si="793"/>
        <v>40000</v>
      </c>
      <c r="P151" s="39">
        <f t="shared" si="793"/>
        <v>40000</v>
      </c>
      <c r="Q151" s="39">
        <f t="shared" ref="Q151:S151" si="794">Q30</f>
        <v>40000</v>
      </c>
      <c r="R151" s="39">
        <f t="shared" si="794"/>
        <v>40000</v>
      </c>
      <c r="S151" s="39">
        <f t="shared" si="794"/>
        <v>40000</v>
      </c>
      <c r="T151" s="39">
        <f t="shared" ref="T151:X151" si="795">T30</f>
        <v>42000</v>
      </c>
      <c r="U151" s="39">
        <f t="shared" si="795"/>
        <v>42000</v>
      </c>
      <c r="V151" s="39">
        <f t="shared" si="795"/>
        <v>42000</v>
      </c>
      <c r="W151" s="39">
        <f t="shared" si="795"/>
        <v>42000</v>
      </c>
      <c r="X151" s="39">
        <f t="shared" si="795"/>
        <v>42000</v>
      </c>
      <c r="Y151" s="39">
        <f t="shared" ref="Y151:AB151" si="796">Y30</f>
        <v>42000</v>
      </c>
      <c r="Z151" s="39">
        <f t="shared" si="796"/>
        <v>42000</v>
      </c>
      <c r="AA151" s="39">
        <f t="shared" si="796"/>
        <v>42000</v>
      </c>
      <c r="AB151" s="39">
        <f t="shared" si="796"/>
        <v>42000</v>
      </c>
      <c r="AC151" s="39">
        <f t="shared" ref="AC151:AE151" si="797">AC30</f>
        <v>42000</v>
      </c>
      <c r="AD151" s="39">
        <f t="shared" si="797"/>
        <v>42000</v>
      </c>
      <c r="AE151" s="39">
        <f t="shared" si="797"/>
        <v>42000</v>
      </c>
      <c r="AF151" s="39">
        <f t="shared" ref="AF151:AI151" si="798">AF30</f>
        <v>43333.333333333358</v>
      </c>
      <c r="AG151" s="39">
        <f t="shared" si="798"/>
        <v>43333.333333333358</v>
      </c>
      <c r="AH151" s="39">
        <f t="shared" si="798"/>
        <v>43333.333333333358</v>
      </c>
      <c r="AI151" s="39">
        <f t="shared" si="798"/>
        <v>44666.666666666693</v>
      </c>
      <c r="AJ151" s="39">
        <f t="shared" ref="AJ151:AQ151" si="799">AJ30</f>
        <v>44666.666666666693</v>
      </c>
      <c r="AK151" s="39">
        <f t="shared" si="799"/>
        <v>45333.333333333365</v>
      </c>
      <c r="AL151" s="39">
        <f t="shared" si="799"/>
        <v>45333.333333333365</v>
      </c>
      <c r="AM151" s="39">
        <f t="shared" si="799"/>
        <v>46000.000000000029</v>
      </c>
      <c r="AN151" s="39">
        <f t="shared" si="799"/>
        <v>46000.000000000029</v>
      </c>
      <c r="AO151" s="39">
        <f t="shared" si="799"/>
        <v>46000.000000000029</v>
      </c>
      <c r="AP151" s="39">
        <f t="shared" si="799"/>
        <v>46000.000000000029</v>
      </c>
      <c r="AQ151" s="39">
        <f t="shared" si="799"/>
        <v>46000.000000000029</v>
      </c>
      <c r="AR151" s="39">
        <f t="shared" ref="AR151:BO151" si="800">AR30</f>
        <v>47380.000000000029</v>
      </c>
      <c r="AS151" s="39">
        <f t="shared" si="800"/>
        <v>47380.000000000029</v>
      </c>
      <c r="AT151" s="39">
        <f t="shared" si="800"/>
        <v>47380.000000000029</v>
      </c>
      <c r="AU151" s="39">
        <f t="shared" si="800"/>
        <v>47380.000000000029</v>
      </c>
      <c r="AV151" s="39">
        <f t="shared" si="800"/>
        <v>47380.000000000029</v>
      </c>
      <c r="AW151" s="39">
        <f t="shared" si="800"/>
        <v>47380.000000000029</v>
      </c>
      <c r="AX151" s="39">
        <f t="shared" si="800"/>
        <v>47380.000000000029</v>
      </c>
      <c r="AY151" s="39">
        <f t="shared" si="800"/>
        <v>47380.000000000029</v>
      </c>
      <c r="AZ151" s="39">
        <f t="shared" si="800"/>
        <v>47380.000000000029</v>
      </c>
      <c r="BA151" s="39">
        <f t="shared" si="800"/>
        <v>47380.000000000029</v>
      </c>
      <c r="BB151" s="39">
        <f t="shared" si="800"/>
        <v>47380.000000000029</v>
      </c>
      <c r="BC151" s="39">
        <f t="shared" si="800"/>
        <v>47380.000000000029</v>
      </c>
      <c r="BD151" s="39">
        <f t="shared" si="800"/>
        <v>48801.400000000031</v>
      </c>
      <c r="BE151" s="39">
        <f t="shared" si="800"/>
        <v>48801.400000000031</v>
      </c>
      <c r="BF151" s="39">
        <f t="shared" si="800"/>
        <v>48801.400000000031</v>
      </c>
      <c r="BG151" s="39">
        <f t="shared" si="800"/>
        <v>48801.400000000031</v>
      </c>
      <c r="BH151" s="39">
        <f t="shared" si="800"/>
        <v>48801.400000000031</v>
      </c>
      <c r="BI151" s="39">
        <f t="shared" si="800"/>
        <v>48801.400000000031</v>
      </c>
      <c r="BJ151" s="39">
        <f t="shared" si="800"/>
        <v>48801.400000000031</v>
      </c>
      <c r="BK151" s="39">
        <f t="shared" si="800"/>
        <v>48801.400000000031</v>
      </c>
      <c r="BL151" s="39">
        <f t="shared" si="800"/>
        <v>48801.400000000031</v>
      </c>
      <c r="BM151" s="39">
        <f t="shared" si="800"/>
        <v>48801.400000000031</v>
      </c>
      <c r="BN151" s="39">
        <f t="shared" si="800"/>
        <v>48801.400000000031</v>
      </c>
      <c r="BO151" s="39">
        <f t="shared" si="800"/>
        <v>48801.400000000031</v>
      </c>
    </row>
    <row r="152" spans="1:79" x14ac:dyDescent="0.2">
      <c r="A152" t="s">
        <v>148</v>
      </c>
      <c r="B152" s="99">
        <v>12</v>
      </c>
      <c r="F152" s="12" t="s">
        <v>150</v>
      </c>
      <c r="S152" s="39">
        <f>-SUM(S150:S151)</f>
        <v>-480000</v>
      </c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>
        <f>-SUM(AE150:AE151)</f>
        <v>-504000</v>
      </c>
      <c r="AF152" s="98">
        <f>IF(MONTH(AF$4)=$B152,-SUM(AF150:AF151),0)</f>
        <v>0</v>
      </c>
      <c r="AG152" s="39">
        <f t="shared" ref="AG152:AI152" si="801">IF(MONTH(AG$4)=$B152,-SUM(AG150:AG151),0)</f>
        <v>0</v>
      </c>
      <c r="AH152" s="39">
        <f t="shared" si="801"/>
        <v>0</v>
      </c>
      <c r="AI152" s="39">
        <f t="shared" si="801"/>
        <v>0</v>
      </c>
      <c r="AJ152" s="39">
        <f t="shared" ref="AJ152" si="802">IF(MONTH(AJ$4)=$B152,-SUM(AJ150:AJ151),0)</f>
        <v>0</v>
      </c>
      <c r="AK152" s="39">
        <f t="shared" ref="AK152" si="803">IF(MONTH(AK$4)=$B152,-SUM(AK150:AK151),0)</f>
        <v>0</v>
      </c>
      <c r="AL152" s="39">
        <f t="shared" ref="AL152" si="804">IF(MONTH(AL$4)=$B152,-SUM(AL150:AL151),0)</f>
        <v>0</v>
      </c>
      <c r="AM152" s="39">
        <f t="shared" ref="AM152" si="805">IF(MONTH(AM$4)=$B152,-SUM(AM150:AM151),0)</f>
        <v>0</v>
      </c>
      <c r="AN152" s="39">
        <f t="shared" ref="AN152" si="806">IF(MONTH(AN$4)=$B152,-SUM(AN150:AN151),0)</f>
        <v>0</v>
      </c>
      <c r="AO152" s="39">
        <f t="shared" ref="AO152" si="807">IF(MONTH(AO$4)=$B152,-SUM(AO150:AO151),0)</f>
        <v>0</v>
      </c>
      <c r="AP152" s="39">
        <f t="shared" ref="AP152" si="808">IF(MONTH(AP$4)=$B152,-SUM(AP150:AP151),0)</f>
        <v>0</v>
      </c>
      <c r="AQ152" s="39">
        <f t="shared" ref="AQ152" si="809">IF(MONTH(AQ$4)=$B152,-SUM(AQ150:AQ151),0)</f>
        <v>-540000.00000000023</v>
      </c>
      <c r="AR152" s="39">
        <f t="shared" ref="AR152" si="810">IF(MONTH(AR$4)=$B152,-SUM(AR150:AR151),0)</f>
        <v>0</v>
      </c>
      <c r="AS152" s="39">
        <f t="shared" ref="AS152" si="811">IF(MONTH(AS$4)=$B152,-SUM(AS150:AS151),0)</f>
        <v>0</v>
      </c>
      <c r="AT152" s="39">
        <f t="shared" ref="AT152" si="812">IF(MONTH(AT$4)=$B152,-SUM(AT150:AT151),0)</f>
        <v>0</v>
      </c>
      <c r="AU152" s="39">
        <f t="shared" ref="AU152" si="813">IF(MONTH(AU$4)=$B152,-SUM(AU150:AU151),0)</f>
        <v>0</v>
      </c>
      <c r="AV152" s="39">
        <f t="shared" ref="AV152" si="814">IF(MONTH(AV$4)=$B152,-SUM(AV150:AV151),0)</f>
        <v>0</v>
      </c>
      <c r="AW152" s="39">
        <f t="shared" ref="AW152" si="815">IF(MONTH(AW$4)=$B152,-SUM(AW150:AW151),0)</f>
        <v>0</v>
      </c>
      <c r="AX152" s="39">
        <f t="shared" ref="AX152" si="816">IF(MONTH(AX$4)=$B152,-SUM(AX150:AX151),0)</f>
        <v>0</v>
      </c>
      <c r="AY152" s="39">
        <f t="shared" ref="AY152" si="817">IF(MONTH(AY$4)=$B152,-SUM(AY150:AY151),0)</f>
        <v>0</v>
      </c>
      <c r="AZ152" s="39">
        <f t="shared" ref="AZ152" si="818">IF(MONTH(AZ$4)=$B152,-SUM(AZ150:AZ151),0)</f>
        <v>0</v>
      </c>
      <c r="BA152" s="39">
        <f t="shared" ref="BA152" si="819">IF(MONTH(BA$4)=$B152,-SUM(BA150:BA151),0)</f>
        <v>0</v>
      </c>
      <c r="BB152" s="39">
        <f t="shared" ref="BB152" si="820">IF(MONTH(BB$4)=$B152,-SUM(BB150:BB151),0)</f>
        <v>0</v>
      </c>
      <c r="BC152" s="39">
        <f t="shared" ref="BC152" si="821">IF(MONTH(BC$4)=$B152,-SUM(BC150:BC151),0)</f>
        <v>-568560.00000000023</v>
      </c>
      <c r="BD152" s="39">
        <f t="shared" ref="BD152" si="822">IF(MONTH(BD$4)=$B152,-SUM(BD150:BD151),0)</f>
        <v>0</v>
      </c>
      <c r="BE152" s="39">
        <f t="shared" ref="BE152" si="823">IF(MONTH(BE$4)=$B152,-SUM(BE150:BE151),0)</f>
        <v>0</v>
      </c>
      <c r="BF152" s="39">
        <f t="shared" ref="BF152" si="824">IF(MONTH(BF$4)=$B152,-SUM(BF150:BF151),0)</f>
        <v>0</v>
      </c>
      <c r="BG152" s="39">
        <f t="shared" ref="BG152" si="825">IF(MONTH(BG$4)=$B152,-SUM(BG150:BG151),0)</f>
        <v>0</v>
      </c>
      <c r="BH152" s="39">
        <f t="shared" ref="BH152" si="826">IF(MONTH(BH$4)=$B152,-SUM(BH150:BH151),0)</f>
        <v>0</v>
      </c>
      <c r="BI152" s="39">
        <f t="shared" ref="BI152" si="827">IF(MONTH(BI$4)=$B152,-SUM(BI150:BI151),0)</f>
        <v>0</v>
      </c>
      <c r="BJ152" s="39">
        <f t="shared" ref="BJ152" si="828">IF(MONTH(BJ$4)=$B152,-SUM(BJ150:BJ151),0)</f>
        <v>0</v>
      </c>
      <c r="BK152" s="39">
        <f t="shared" ref="BK152" si="829">IF(MONTH(BK$4)=$B152,-SUM(BK150:BK151),0)</f>
        <v>0</v>
      </c>
      <c r="BL152" s="39">
        <f t="shared" ref="BL152" si="830">IF(MONTH(BL$4)=$B152,-SUM(BL150:BL151),0)</f>
        <v>0</v>
      </c>
      <c r="BM152" s="39">
        <f t="shared" ref="BM152" si="831">IF(MONTH(BM$4)=$B152,-SUM(BM150:BM151),0)</f>
        <v>0</v>
      </c>
      <c r="BN152" s="39">
        <f t="shared" ref="BN152" si="832">IF(MONTH(BN$4)=$B152,-SUM(BN150:BN151),0)</f>
        <v>0</v>
      </c>
      <c r="BO152" s="39">
        <f t="shared" ref="BO152" si="833">IF(MONTH(BO$4)=$B152,-SUM(BO150:BO151),0)</f>
        <v>-585616.8000000004</v>
      </c>
    </row>
    <row r="153" spans="1:79" x14ac:dyDescent="0.2">
      <c r="A153" s="32" t="s">
        <v>149</v>
      </c>
      <c r="B153" s="32"/>
      <c r="C153" s="32"/>
      <c r="D153" s="32"/>
      <c r="E153" s="32"/>
      <c r="F153" s="32"/>
      <c r="G153" s="32"/>
      <c r="H153" s="41">
        <f>H77</f>
        <v>40000</v>
      </c>
      <c r="I153" s="41">
        <f>SUM(I150:I152)</f>
        <v>80000</v>
      </c>
      <c r="J153" s="41">
        <f t="shared" ref="J153:L153" si="834">SUM(J150:J152)</f>
        <v>120000</v>
      </c>
      <c r="K153" s="41">
        <f t="shared" si="834"/>
        <v>160000</v>
      </c>
      <c r="L153" s="41">
        <f t="shared" si="834"/>
        <v>200000</v>
      </c>
      <c r="M153" s="41">
        <f t="shared" ref="M153" si="835">SUM(M150:M152)</f>
        <v>240000</v>
      </c>
      <c r="N153" s="41">
        <f t="shared" ref="N153" si="836">SUM(N150:N152)</f>
        <v>280000</v>
      </c>
      <c r="O153" s="41">
        <f t="shared" ref="O153" si="837">SUM(O150:O152)</f>
        <v>320000</v>
      </c>
      <c r="P153" s="41">
        <f t="shared" ref="P153" si="838">SUM(P150:P152)</f>
        <v>360000</v>
      </c>
      <c r="Q153" s="41">
        <f t="shared" ref="Q153" si="839">SUM(Q150:Q152)</f>
        <v>400000</v>
      </c>
      <c r="R153" s="41">
        <f t="shared" ref="R153" si="840">SUM(R150:R152)</f>
        <v>440000</v>
      </c>
      <c r="S153" s="41">
        <f t="shared" ref="S153:T153" si="841">SUM(S150:S152)</f>
        <v>0</v>
      </c>
      <c r="T153" s="41">
        <f t="shared" si="841"/>
        <v>42000</v>
      </c>
      <c r="U153" s="41">
        <f t="shared" ref="U153" si="842">SUM(U150:U152)</f>
        <v>84000</v>
      </c>
      <c r="V153" s="41">
        <f t="shared" ref="V153" si="843">SUM(V150:V152)</f>
        <v>126000</v>
      </c>
      <c r="W153" s="41">
        <f t="shared" ref="W153" si="844">SUM(W150:W152)</f>
        <v>168000</v>
      </c>
      <c r="X153" s="41">
        <f t="shared" ref="X153" si="845">SUM(X150:X152)</f>
        <v>210000</v>
      </c>
      <c r="Y153" s="41">
        <f t="shared" ref="Y153" si="846">SUM(Y150:Y152)</f>
        <v>252000</v>
      </c>
      <c r="Z153" s="41">
        <f t="shared" ref="Z153" si="847">SUM(Z150:Z152)</f>
        <v>294000</v>
      </c>
      <c r="AA153" s="41">
        <f t="shared" ref="AA153" si="848">SUM(AA150:AA152)</f>
        <v>336000</v>
      </c>
      <c r="AB153" s="41">
        <f t="shared" ref="AB153" si="849">SUM(AB150:AB152)</f>
        <v>378000</v>
      </c>
      <c r="AC153" s="41">
        <f t="shared" ref="AC153" si="850">SUM(AC150:AC152)</f>
        <v>420000</v>
      </c>
      <c r="AD153" s="41">
        <f t="shared" ref="AD153" si="851">SUM(AD150:AD152)</f>
        <v>462000</v>
      </c>
      <c r="AE153" s="41">
        <f t="shared" ref="AE153:AF153" si="852">SUM(AE150:AE152)</f>
        <v>0</v>
      </c>
      <c r="AF153" s="41">
        <f t="shared" si="852"/>
        <v>43333.333333333358</v>
      </c>
      <c r="AG153" s="41">
        <f t="shared" ref="AG153" si="853">SUM(AG150:AG152)</f>
        <v>86666.666666666715</v>
      </c>
      <c r="AH153" s="41">
        <f t="shared" ref="AH153" si="854">SUM(AH150:AH152)</f>
        <v>130000.00000000007</v>
      </c>
      <c r="AI153" s="41">
        <f t="shared" ref="AI153" si="855">SUM(AI150:AI152)</f>
        <v>174666.66666666677</v>
      </c>
      <c r="AJ153" s="41">
        <f t="shared" ref="AJ153" si="856">SUM(AJ150:AJ152)</f>
        <v>219333.33333333346</v>
      </c>
      <c r="AK153" s="41">
        <f t="shared" ref="AK153" si="857">SUM(AK150:AK152)</f>
        <v>264666.6666666668</v>
      </c>
      <c r="AL153" s="41">
        <f t="shared" ref="AL153" si="858">SUM(AL150:AL152)</f>
        <v>310000.00000000017</v>
      </c>
      <c r="AM153" s="41">
        <f t="shared" ref="AM153" si="859">SUM(AM150:AM152)</f>
        <v>356000.00000000023</v>
      </c>
      <c r="AN153" s="41">
        <f t="shared" ref="AN153" si="860">SUM(AN150:AN152)</f>
        <v>402000.00000000023</v>
      </c>
      <c r="AO153" s="41">
        <f t="shared" ref="AO153" si="861">SUM(AO150:AO152)</f>
        <v>448000.00000000023</v>
      </c>
      <c r="AP153" s="41">
        <f t="shared" ref="AP153" si="862">SUM(AP150:AP152)</f>
        <v>494000.00000000023</v>
      </c>
      <c r="AQ153" s="41">
        <f t="shared" ref="AQ153" si="863">SUM(AQ150:AQ152)</f>
        <v>0</v>
      </c>
      <c r="AR153" s="41">
        <f t="shared" ref="AR153" si="864">SUM(AR150:AR152)</f>
        <v>47380.000000000029</v>
      </c>
      <c r="AS153" s="41">
        <f t="shared" ref="AS153" si="865">SUM(AS150:AS152)</f>
        <v>94760.000000000058</v>
      </c>
      <c r="AT153" s="41">
        <f t="shared" ref="AT153" si="866">SUM(AT150:AT152)</f>
        <v>142140.00000000009</v>
      </c>
      <c r="AU153" s="41">
        <f t="shared" ref="AU153" si="867">SUM(AU150:AU152)</f>
        <v>189520.00000000012</v>
      </c>
      <c r="AV153" s="41">
        <f t="shared" ref="AV153" si="868">SUM(AV150:AV152)</f>
        <v>236900.00000000015</v>
      </c>
      <c r="AW153" s="41">
        <f t="shared" ref="AW153" si="869">SUM(AW150:AW152)</f>
        <v>284280.00000000017</v>
      </c>
      <c r="AX153" s="41">
        <f t="shared" ref="AX153" si="870">SUM(AX150:AX152)</f>
        <v>331660.00000000023</v>
      </c>
      <c r="AY153" s="41">
        <f t="shared" ref="AY153" si="871">SUM(AY150:AY152)</f>
        <v>379040.00000000023</v>
      </c>
      <c r="AZ153" s="41">
        <f t="shared" ref="AZ153" si="872">SUM(AZ150:AZ152)</f>
        <v>426420.00000000023</v>
      </c>
      <c r="BA153" s="41">
        <f t="shared" ref="BA153" si="873">SUM(BA150:BA152)</f>
        <v>473800.00000000023</v>
      </c>
      <c r="BB153" s="41">
        <f t="shared" ref="BB153" si="874">SUM(BB150:BB152)</f>
        <v>521180.00000000023</v>
      </c>
      <c r="BC153" s="41">
        <f t="shared" ref="BC153" si="875">SUM(BC150:BC152)</f>
        <v>0</v>
      </c>
      <c r="BD153" s="41">
        <f t="shared" ref="BD153" si="876">SUM(BD150:BD152)</f>
        <v>48801.400000000031</v>
      </c>
      <c r="BE153" s="41">
        <f t="shared" ref="BE153" si="877">SUM(BE150:BE152)</f>
        <v>97602.800000000061</v>
      </c>
      <c r="BF153" s="41">
        <f t="shared" ref="BF153" si="878">SUM(BF150:BF152)</f>
        <v>146404.2000000001</v>
      </c>
      <c r="BG153" s="41">
        <f t="shared" ref="BG153" si="879">SUM(BG150:BG152)</f>
        <v>195205.60000000012</v>
      </c>
      <c r="BH153" s="41">
        <f t="shared" ref="BH153" si="880">SUM(BH150:BH152)</f>
        <v>244007.00000000015</v>
      </c>
      <c r="BI153" s="41">
        <f t="shared" ref="BI153" si="881">SUM(BI150:BI152)</f>
        <v>292808.4000000002</v>
      </c>
      <c r="BJ153" s="41">
        <f t="shared" ref="BJ153" si="882">SUM(BJ150:BJ152)</f>
        <v>341609.80000000022</v>
      </c>
      <c r="BK153" s="41">
        <f t="shared" ref="BK153" si="883">SUM(BK150:BK152)</f>
        <v>390411.20000000024</v>
      </c>
      <c r="BL153" s="41">
        <f t="shared" ref="BL153" si="884">SUM(BL150:BL152)</f>
        <v>439212.60000000027</v>
      </c>
      <c r="BM153" s="41">
        <f t="shared" ref="BM153" si="885">SUM(BM150:BM152)</f>
        <v>488014.00000000029</v>
      </c>
      <c r="BN153" s="41">
        <f t="shared" ref="BN153" si="886">SUM(BN150:BN152)</f>
        <v>536815.40000000037</v>
      </c>
      <c r="BO153" s="41">
        <f t="shared" ref="BO153" si="887">SUM(BO150:BO152)</f>
        <v>0</v>
      </c>
    </row>
    <row r="154" spans="1:79" x14ac:dyDescent="0.2">
      <c r="A154" t="s">
        <v>82</v>
      </c>
      <c r="H154" s="31">
        <f>H153-H77</f>
        <v>0</v>
      </c>
      <c r="I154" s="31">
        <f>I153-I77</f>
        <v>0</v>
      </c>
      <c r="J154" s="31">
        <f t="shared" ref="J154:L154" si="888">J153-J77</f>
        <v>0</v>
      </c>
      <c r="K154" s="31">
        <f t="shared" si="888"/>
        <v>0</v>
      </c>
      <c r="L154" s="31">
        <f t="shared" si="888"/>
        <v>0</v>
      </c>
      <c r="M154" s="31">
        <f t="shared" ref="M154" si="889">M153-M77</f>
        <v>0</v>
      </c>
      <c r="N154" s="31">
        <f t="shared" ref="N154" si="890">N153-N77</f>
        <v>0</v>
      </c>
      <c r="O154" s="31">
        <f t="shared" ref="O154" si="891">O153-O77</f>
        <v>0</v>
      </c>
      <c r="P154" s="31">
        <f t="shared" ref="P154" si="892">P153-P77</f>
        <v>0</v>
      </c>
      <c r="Q154" s="31">
        <f t="shared" ref="Q154" si="893">Q153-Q77</f>
        <v>0</v>
      </c>
      <c r="R154" s="31">
        <f t="shared" ref="R154" si="894">R153-R77</f>
        <v>0</v>
      </c>
      <c r="S154" s="31">
        <f t="shared" ref="S154:T154" si="895">S153-S77</f>
        <v>0</v>
      </c>
      <c r="T154" s="31">
        <f t="shared" si="895"/>
        <v>0</v>
      </c>
      <c r="U154" s="31">
        <f t="shared" ref="U154" si="896">U153-U77</f>
        <v>0</v>
      </c>
      <c r="V154" s="31">
        <f t="shared" ref="V154" si="897">V153-V77</f>
        <v>0</v>
      </c>
      <c r="W154" s="31">
        <f t="shared" ref="W154" si="898">W153-W77</f>
        <v>0</v>
      </c>
      <c r="X154" s="31">
        <f t="shared" ref="X154" si="899">X153-X77</f>
        <v>0</v>
      </c>
      <c r="Y154" s="31">
        <f t="shared" ref="Y154" si="900">Y153-Y77</f>
        <v>0</v>
      </c>
      <c r="Z154" s="31">
        <f t="shared" ref="Z154" si="901">Z153-Z77</f>
        <v>0</v>
      </c>
      <c r="AA154" s="31">
        <f t="shared" ref="AA154" si="902">AA153-AA77</f>
        <v>0</v>
      </c>
      <c r="AB154" s="31">
        <f t="shared" ref="AB154" si="903">AB153-AB77</f>
        <v>0</v>
      </c>
      <c r="AC154" s="31">
        <f t="shared" ref="AC154" si="904">AC153-AC77</f>
        <v>0</v>
      </c>
      <c r="AD154" s="31">
        <f t="shared" ref="AD154" si="905">AD153-AD77</f>
        <v>0</v>
      </c>
      <c r="AE154" s="31">
        <f t="shared" ref="AE154:AF154" si="906">AE153-AE77</f>
        <v>0</v>
      </c>
      <c r="AF154" s="31">
        <f t="shared" si="906"/>
        <v>0</v>
      </c>
      <c r="AG154" s="31">
        <f t="shared" ref="AG154" si="907">AG153-AG77</f>
        <v>0</v>
      </c>
      <c r="AH154" s="31">
        <f t="shared" ref="AH154" si="908">AH153-AH77</f>
        <v>0</v>
      </c>
      <c r="AI154" s="31">
        <f t="shared" ref="AI154" si="909">AI153-AI77</f>
        <v>0</v>
      </c>
      <c r="AJ154" s="31">
        <f t="shared" ref="AJ154" si="910">AJ153-AJ77</f>
        <v>0</v>
      </c>
      <c r="AK154" s="31">
        <f t="shared" ref="AK154" si="911">AK153-AK77</f>
        <v>0</v>
      </c>
      <c r="AL154" s="31">
        <f t="shared" ref="AL154" si="912">AL153-AL77</f>
        <v>0</v>
      </c>
      <c r="AM154" s="31">
        <f t="shared" ref="AM154" si="913">AM153-AM77</f>
        <v>0</v>
      </c>
      <c r="AN154" s="31">
        <f t="shared" ref="AN154" si="914">AN153-AN77</f>
        <v>0</v>
      </c>
      <c r="AO154" s="31">
        <f t="shared" ref="AO154" si="915">AO153-AO77</f>
        <v>0</v>
      </c>
      <c r="AP154" s="31">
        <f t="shared" ref="AP154" si="916">AP153-AP77</f>
        <v>0</v>
      </c>
      <c r="AQ154" s="31">
        <f t="shared" ref="AQ154" si="917">AQ153-AQ77</f>
        <v>0</v>
      </c>
      <c r="AR154" s="31">
        <f t="shared" ref="AR154" si="918">AR153-AR77</f>
        <v>0</v>
      </c>
      <c r="AS154" s="31">
        <f t="shared" ref="AS154" si="919">AS153-AS77</f>
        <v>0</v>
      </c>
      <c r="AT154" s="31">
        <f t="shared" ref="AT154" si="920">AT153-AT77</f>
        <v>0</v>
      </c>
      <c r="AU154" s="31">
        <f t="shared" ref="AU154" si="921">AU153-AU77</f>
        <v>0</v>
      </c>
      <c r="AV154" s="31">
        <f t="shared" ref="AV154" si="922">AV153-AV77</f>
        <v>0</v>
      </c>
      <c r="AW154" s="31">
        <f t="shared" ref="AW154" si="923">AW153-AW77</f>
        <v>0</v>
      </c>
      <c r="AX154" s="31">
        <f t="shared" ref="AX154" si="924">AX153-AX77</f>
        <v>0</v>
      </c>
      <c r="AY154" s="31">
        <f t="shared" ref="AY154" si="925">AY153-AY77</f>
        <v>0</v>
      </c>
      <c r="AZ154" s="31">
        <f t="shared" ref="AZ154" si="926">AZ153-AZ77</f>
        <v>0</v>
      </c>
      <c r="BA154" s="31">
        <f t="shared" ref="BA154" si="927">BA153-BA77</f>
        <v>0</v>
      </c>
      <c r="BB154" s="31">
        <f t="shared" ref="BB154" si="928">BB153-BB77</f>
        <v>0</v>
      </c>
      <c r="BC154" s="31">
        <f t="shared" ref="BC154" si="929">BC153-BC77</f>
        <v>0</v>
      </c>
      <c r="BD154" s="31">
        <f t="shared" ref="BD154" si="930">BD153-BD77</f>
        <v>0</v>
      </c>
      <c r="BE154" s="31">
        <f t="shared" ref="BE154" si="931">BE153-BE77</f>
        <v>0</v>
      </c>
      <c r="BF154" s="31">
        <f t="shared" ref="BF154" si="932">BF153-BF77</f>
        <v>0</v>
      </c>
      <c r="BG154" s="31">
        <f t="shared" ref="BG154" si="933">BG153-BG77</f>
        <v>0</v>
      </c>
      <c r="BH154" s="31">
        <f t="shared" ref="BH154" si="934">BH153-BH77</f>
        <v>0</v>
      </c>
      <c r="BI154" s="31">
        <f t="shared" ref="BI154" si="935">BI153-BI77</f>
        <v>0</v>
      </c>
      <c r="BJ154" s="31">
        <f t="shared" ref="BJ154" si="936">BJ153-BJ77</f>
        <v>0</v>
      </c>
      <c r="BK154" s="31">
        <f t="shared" ref="BK154" si="937">BK153-BK77</f>
        <v>0</v>
      </c>
      <c r="BL154" s="31">
        <f t="shared" ref="BL154" si="938">BL153-BL77</f>
        <v>0</v>
      </c>
      <c r="BM154" s="31">
        <f t="shared" ref="BM154" si="939">BM153-BM77</f>
        <v>0</v>
      </c>
      <c r="BN154" s="31">
        <f t="shared" ref="BN154" si="940">BN153-BN77</f>
        <v>0</v>
      </c>
      <c r="BO154" s="31">
        <f t="shared" ref="BO154" si="941">BO153-BO77</f>
        <v>0</v>
      </c>
    </row>
    <row r="156" spans="1:79" x14ac:dyDescent="0.2">
      <c r="A156" s="5" t="s">
        <v>153</v>
      </c>
      <c r="B156" s="5"/>
      <c r="C156" s="5"/>
      <c r="D156" s="5"/>
      <c r="E156" s="5"/>
      <c r="F156" s="5"/>
      <c r="G156" s="5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60"/>
      <c r="BR156" s="29"/>
      <c r="BS156" s="29"/>
      <c r="BT156" s="29"/>
      <c r="BU156" s="29"/>
      <c r="BV156" s="29"/>
      <c r="BX156" s="81"/>
      <c r="BY156" s="81"/>
      <c r="BZ156" s="81"/>
      <c r="CA156" s="81"/>
    </row>
    <row r="157" spans="1:79" x14ac:dyDescent="0.2">
      <c r="A157" t="s">
        <v>146</v>
      </c>
      <c r="I157" s="39">
        <f>H160</f>
        <v>84595.339125540384</v>
      </c>
      <c r="J157" s="39">
        <f t="shared" ref="J157:K157" si="942">I160</f>
        <v>192849.46221219946</v>
      </c>
      <c r="K157" s="39">
        <f t="shared" si="942"/>
        <v>314700.62631216162</v>
      </c>
      <c r="L157" s="39">
        <f t="shared" ref="L157:M157" si="943">K160</f>
        <v>114921.95460848691</v>
      </c>
      <c r="M157" s="39">
        <f t="shared" si="943"/>
        <v>248819.66758881157</v>
      </c>
      <c r="N157" s="39">
        <f t="shared" ref="N157:P157" si="944">M160</f>
        <v>109391.12365008032</v>
      </c>
      <c r="O157" s="39">
        <f t="shared" si="944"/>
        <v>214449.26273975152</v>
      </c>
      <c r="P157" s="39">
        <f t="shared" si="944"/>
        <v>326448.16206376662</v>
      </c>
      <c r="Q157" s="39">
        <f t="shared" ref="Q157:T157" si="945">P160</f>
        <v>91633.960245756432</v>
      </c>
      <c r="R157" s="39">
        <f t="shared" si="945"/>
        <v>192024.04900202062</v>
      </c>
      <c r="S157" s="39">
        <f t="shared" si="945"/>
        <v>290208.48884006392</v>
      </c>
      <c r="T157" s="39">
        <f t="shared" si="945"/>
        <v>409474.19784618285</v>
      </c>
      <c r="U157" s="39">
        <f t="shared" ref="U157:V157" si="946">T160</f>
        <v>54116.260294665059</v>
      </c>
      <c r="V157" s="39">
        <f t="shared" si="946"/>
        <v>164317.32270008547</v>
      </c>
      <c r="W157" s="39">
        <f t="shared" ref="W157:AE157" si="947">V160</f>
        <v>217842.87564304244</v>
      </c>
      <c r="X157" s="39">
        <f t="shared" si="947"/>
        <v>88199.376874190639</v>
      </c>
      <c r="Y157" s="39">
        <f t="shared" si="947"/>
        <v>176651.63392838615</v>
      </c>
      <c r="Z157" s="39">
        <f t="shared" si="947"/>
        <v>68359.043791424658</v>
      </c>
      <c r="AA157" s="39">
        <f t="shared" si="947"/>
        <v>127297.32832870629</v>
      </c>
      <c r="AB157" s="39">
        <f t="shared" si="947"/>
        <v>207236.3900283103</v>
      </c>
      <c r="AC157" s="39">
        <f t="shared" si="947"/>
        <v>61637.632525347231</v>
      </c>
      <c r="AD157" s="39">
        <f t="shared" si="947"/>
        <v>148167.54893868323</v>
      </c>
      <c r="AE157" s="39">
        <f t="shared" si="947"/>
        <v>232897.64927254556</v>
      </c>
      <c r="AF157" s="39">
        <f t="shared" ref="AF157:AH157" si="948">AE160</f>
        <v>341884.02650506166</v>
      </c>
      <c r="AG157" s="39">
        <f t="shared" si="948"/>
        <v>64517.221828819776</v>
      </c>
      <c r="AH157" s="39">
        <f t="shared" ca="1" si="948"/>
        <v>163878.91305969091</v>
      </c>
      <c r="AI157" s="39">
        <f t="shared" ref="AI157:AO157" ca="1" si="949">AH160</f>
        <v>263865.43754186964</v>
      </c>
      <c r="AJ157" s="39">
        <f t="shared" ca="1" si="949"/>
        <v>93013.735098523379</v>
      </c>
      <c r="AK157" s="39">
        <f t="shared" ca="1" si="949"/>
        <v>203302.65634121333</v>
      </c>
      <c r="AL157" s="39">
        <f t="shared" ca="1" si="949"/>
        <v>77125.027304158488</v>
      </c>
      <c r="AM157" s="39">
        <f t="shared" ca="1" si="949"/>
        <v>152378.37426039117</v>
      </c>
      <c r="AN157" s="39">
        <f t="shared" ca="1" si="949"/>
        <v>227420.65140825871</v>
      </c>
      <c r="AO157" s="39">
        <f t="shared" ca="1" si="949"/>
        <v>66985.281625718519</v>
      </c>
      <c r="AP157" s="39">
        <f t="shared" ref="AP157:BO157" ca="1" si="950">AO160</f>
        <v>138126.50701781776</v>
      </c>
      <c r="AQ157" s="39">
        <f t="shared" ca="1" si="950"/>
        <v>193809.49070762793</v>
      </c>
      <c r="AR157" s="39">
        <f t="shared" ca="1" si="950"/>
        <v>285847.35059034312</v>
      </c>
      <c r="AS157" s="39">
        <f t="shared" ca="1" si="950"/>
        <v>44702.566901229904</v>
      </c>
      <c r="AT157" s="39">
        <f t="shared" ca="1" si="950"/>
        <v>126763.78340153684</v>
      </c>
      <c r="AU157" s="39">
        <f t="shared" ca="1" si="950"/>
        <v>209813.34284119168</v>
      </c>
      <c r="AV157" s="39">
        <f t="shared" ca="1" si="950"/>
        <v>82245.232058037771</v>
      </c>
      <c r="AW157" s="39">
        <f t="shared" ca="1" si="950"/>
        <v>184491.82003037049</v>
      </c>
      <c r="AX157" s="39">
        <f t="shared" ca="1" si="950"/>
        <v>71795.233504634787</v>
      </c>
      <c r="AY157" s="39">
        <f t="shared" ca="1" si="950"/>
        <v>144260.2179314511</v>
      </c>
      <c r="AZ157" s="39">
        <f t="shared" ca="1" si="950"/>
        <v>221785.41245309991</v>
      </c>
      <c r="BA157" s="39">
        <f t="shared" ca="1" si="950"/>
        <v>71051.503119309316</v>
      </c>
      <c r="BB157" s="39">
        <f t="shared" ca="1" si="950"/>
        <v>147641.94984499883</v>
      </c>
      <c r="BC157" s="39">
        <f t="shared" ca="1" si="950"/>
        <v>209123.30783990258</v>
      </c>
      <c r="BD157" s="39">
        <f t="shared" ca="1" si="950"/>
        <v>310542.3929365073</v>
      </c>
      <c r="BE157" s="39">
        <f t="shared" ca="1" si="950"/>
        <v>52713.578395332792</v>
      </c>
      <c r="BF157" s="39">
        <f t="shared" ca="1" si="950"/>
        <v>145740.50117007986</v>
      </c>
      <c r="BG157" s="39">
        <f t="shared" ca="1" si="950"/>
        <v>235917.50765378811</v>
      </c>
      <c r="BH157" s="39">
        <f t="shared" ca="1" si="950"/>
        <v>89288.907387539308</v>
      </c>
      <c r="BI157" s="39">
        <f t="shared" ca="1" si="950"/>
        <v>200232.84712769932</v>
      </c>
      <c r="BJ157" s="39">
        <f t="shared" ca="1" si="950"/>
        <v>78521.485644798464</v>
      </c>
      <c r="BK157" s="39">
        <f t="shared" ca="1" si="950"/>
        <v>158558.14892140939</v>
      </c>
      <c r="BL157" s="39">
        <f t="shared" ca="1" si="950"/>
        <v>244657.42610193149</v>
      </c>
      <c r="BM157" s="39">
        <f t="shared" ca="1" si="950"/>
        <v>79238.264722146676</v>
      </c>
      <c r="BN157" s="39">
        <f t="shared" ca="1" si="950"/>
        <v>164126.78636047459</v>
      </c>
      <c r="BO157" s="39">
        <f t="shared" ca="1" si="950"/>
        <v>232472.62652601779</v>
      </c>
    </row>
    <row r="158" spans="1:79" x14ac:dyDescent="0.2">
      <c r="A158" t="s">
        <v>154</v>
      </c>
      <c r="F158" s="12" t="s">
        <v>99</v>
      </c>
      <c r="H158" s="39">
        <f>H47</f>
        <v>84595.339125540384</v>
      </c>
      <c r="I158" s="39">
        <f>I47</f>
        <v>108254.12308665909</v>
      </c>
      <c r="J158" s="39">
        <f t="shared" ref="J158:K158" si="951">J47</f>
        <v>121851.16409996214</v>
      </c>
      <c r="K158" s="39">
        <f t="shared" si="951"/>
        <v>114921.95460848689</v>
      </c>
      <c r="L158" s="39">
        <f t="shared" ref="L158:M158" si="952">L47</f>
        <v>133897.71298032466</v>
      </c>
      <c r="M158" s="39">
        <f t="shared" si="952"/>
        <v>109391.12365008029</v>
      </c>
      <c r="N158" s="39">
        <f t="shared" ref="N158:P158" si="953">N47</f>
        <v>105058.1390896712</v>
      </c>
      <c r="O158" s="39">
        <f t="shared" si="953"/>
        <v>111998.8993240151</v>
      </c>
      <c r="P158" s="39">
        <f t="shared" si="953"/>
        <v>91633.960245756447</v>
      </c>
      <c r="Q158" s="39">
        <f t="shared" ref="Q158:T158" si="954">Q47</f>
        <v>100390.0887562642</v>
      </c>
      <c r="R158" s="39">
        <f t="shared" si="954"/>
        <v>98184.439838043298</v>
      </c>
      <c r="S158" s="39">
        <f t="shared" si="954"/>
        <v>119265.70900611891</v>
      </c>
      <c r="T158" s="39">
        <f t="shared" si="954"/>
        <v>54116.260294665066</v>
      </c>
      <c r="U158" s="39">
        <f t="shared" ref="U158:V158" si="955">U47</f>
        <v>110201.06240542042</v>
      </c>
      <c r="V158" s="39">
        <f t="shared" si="955"/>
        <v>53525.552942956958</v>
      </c>
      <c r="W158" s="39">
        <f t="shared" ref="W158:AE158" si="956">W47</f>
        <v>88199.376874190639</v>
      </c>
      <c r="X158" s="39">
        <f t="shared" si="956"/>
        <v>88452.257054195506</v>
      </c>
      <c r="Y158" s="39">
        <f t="shared" si="956"/>
        <v>68359.043791424643</v>
      </c>
      <c r="Z158" s="39">
        <f t="shared" si="956"/>
        <v>58938.28453728163</v>
      </c>
      <c r="AA158" s="39">
        <f t="shared" si="956"/>
        <v>79939.06169960399</v>
      </c>
      <c r="AB158" s="39">
        <f t="shared" si="956"/>
        <v>61637.632525347261</v>
      </c>
      <c r="AC158" s="39">
        <f t="shared" si="956"/>
        <v>86529.916413335988</v>
      </c>
      <c r="AD158" s="39">
        <f t="shared" si="956"/>
        <v>84730.100333862327</v>
      </c>
      <c r="AE158" s="39">
        <f t="shared" si="956"/>
        <v>108986.37723251608</v>
      </c>
      <c r="AF158" s="39">
        <f t="shared" ref="AF158:AH158" si="957">AF47</f>
        <v>64517.221828819762</v>
      </c>
      <c r="AG158" s="39">
        <f t="shared" ca="1" si="957"/>
        <v>99361.691230871147</v>
      </c>
      <c r="AH158" s="39">
        <f t="shared" ca="1" si="957"/>
        <v>99986.524482178749</v>
      </c>
      <c r="AI158" s="39">
        <f t="shared" ref="AI158:AO158" ca="1" si="958">AI47</f>
        <v>93013.735098523364</v>
      </c>
      <c r="AJ158" s="39">
        <f t="shared" ca="1" si="958"/>
        <v>110288.92124268995</v>
      </c>
      <c r="AK158" s="39">
        <f t="shared" ca="1" si="958"/>
        <v>77125.027304158517</v>
      </c>
      <c r="AL158" s="39">
        <f t="shared" ca="1" si="958"/>
        <v>75253.346956232694</v>
      </c>
      <c r="AM158" s="39">
        <f t="shared" ca="1" si="958"/>
        <v>75042.277147867528</v>
      </c>
      <c r="AN158" s="39">
        <f t="shared" ca="1" si="958"/>
        <v>66985.281625718504</v>
      </c>
      <c r="AO158" s="39">
        <f t="shared" ca="1" si="958"/>
        <v>71141.225392099237</v>
      </c>
      <c r="AP158" s="39">
        <f t="shared" ref="AP158:BO158" ca="1" si="959">AP47</f>
        <v>55682.983689810171</v>
      </c>
      <c r="AQ158" s="39">
        <f t="shared" ca="1" si="959"/>
        <v>92037.859882715173</v>
      </c>
      <c r="AR158" s="39">
        <f t="shared" ca="1" si="959"/>
        <v>44702.566901229882</v>
      </c>
      <c r="AS158" s="39">
        <f t="shared" ca="1" si="959"/>
        <v>82061.216500306939</v>
      </c>
      <c r="AT158" s="39">
        <f t="shared" ca="1" si="959"/>
        <v>83049.559439654826</v>
      </c>
      <c r="AU158" s="39">
        <f t="shared" ca="1" si="959"/>
        <v>82245.232058037785</v>
      </c>
      <c r="AV158" s="39">
        <f t="shared" ca="1" si="959"/>
        <v>102246.58797233272</v>
      </c>
      <c r="AW158" s="39">
        <f t="shared" ca="1" si="959"/>
        <v>71795.233504634787</v>
      </c>
      <c r="AX158" s="39">
        <f t="shared" ca="1" si="959"/>
        <v>72464.984426816314</v>
      </c>
      <c r="AY158" s="39">
        <f t="shared" ca="1" si="959"/>
        <v>77525.194521648824</v>
      </c>
      <c r="AZ158" s="39">
        <f t="shared" ca="1" si="959"/>
        <v>71051.503119309316</v>
      </c>
      <c r="BA158" s="39">
        <f t="shared" ca="1" si="959"/>
        <v>76590.4467256895</v>
      </c>
      <c r="BB158" s="39">
        <f t="shared" ca="1" si="959"/>
        <v>61481.357994903759</v>
      </c>
      <c r="BC158" s="39">
        <f t="shared" ca="1" si="959"/>
        <v>101419.08509660473</v>
      </c>
      <c r="BD158" s="39">
        <f t="shared" ca="1" si="959"/>
        <v>52713.57839533277</v>
      </c>
      <c r="BE158" s="39">
        <f t="shared" ca="1" si="959"/>
        <v>93026.922774747058</v>
      </c>
      <c r="BF158" s="39">
        <f t="shared" ca="1" si="959"/>
        <v>90177.006483708246</v>
      </c>
      <c r="BG158" s="39">
        <f t="shared" ca="1" si="959"/>
        <v>89288.907387539293</v>
      </c>
      <c r="BH158" s="39">
        <f t="shared" ca="1" si="959"/>
        <v>110943.93974016001</v>
      </c>
      <c r="BI158" s="39">
        <f t="shared" ca="1" si="959"/>
        <v>78521.485644798464</v>
      </c>
      <c r="BJ158" s="39">
        <f t="shared" ca="1" si="959"/>
        <v>80036.663276610911</v>
      </c>
      <c r="BK158" s="39">
        <f t="shared" ca="1" si="959"/>
        <v>86099.277180522113</v>
      </c>
      <c r="BL158" s="39">
        <f t="shared" ca="1" si="959"/>
        <v>79238.26472214669</v>
      </c>
      <c r="BM158" s="39">
        <f t="shared" ca="1" si="959"/>
        <v>84888.521638327933</v>
      </c>
      <c r="BN158" s="39">
        <f t="shared" ca="1" si="959"/>
        <v>68345.840165543181</v>
      </c>
      <c r="BO158" s="39">
        <f t="shared" ca="1" si="959"/>
        <v>110810.58153258834</v>
      </c>
    </row>
    <row r="159" spans="1:79" x14ac:dyDescent="0.2">
      <c r="A159" t="s">
        <v>155</v>
      </c>
      <c r="B159" s="99">
        <v>1</v>
      </c>
      <c r="C159" s="99">
        <v>4</v>
      </c>
      <c r="D159" s="99">
        <v>6</v>
      </c>
      <c r="E159" s="99">
        <v>9</v>
      </c>
      <c r="F159" s="12" t="s">
        <v>156</v>
      </c>
      <c r="K159" s="39">
        <f>-K157</f>
        <v>-314700.62631216162</v>
      </c>
      <c r="L159" s="39"/>
      <c r="M159" s="39">
        <f>-M157</f>
        <v>-248819.66758881157</v>
      </c>
      <c r="N159" s="39"/>
      <c r="O159" s="39"/>
      <c r="P159" s="39">
        <f>-P157</f>
        <v>-326448.16206376662</v>
      </c>
      <c r="Q159" s="39"/>
      <c r="R159" s="39"/>
      <c r="S159" s="39"/>
      <c r="T159" s="39">
        <f>-T157</f>
        <v>-409474.19784618285</v>
      </c>
      <c r="U159" s="39"/>
      <c r="V159" s="39"/>
      <c r="W159" s="39">
        <f>-W157</f>
        <v>-217842.87564304244</v>
      </c>
      <c r="X159" s="39"/>
      <c r="Y159" s="39">
        <f>-Y157</f>
        <v>-176651.63392838615</v>
      </c>
      <c r="Z159" s="39"/>
      <c r="AA159" s="39"/>
      <c r="AB159" s="39">
        <f>-AB157</f>
        <v>-207236.3900283103</v>
      </c>
      <c r="AC159" s="39"/>
      <c r="AD159" s="39"/>
      <c r="AE159" s="39"/>
      <c r="AF159" s="98">
        <f>IF(OR(MONTH(AF$4)=$B159,MONTH(AF$4)=$C159,MONTH(AF$4)=$D159,MONTH(AF$4)=$E159),-AF157,0)</f>
        <v>-341884.02650506166</v>
      </c>
      <c r="AG159" s="39">
        <f t="shared" ref="AG159:AI159" si="960">IF(OR(MONTH(AG$4)=$B159,MONTH(AG$4)=$C159,MONTH(AG$4)=$D159,MONTH(AG$4)=$E159),-AG157,0)</f>
        <v>0</v>
      </c>
      <c r="AH159" s="39">
        <f t="shared" si="960"/>
        <v>0</v>
      </c>
      <c r="AI159" s="39">
        <f t="shared" ca="1" si="960"/>
        <v>-263865.43754186964</v>
      </c>
      <c r="AJ159" s="39">
        <f t="shared" ref="AJ159:AO159" si="961">IF(OR(MONTH(AJ$4)=$B159,MONTH(AJ$4)=$C159,MONTH(AJ$4)=$D159,MONTH(AJ$4)=$E159),-AJ157,0)</f>
        <v>0</v>
      </c>
      <c r="AK159" s="39">
        <f t="shared" ca="1" si="961"/>
        <v>-203302.65634121333</v>
      </c>
      <c r="AL159" s="39">
        <f t="shared" si="961"/>
        <v>0</v>
      </c>
      <c r="AM159" s="39">
        <f t="shared" si="961"/>
        <v>0</v>
      </c>
      <c r="AN159" s="39">
        <f t="shared" ca="1" si="961"/>
        <v>-227420.65140825871</v>
      </c>
      <c r="AO159" s="39">
        <f t="shared" si="961"/>
        <v>0</v>
      </c>
      <c r="AP159" s="39">
        <f t="shared" ref="AP159:BO159" si="962">IF(OR(MONTH(AP$4)=$B159,MONTH(AP$4)=$C159,MONTH(AP$4)=$D159,MONTH(AP$4)=$E159),-AP157,0)</f>
        <v>0</v>
      </c>
      <c r="AQ159" s="39">
        <f t="shared" si="962"/>
        <v>0</v>
      </c>
      <c r="AR159" s="39">
        <f t="shared" ca="1" si="962"/>
        <v>-285847.35059034312</v>
      </c>
      <c r="AS159" s="39">
        <f t="shared" si="962"/>
        <v>0</v>
      </c>
      <c r="AT159" s="39">
        <f t="shared" si="962"/>
        <v>0</v>
      </c>
      <c r="AU159" s="39">
        <f t="shared" ca="1" si="962"/>
        <v>-209813.34284119168</v>
      </c>
      <c r="AV159" s="39">
        <f t="shared" si="962"/>
        <v>0</v>
      </c>
      <c r="AW159" s="39">
        <f t="shared" ca="1" si="962"/>
        <v>-184491.82003037049</v>
      </c>
      <c r="AX159" s="39">
        <f t="shared" si="962"/>
        <v>0</v>
      </c>
      <c r="AY159" s="39">
        <f t="shared" si="962"/>
        <v>0</v>
      </c>
      <c r="AZ159" s="39">
        <f t="shared" ca="1" si="962"/>
        <v>-221785.41245309991</v>
      </c>
      <c r="BA159" s="39">
        <f t="shared" si="962"/>
        <v>0</v>
      </c>
      <c r="BB159" s="39">
        <f t="shared" si="962"/>
        <v>0</v>
      </c>
      <c r="BC159" s="39">
        <f t="shared" si="962"/>
        <v>0</v>
      </c>
      <c r="BD159" s="39">
        <f t="shared" ca="1" si="962"/>
        <v>-310542.3929365073</v>
      </c>
      <c r="BE159" s="39">
        <f t="shared" si="962"/>
        <v>0</v>
      </c>
      <c r="BF159" s="39">
        <f t="shared" si="962"/>
        <v>0</v>
      </c>
      <c r="BG159" s="39">
        <f t="shared" ca="1" si="962"/>
        <v>-235917.50765378811</v>
      </c>
      <c r="BH159" s="39">
        <f t="shared" si="962"/>
        <v>0</v>
      </c>
      <c r="BI159" s="39">
        <f t="shared" ca="1" si="962"/>
        <v>-200232.84712769932</v>
      </c>
      <c r="BJ159" s="39">
        <f t="shared" si="962"/>
        <v>0</v>
      </c>
      <c r="BK159" s="39">
        <f t="shared" si="962"/>
        <v>0</v>
      </c>
      <c r="BL159" s="39">
        <f t="shared" ca="1" si="962"/>
        <v>-244657.42610193149</v>
      </c>
      <c r="BM159" s="39">
        <f t="shared" si="962"/>
        <v>0</v>
      </c>
      <c r="BN159" s="39">
        <f t="shared" si="962"/>
        <v>0</v>
      </c>
      <c r="BO159" s="39">
        <f t="shared" si="962"/>
        <v>0</v>
      </c>
    </row>
    <row r="160" spans="1:79" x14ac:dyDescent="0.2">
      <c r="A160" s="32" t="s">
        <v>149</v>
      </c>
      <c r="B160" s="32"/>
      <c r="C160" s="32"/>
      <c r="D160" s="32"/>
      <c r="E160" s="32"/>
      <c r="F160" s="32"/>
      <c r="G160" s="32"/>
      <c r="H160" s="41">
        <f>H78</f>
        <v>84595.339125540384</v>
      </c>
      <c r="I160" s="41">
        <f>SUM(I157:I159)</f>
        <v>192849.46221219946</v>
      </c>
      <c r="J160" s="41">
        <f t="shared" ref="J160:N160" si="963">SUM(J157:J159)</f>
        <v>314700.62631216162</v>
      </c>
      <c r="K160" s="41">
        <f t="shared" si="963"/>
        <v>114921.95460848691</v>
      </c>
      <c r="L160" s="41">
        <f t="shared" si="963"/>
        <v>248819.66758881157</v>
      </c>
      <c r="M160" s="41">
        <f t="shared" si="963"/>
        <v>109391.12365008032</v>
      </c>
      <c r="N160" s="41">
        <f t="shared" si="963"/>
        <v>214449.26273975152</v>
      </c>
      <c r="O160" s="41">
        <f t="shared" ref="O160" si="964">SUM(O157:O159)</f>
        <v>326448.16206376662</v>
      </c>
      <c r="P160" s="41">
        <f t="shared" ref="P160:Q160" si="965">SUM(P157:P159)</f>
        <v>91633.960245756432</v>
      </c>
      <c r="Q160" s="41">
        <f t="shared" si="965"/>
        <v>192024.04900202062</v>
      </c>
      <c r="R160" s="41">
        <f t="shared" ref="R160" si="966">SUM(R157:R159)</f>
        <v>290208.48884006392</v>
      </c>
      <c r="S160" s="41">
        <f t="shared" ref="S160" si="967">SUM(S157:S159)</f>
        <v>409474.19784618285</v>
      </c>
      <c r="T160" s="41">
        <f t="shared" ref="T160" si="968">SUM(T157:T159)</f>
        <v>54116.260294665059</v>
      </c>
      <c r="U160" s="41">
        <f t="shared" ref="U160" si="969">SUM(U157:U159)</f>
        <v>164317.32270008547</v>
      </c>
      <c r="V160" s="41">
        <f t="shared" ref="V160" si="970">SUM(V157:V159)</f>
        <v>217842.87564304244</v>
      </c>
      <c r="W160" s="41">
        <f t="shared" ref="W160" si="971">SUM(W157:W159)</f>
        <v>88199.376874190639</v>
      </c>
      <c r="X160" s="41">
        <f t="shared" ref="X160" si="972">SUM(X157:X159)</f>
        <v>176651.63392838615</v>
      </c>
      <c r="Y160" s="41">
        <f t="shared" ref="Y160" si="973">SUM(Y157:Y159)</f>
        <v>68359.043791424658</v>
      </c>
      <c r="Z160" s="41">
        <f t="shared" ref="Z160" si="974">SUM(Z157:Z159)</f>
        <v>127297.32832870629</v>
      </c>
      <c r="AA160" s="41">
        <f t="shared" ref="AA160" si="975">SUM(AA157:AA159)</f>
        <v>207236.3900283103</v>
      </c>
      <c r="AB160" s="41">
        <f t="shared" ref="AB160" si="976">SUM(AB157:AB159)</f>
        <v>61637.632525347231</v>
      </c>
      <c r="AC160" s="41">
        <f t="shared" ref="AC160" si="977">SUM(AC157:AC159)</f>
        <v>148167.54893868323</v>
      </c>
      <c r="AD160" s="41">
        <f t="shared" ref="AD160" si="978">SUM(AD157:AD159)</f>
        <v>232897.64927254556</v>
      </c>
      <c r="AE160" s="41">
        <f t="shared" ref="AE160:AF160" si="979">SUM(AE157:AE159)</f>
        <v>341884.02650506166</v>
      </c>
      <c r="AF160" s="41">
        <f t="shared" si="979"/>
        <v>64517.221828819776</v>
      </c>
      <c r="AG160" s="41">
        <f t="shared" ref="AG160" ca="1" si="980">SUM(AG157:AG159)</f>
        <v>163878.91305969091</v>
      </c>
      <c r="AH160" s="41">
        <f t="shared" ref="AH160:AI160" ca="1" si="981">SUM(AH157:AH159)</f>
        <v>263865.43754186964</v>
      </c>
      <c r="AI160" s="41">
        <f t="shared" ca="1" si="981"/>
        <v>93013.735098523379</v>
      </c>
      <c r="AJ160" s="41">
        <f t="shared" ref="AJ160" ca="1" si="982">SUM(AJ157:AJ159)</f>
        <v>203302.65634121333</v>
      </c>
      <c r="AK160" s="41">
        <f t="shared" ref="AK160" ca="1" si="983">SUM(AK157:AK159)</f>
        <v>77125.027304158488</v>
      </c>
      <c r="AL160" s="41">
        <f t="shared" ref="AL160" ca="1" si="984">SUM(AL157:AL159)</f>
        <v>152378.37426039117</v>
      </c>
      <c r="AM160" s="41">
        <f t="shared" ref="AM160" ca="1" si="985">SUM(AM157:AM159)</f>
        <v>227420.65140825871</v>
      </c>
      <c r="AN160" s="41">
        <f t="shared" ref="AN160" ca="1" si="986">SUM(AN157:AN159)</f>
        <v>66985.281625718519</v>
      </c>
      <c r="AO160" s="41">
        <f t="shared" ref="AO160" ca="1" si="987">SUM(AO157:AO159)</f>
        <v>138126.50701781776</v>
      </c>
      <c r="AP160" s="41">
        <f t="shared" ref="AP160" ca="1" si="988">SUM(AP157:AP159)</f>
        <v>193809.49070762793</v>
      </c>
      <c r="AQ160" s="41">
        <f t="shared" ref="AQ160" ca="1" si="989">SUM(AQ157:AQ159)</f>
        <v>285847.35059034312</v>
      </c>
      <c r="AR160" s="41">
        <f t="shared" ref="AR160" ca="1" si="990">SUM(AR157:AR159)</f>
        <v>44702.566901229904</v>
      </c>
      <c r="AS160" s="41">
        <f t="shared" ref="AS160" ca="1" si="991">SUM(AS157:AS159)</f>
        <v>126763.78340153684</v>
      </c>
      <c r="AT160" s="41">
        <f t="shared" ref="AT160" ca="1" si="992">SUM(AT157:AT159)</f>
        <v>209813.34284119168</v>
      </c>
      <c r="AU160" s="41">
        <f t="shared" ref="AU160" ca="1" si="993">SUM(AU157:AU159)</f>
        <v>82245.232058037771</v>
      </c>
      <c r="AV160" s="41">
        <f t="shared" ref="AV160" ca="1" si="994">SUM(AV157:AV159)</f>
        <v>184491.82003037049</v>
      </c>
      <c r="AW160" s="41">
        <f t="shared" ref="AW160" ca="1" si="995">SUM(AW157:AW159)</f>
        <v>71795.233504634787</v>
      </c>
      <c r="AX160" s="41">
        <f t="shared" ref="AX160" ca="1" si="996">SUM(AX157:AX159)</f>
        <v>144260.2179314511</v>
      </c>
      <c r="AY160" s="41">
        <f t="shared" ref="AY160" ca="1" si="997">SUM(AY157:AY159)</f>
        <v>221785.41245309991</v>
      </c>
      <c r="AZ160" s="41">
        <f t="shared" ref="AZ160" ca="1" si="998">SUM(AZ157:AZ159)</f>
        <v>71051.503119309316</v>
      </c>
      <c r="BA160" s="41">
        <f t="shared" ref="BA160" ca="1" si="999">SUM(BA157:BA159)</f>
        <v>147641.94984499883</v>
      </c>
      <c r="BB160" s="41">
        <f t="shared" ref="BB160" ca="1" si="1000">SUM(BB157:BB159)</f>
        <v>209123.30783990258</v>
      </c>
      <c r="BC160" s="41">
        <f t="shared" ref="BC160" ca="1" si="1001">SUM(BC157:BC159)</f>
        <v>310542.3929365073</v>
      </c>
      <c r="BD160" s="41">
        <f t="shared" ref="BD160" ca="1" si="1002">SUM(BD157:BD159)</f>
        <v>52713.578395332792</v>
      </c>
      <c r="BE160" s="41">
        <f t="shared" ref="BE160" ca="1" si="1003">SUM(BE157:BE159)</f>
        <v>145740.50117007986</v>
      </c>
      <c r="BF160" s="41">
        <f t="shared" ref="BF160" ca="1" si="1004">SUM(BF157:BF159)</f>
        <v>235917.50765378811</v>
      </c>
      <c r="BG160" s="41">
        <f t="shared" ref="BG160" ca="1" si="1005">SUM(BG157:BG159)</f>
        <v>89288.907387539308</v>
      </c>
      <c r="BH160" s="41">
        <f t="shared" ref="BH160" ca="1" si="1006">SUM(BH157:BH159)</f>
        <v>200232.84712769932</v>
      </c>
      <c r="BI160" s="41">
        <f t="shared" ref="BI160" ca="1" si="1007">SUM(BI157:BI159)</f>
        <v>78521.485644798464</v>
      </c>
      <c r="BJ160" s="41">
        <f t="shared" ref="BJ160" ca="1" si="1008">SUM(BJ157:BJ159)</f>
        <v>158558.14892140939</v>
      </c>
      <c r="BK160" s="41">
        <f t="shared" ref="BK160" ca="1" si="1009">SUM(BK157:BK159)</f>
        <v>244657.42610193149</v>
      </c>
      <c r="BL160" s="41">
        <f t="shared" ref="BL160" ca="1" si="1010">SUM(BL157:BL159)</f>
        <v>79238.264722146676</v>
      </c>
      <c r="BM160" s="41">
        <f t="shared" ref="BM160" ca="1" si="1011">SUM(BM157:BM159)</f>
        <v>164126.78636047459</v>
      </c>
      <c r="BN160" s="41">
        <f t="shared" ref="BN160" ca="1" si="1012">SUM(BN157:BN159)</f>
        <v>232472.62652601779</v>
      </c>
      <c r="BO160" s="41">
        <f t="shared" ref="BO160" ca="1" si="1013">SUM(BO157:BO159)</f>
        <v>343283.20805860613</v>
      </c>
    </row>
    <row r="161" spans="1:79" x14ac:dyDescent="0.2">
      <c r="A161" t="s">
        <v>82</v>
      </c>
      <c r="H161" s="31">
        <f>H160-H78</f>
        <v>0</v>
      </c>
      <c r="I161" s="31">
        <f>I160-I78</f>
        <v>0</v>
      </c>
      <c r="J161" s="31">
        <f t="shared" ref="J161:N161" si="1014">J160-J78</f>
        <v>0</v>
      </c>
      <c r="K161" s="31">
        <f t="shared" si="1014"/>
        <v>0</v>
      </c>
      <c r="L161" s="31">
        <f t="shared" si="1014"/>
        <v>0</v>
      </c>
      <c r="M161" s="31">
        <f t="shared" si="1014"/>
        <v>0</v>
      </c>
      <c r="N161" s="31">
        <f t="shared" si="1014"/>
        <v>0</v>
      </c>
      <c r="O161" s="31">
        <f t="shared" ref="O161" si="1015">O160-O78</f>
        <v>0</v>
      </c>
      <c r="P161" s="31">
        <f t="shared" ref="P161:Q161" si="1016">P160-P78</f>
        <v>0</v>
      </c>
      <c r="Q161" s="31">
        <f t="shared" si="1016"/>
        <v>0</v>
      </c>
      <c r="R161" s="31">
        <f t="shared" ref="R161" si="1017">R160-R78</f>
        <v>0</v>
      </c>
      <c r="S161" s="31">
        <f t="shared" ref="S161" si="1018">S160-S78</f>
        <v>0</v>
      </c>
      <c r="T161" s="31">
        <f t="shared" ref="T161" si="1019">T160-T78</f>
        <v>0</v>
      </c>
      <c r="U161" s="31">
        <f t="shared" ref="U161" si="1020">U160-U78</f>
        <v>0</v>
      </c>
      <c r="V161" s="31">
        <f t="shared" ref="V161" si="1021">V160-V78</f>
        <v>0</v>
      </c>
      <c r="W161" s="31">
        <f t="shared" ref="W161" si="1022">W160-W78</f>
        <v>0</v>
      </c>
      <c r="X161" s="31">
        <f t="shared" ref="X161" si="1023">X160-X78</f>
        <v>0</v>
      </c>
      <c r="Y161" s="31">
        <f t="shared" ref="Y161" si="1024">Y160-Y78</f>
        <v>0</v>
      </c>
      <c r="Z161" s="31">
        <f t="shared" ref="Z161" si="1025">Z160-Z78</f>
        <v>0</v>
      </c>
      <c r="AA161" s="31">
        <f t="shared" ref="AA161" si="1026">AA160-AA78</f>
        <v>0</v>
      </c>
      <c r="AB161" s="31">
        <f t="shared" ref="AB161" si="1027">AB160-AB78</f>
        <v>0</v>
      </c>
      <c r="AC161" s="31">
        <f t="shared" ref="AC161" si="1028">AC160-AC78</f>
        <v>0</v>
      </c>
      <c r="AD161" s="31">
        <f t="shared" ref="AD161" si="1029">AD160-AD78</f>
        <v>0</v>
      </c>
      <c r="AE161" s="31">
        <f t="shared" ref="AE161:AF161" si="1030">AE160-AE78</f>
        <v>0</v>
      </c>
      <c r="AF161" s="31">
        <f t="shared" si="1030"/>
        <v>0</v>
      </c>
      <c r="AG161" s="31">
        <f t="shared" ref="AG161" ca="1" si="1031">AG160-AG78</f>
        <v>0</v>
      </c>
      <c r="AH161" s="31">
        <f t="shared" ref="AH161:AI161" ca="1" si="1032">AH160-AH78</f>
        <v>0</v>
      </c>
      <c r="AI161" s="31">
        <f t="shared" ca="1" si="1032"/>
        <v>0</v>
      </c>
      <c r="AJ161" s="31">
        <f t="shared" ref="AJ161" ca="1" si="1033">AJ160-AJ78</f>
        <v>0</v>
      </c>
      <c r="AK161" s="31">
        <f t="shared" ref="AK161" ca="1" si="1034">AK160-AK78</f>
        <v>0</v>
      </c>
      <c r="AL161" s="31">
        <f t="shared" ref="AL161" ca="1" si="1035">AL160-AL78</f>
        <v>0</v>
      </c>
      <c r="AM161" s="31">
        <f t="shared" ref="AM161" ca="1" si="1036">AM160-AM78</f>
        <v>0</v>
      </c>
      <c r="AN161" s="31">
        <f t="shared" ref="AN161" ca="1" si="1037">AN160-AN78</f>
        <v>0</v>
      </c>
      <c r="AO161" s="31">
        <f t="shared" ref="AO161" ca="1" si="1038">AO160-AO78</f>
        <v>0</v>
      </c>
      <c r="AP161" s="31">
        <f t="shared" ref="AP161" ca="1" si="1039">AP160-AP78</f>
        <v>0</v>
      </c>
      <c r="AQ161" s="31">
        <f t="shared" ref="AQ161" ca="1" si="1040">AQ160-AQ78</f>
        <v>0</v>
      </c>
      <c r="AR161" s="31">
        <f t="shared" ref="AR161" ca="1" si="1041">AR160-AR78</f>
        <v>0</v>
      </c>
      <c r="AS161" s="31">
        <f t="shared" ref="AS161" ca="1" si="1042">AS160-AS78</f>
        <v>0</v>
      </c>
      <c r="AT161" s="31">
        <f t="shared" ref="AT161" ca="1" si="1043">AT160-AT78</f>
        <v>0</v>
      </c>
      <c r="AU161" s="31">
        <f t="shared" ref="AU161" ca="1" si="1044">AU160-AU78</f>
        <v>0</v>
      </c>
      <c r="AV161" s="31">
        <f t="shared" ref="AV161" ca="1" si="1045">AV160-AV78</f>
        <v>0</v>
      </c>
      <c r="AW161" s="31">
        <f t="shared" ref="AW161" ca="1" si="1046">AW160-AW78</f>
        <v>0</v>
      </c>
      <c r="AX161" s="31">
        <f t="shared" ref="AX161" ca="1" si="1047">AX160-AX78</f>
        <v>0</v>
      </c>
      <c r="AY161" s="31">
        <f t="shared" ref="AY161" ca="1" si="1048">AY160-AY78</f>
        <v>0</v>
      </c>
      <c r="AZ161" s="31">
        <f t="shared" ref="AZ161" ca="1" si="1049">AZ160-AZ78</f>
        <v>0</v>
      </c>
      <c r="BA161" s="31">
        <f t="shared" ref="BA161" ca="1" si="1050">BA160-BA78</f>
        <v>0</v>
      </c>
      <c r="BB161" s="31">
        <f t="shared" ref="BB161" ca="1" si="1051">BB160-BB78</f>
        <v>0</v>
      </c>
      <c r="BC161" s="31">
        <f t="shared" ref="BC161" ca="1" si="1052">BC160-BC78</f>
        <v>0</v>
      </c>
      <c r="BD161" s="31">
        <f t="shared" ref="BD161" ca="1" si="1053">BD160-BD78</f>
        <v>0</v>
      </c>
      <c r="BE161" s="31">
        <f t="shared" ref="BE161" ca="1" si="1054">BE160-BE78</f>
        <v>0</v>
      </c>
      <c r="BF161" s="31">
        <f t="shared" ref="BF161" ca="1" si="1055">BF160-BF78</f>
        <v>0</v>
      </c>
      <c r="BG161" s="31">
        <f t="shared" ref="BG161" ca="1" si="1056">BG160-BG78</f>
        <v>0</v>
      </c>
      <c r="BH161" s="31">
        <f t="shared" ref="BH161" ca="1" si="1057">BH160-BH78</f>
        <v>0</v>
      </c>
      <c r="BI161" s="31">
        <f t="shared" ref="BI161" ca="1" si="1058">BI160-BI78</f>
        <v>0</v>
      </c>
      <c r="BJ161" s="31">
        <f t="shared" ref="BJ161" ca="1" si="1059">BJ160-BJ78</f>
        <v>0</v>
      </c>
      <c r="BK161" s="31">
        <f t="shared" ref="BK161" ca="1" si="1060">BK160-BK78</f>
        <v>0</v>
      </c>
      <c r="BL161" s="31">
        <f t="shared" ref="BL161" ca="1" si="1061">BL160-BL78</f>
        <v>0</v>
      </c>
      <c r="BM161" s="31">
        <f t="shared" ref="BM161" ca="1" si="1062">BM160-BM78</f>
        <v>0</v>
      </c>
      <c r="BN161" s="31">
        <f t="shared" ref="BN161" ca="1" si="1063">BN160-BN78</f>
        <v>0</v>
      </c>
      <c r="BO161" s="31">
        <f t="shared" ref="BO161" ca="1" si="1064">BO160-BO78</f>
        <v>0</v>
      </c>
    </row>
    <row r="163" spans="1:79" x14ac:dyDescent="0.2">
      <c r="A163" s="5" t="s">
        <v>159</v>
      </c>
      <c r="B163" s="5"/>
      <c r="C163" s="5"/>
      <c r="D163" s="5"/>
      <c r="E163" s="5"/>
      <c r="F163" s="5"/>
      <c r="G163" s="5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60"/>
      <c r="BR163" s="29"/>
      <c r="BS163" s="29"/>
      <c r="BT163" s="29"/>
      <c r="BU163" s="29"/>
      <c r="BV163" s="29"/>
      <c r="BX163" s="81"/>
      <c r="BY163" s="81"/>
      <c r="BZ163" s="81"/>
      <c r="CA163" s="81"/>
    </row>
    <row r="164" spans="1:79" x14ac:dyDescent="0.2">
      <c r="A164" t="s">
        <v>146</v>
      </c>
      <c r="I164" s="39">
        <f>H167</f>
        <v>5264789.24</v>
      </c>
      <c r="J164" s="39">
        <f t="shared" ref="J164:AE164" si="1065">I167</f>
        <v>5343331.63</v>
      </c>
      <c r="K164" s="39">
        <f t="shared" si="1065"/>
        <v>5324611.2300000004</v>
      </c>
      <c r="L164" s="39">
        <f t="shared" si="1065"/>
        <v>5306199.72</v>
      </c>
      <c r="M164" s="39">
        <f t="shared" si="1065"/>
        <v>5391989.8399999999</v>
      </c>
      <c r="N164" s="39">
        <f t="shared" si="1065"/>
        <v>5473614.6900000004</v>
      </c>
      <c r="O164" s="39">
        <f t="shared" si="1065"/>
        <v>5557566.1399999997</v>
      </c>
      <c r="P164" s="39">
        <f t="shared" si="1065"/>
        <v>5638257.8700000001</v>
      </c>
      <c r="Q164" s="39">
        <f t="shared" si="1065"/>
        <v>5720803.8600000003</v>
      </c>
      <c r="R164" s="39">
        <f t="shared" si="1065"/>
        <v>5699827.4900000002</v>
      </c>
      <c r="S164" s="39">
        <f t="shared" si="1065"/>
        <v>5782203.04</v>
      </c>
      <c r="T164" s="39">
        <f t="shared" si="1065"/>
        <v>5858487.25</v>
      </c>
      <c r="U164" s="39">
        <f t="shared" si="1065"/>
        <v>5933633.7000000002</v>
      </c>
      <c r="V164" s="39">
        <f t="shared" si="1065"/>
        <v>5911196.5499999998</v>
      </c>
      <c r="W164" s="39">
        <f t="shared" si="1065"/>
        <v>5889006.75</v>
      </c>
      <c r="X164" s="39">
        <f t="shared" si="1065"/>
        <v>5867059.3499999996</v>
      </c>
      <c r="Y164" s="39">
        <f t="shared" si="1065"/>
        <v>5845349.5</v>
      </c>
      <c r="Z164" s="39">
        <f t="shared" si="1065"/>
        <v>5823872.4500000002</v>
      </c>
      <c r="AA164" s="39">
        <f t="shared" si="1065"/>
        <v>5900877.8799999999</v>
      </c>
      <c r="AB164" s="39">
        <f t="shared" si="1065"/>
        <v>5978066.6200000001</v>
      </c>
      <c r="AC164" s="39">
        <f t="shared" si="1065"/>
        <v>6053402.6200000001</v>
      </c>
      <c r="AD164" s="39">
        <f t="shared" si="1065"/>
        <v>6030331.3499999996</v>
      </c>
      <c r="AE164" s="39">
        <f t="shared" si="1065"/>
        <v>6106504.2999999998</v>
      </c>
      <c r="AF164" s="39">
        <f t="shared" ref="AF164:BO164" si="1066">AE167</f>
        <v>6186880.6699999999</v>
      </c>
      <c r="AG164" s="39">
        <f t="shared" si="1066"/>
        <v>6222321.04</v>
      </c>
      <c r="AH164" s="39">
        <f t="shared" si="1066"/>
        <v>6257561.4100000001</v>
      </c>
      <c r="AI164" s="39">
        <f t="shared" si="1066"/>
        <v>6292601.7800000003</v>
      </c>
      <c r="AJ164" s="39">
        <f t="shared" si="1066"/>
        <v>6925442.1500000004</v>
      </c>
      <c r="AK164" s="39">
        <f t="shared" si="1066"/>
        <v>7556082.5200000005</v>
      </c>
      <c r="AL164" s="39">
        <f t="shared" si="1066"/>
        <v>8084856.2233333336</v>
      </c>
      <c r="AM164" s="39">
        <f t="shared" si="1066"/>
        <v>8611763.2599999998</v>
      </c>
      <c r="AN164" s="39">
        <f t="shared" si="1066"/>
        <v>9037136.9633333329</v>
      </c>
      <c r="AO164" s="39">
        <f t="shared" si="1066"/>
        <v>9460977.3333333321</v>
      </c>
      <c r="AP164" s="39">
        <f t="shared" si="1066"/>
        <v>9883284.3699999992</v>
      </c>
      <c r="AQ164" s="39">
        <f t="shared" si="1066"/>
        <v>10304058.073333332</v>
      </c>
      <c r="AR164" s="39">
        <f t="shared" si="1066"/>
        <v>10523965.109999999</v>
      </c>
      <c r="AS164" s="39">
        <f t="shared" si="1066"/>
        <v>10543672.146666666</v>
      </c>
      <c r="AT164" s="39">
        <f t="shared" si="1066"/>
        <v>10563179.183333334</v>
      </c>
      <c r="AU164" s="39">
        <f t="shared" si="1066"/>
        <v>10582486.220000001</v>
      </c>
      <c r="AV164" s="39">
        <f t="shared" si="1066"/>
        <v>10601593.256666668</v>
      </c>
      <c r="AW164" s="39">
        <f t="shared" si="1066"/>
        <v>10620500.293333335</v>
      </c>
      <c r="AX164" s="39">
        <f t="shared" si="1066"/>
        <v>10639207.330000002</v>
      </c>
      <c r="AY164" s="39">
        <f t="shared" si="1066"/>
        <v>10657714.366666669</v>
      </c>
      <c r="AZ164" s="39">
        <f t="shared" si="1066"/>
        <v>10676021.403333336</v>
      </c>
      <c r="BA164" s="39">
        <f t="shared" si="1066"/>
        <v>10694128.440000003</v>
      </c>
      <c r="BB164" s="39">
        <f t="shared" si="1066"/>
        <v>10712035.47666667</v>
      </c>
      <c r="BC164" s="39">
        <f t="shared" si="1066"/>
        <v>10729742.513333337</v>
      </c>
      <c r="BD164" s="39">
        <f t="shared" si="1066"/>
        <v>10747249.550000004</v>
      </c>
      <c r="BE164" s="39">
        <f t="shared" si="1066"/>
        <v>10764556.586666672</v>
      </c>
      <c r="BF164" s="39">
        <f t="shared" si="1066"/>
        <v>10781663.623333339</v>
      </c>
      <c r="BG164" s="39">
        <f t="shared" si="1066"/>
        <v>10798570.660000006</v>
      </c>
      <c r="BH164" s="39">
        <f t="shared" si="1066"/>
        <v>10815277.696666673</v>
      </c>
      <c r="BI164" s="39">
        <f t="shared" si="1066"/>
        <v>10831784.73333334</v>
      </c>
      <c r="BJ164" s="39">
        <f t="shared" si="1066"/>
        <v>10848091.770000007</v>
      </c>
      <c r="BK164" s="39">
        <f t="shared" si="1066"/>
        <v>10864198.806666674</v>
      </c>
      <c r="BL164" s="39">
        <f t="shared" si="1066"/>
        <v>10880105.843333341</v>
      </c>
      <c r="BM164" s="39">
        <f t="shared" si="1066"/>
        <v>10895812.880000008</v>
      </c>
      <c r="BN164" s="39">
        <f t="shared" si="1066"/>
        <v>10911319.916666675</v>
      </c>
      <c r="BO164" s="39">
        <f t="shared" si="1066"/>
        <v>10926626.953333342</v>
      </c>
    </row>
    <row r="165" spans="1:79" x14ac:dyDescent="0.2">
      <c r="A165" t="s">
        <v>160</v>
      </c>
      <c r="F165" s="12" t="s">
        <v>166</v>
      </c>
      <c r="I165" s="39">
        <f>-I109</f>
        <v>97577.999999999665</v>
      </c>
      <c r="J165" s="39">
        <f t="shared" ref="J165:AE165" si="1067">-J109</f>
        <v>5.6024873629212379E-10</v>
      </c>
      <c r="K165" s="39">
        <f t="shared" si="1067"/>
        <v>-1.0000000707805157E-2</v>
      </c>
      <c r="L165" s="39">
        <f t="shared" si="1067"/>
        <v>104772.00000000012</v>
      </c>
      <c r="M165" s="39">
        <f t="shared" si="1067"/>
        <v>101153.00000000055</v>
      </c>
      <c r="N165" s="39">
        <f t="shared" si="1067"/>
        <v>104055.99999999926</v>
      </c>
      <c r="O165" s="39">
        <f t="shared" si="1067"/>
        <v>101355.99000000044</v>
      </c>
      <c r="P165" s="39">
        <f t="shared" si="1067"/>
        <v>103796.00000000022</v>
      </c>
      <c r="Q165" s="39">
        <f t="shared" si="1067"/>
        <v>-1.127773430198431E-10</v>
      </c>
      <c r="R165" s="39">
        <f t="shared" si="1067"/>
        <v>103950.00999999981</v>
      </c>
      <c r="S165" s="39">
        <f t="shared" si="1067"/>
        <v>98415.999999999971</v>
      </c>
      <c r="T165" s="39">
        <f t="shared" si="1067"/>
        <v>97835.990000000194</v>
      </c>
      <c r="U165" s="39">
        <f t="shared" si="1067"/>
        <v>-3.7107383832335472E-10</v>
      </c>
      <c r="V165" s="39">
        <f t="shared" si="1067"/>
        <v>1.8553691916167736E-10</v>
      </c>
      <c r="W165" s="39">
        <f t="shared" si="1067"/>
        <v>-3.7107383832335472E-10</v>
      </c>
      <c r="X165" s="39">
        <f t="shared" si="1067"/>
        <v>3.7107383832335472E-10</v>
      </c>
      <c r="Y165" s="39">
        <f t="shared" si="1067"/>
        <v>1.8553691916167736E-10</v>
      </c>
      <c r="Z165" s="39">
        <f t="shared" si="1067"/>
        <v>99079.999999999709</v>
      </c>
      <c r="AA165" s="39">
        <f t="shared" si="1067"/>
        <v>99872.000000000218</v>
      </c>
      <c r="AB165" s="39">
        <f t="shared" si="1067"/>
        <v>98622</v>
      </c>
      <c r="AC165" s="39">
        <f t="shared" si="1067"/>
        <v>-4.8385118134319782E-10</v>
      </c>
      <c r="AD165" s="39">
        <f t="shared" si="1067"/>
        <v>99866.000000000189</v>
      </c>
      <c r="AE165" s="39">
        <f t="shared" si="1067"/>
        <v>104736.00000000012</v>
      </c>
      <c r="AF165" s="98">
        <f>AF174</f>
        <v>60000</v>
      </c>
      <c r="AG165" s="39">
        <f t="shared" ref="AG165:BO165" si="1068">AG174</f>
        <v>60000</v>
      </c>
      <c r="AH165" s="39">
        <f t="shared" si="1068"/>
        <v>60000</v>
      </c>
      <c r="AI165" s="39">
        <f t="shared" si="1068"/>
        <v>660000</v>
      </c>
      <c r="AJ165" s="39">
        <f t="shared" si="1068"/>
        <v>660000</v>
      </c>
      <c r="AK165" s="39">
        <f t="shared" si="1068"/>
        <v>560000</v>
      </c>
      <c r="AL165" s="39">
        <f t="shared" si="1068"/>
        <v>560000</v>
      </c>
      <c r="AM165" s="39">
        <f t="shared" si="1068"/>
        <v>460000</v>
      </c>
      <c r="AN165" s="39">
        <f t="shared" si="1068"/>
        <v>460000</v>
      </c>
      <c r="AO165" s="39">
        <f t="shared" si="1068"/>
        <v>460000</v>
      </c>
      <c r="AP165" s="39">
        <f t="shared" si="1068"/>
        <v>460000</v>
      </c>
      <c r="AQ165" s="39">
        <f t="shared" si="1068"/>
        <v>260000</v>
      </c>
      <c r="AR165" s="39">
        <f t="shared" si="1068"/>
        <v>60000</v>
      </c>
      <c r="AS165" s="39">
        <f t="shared" si="1068"/>
        <v>60000</v>
      </c>
      <c r="AT165" s="39">
        <f t="shared" si="1068"/>
        <v>60000</v>
      </c>
      <c r="AU165" s="39">
        <f t="shared" si="1068"/>
        <v>60000</v>
      </c>
      <c r="AV165" s="39">
        <f t="shared" si="1068"/>
        <v>60000</v>
      </c>
      <c r="AW165" s="39">
        <f t="shared" si="1068"/>
        <v>60000</v>
      </c>
      <c r="AX165" s="39">
        <f t="shared" si="1068"/>
        <v>60000</v>
      </c>
      <c r="AY165" s="39">
        <f t="shared" si="1068"/>
        <v>60000</v>
      </c>
      <c r="AZ165" s="39">
        <f t="shared" si="1068"/>
        <v>60000</v>
      </c>
      <c r="BA165" s="39">
        <f t="shared" si="1068"/>
        <v>60000</v>
      </c>
      <c r="BB165" s="39">
        <f t="shared" si="1068"/>
        <v>60000</v>
      </c>
      <c r="BC165" s="39">
        <f t="shared" si="1068"/>
        <v>60000</v>
      </c>
      <c r="BD165" s="39">
        <f t="shared" si="1068"/>
        <v>60000</v>
      </c>
      <c r="BE165" s="39">
        <f t="shared" si="1068"/>
        <v>60000</v>
      </c>
      <c r="BF165" s="39">
        <f t="shared" si="1068"/>
        <v>60000</v>
      </c>
      <c r="BG165" s="39">
        <f t="shared" si="1068"/>
        <v>60000</v>
      </c>
      <c r="BH165" s="39">
        <f t="shared" si="1068"/>
        <v>60000</v>
      </c>
      <c r="BI165" s="39">
        <f t="shared" si="1068"/>
        <v>60000</v>
      </c>
      <c r="BJ165" s="39">
        <f t="shared" si="1068"/>
        <v>60000</v>
      </c>
      <c r="BK165" s="39">
        <f t="shared" si="1068"/>
        <v>60000</v>
      </c>
      <c r="BL165" s="39">
        <f t="shared" si="1068"/>
        <v>60000</v>
      </c>
      <c r="BM165" s="39">
        <f t="shared" si="1068"/>
        <v>60000</v>
      </c>
      <c r="BN165" s="39">
        <f t="shared" si="1068"/>
        <v>60000</v>
      </c>
      <c r="BO165" s="39">
        <f t="shared" si="1068"/>
        <v>60000</v>
      </c>
    </row>
    <row r="166" spans="1:79" x14ac:dyDescent="0.2">
      <c r="A166" t="s">
        <v>161</v>
      </c>
      <c r="F166" s="12" t="s">
        <v>181</v>
      </c>
      <c r="I166" s="39">
        <f>-I40</f>
        <v>-19035.61</v>
      </c>
      <c r="J166" s="39">
        <f t="shared" ref="J166:BO166" si="1069">-J40</f>
        <v>-18720.400000000001</v>
      </c>
      <c r="K166" s="39">
        <f t="shared" si="1069"/>
        <v>-18411.5</v>
      </c>
      <c r="L166" s="39">
        <f t="shared" si="1069"/>
        <v>-18981.88</v>
      </c>
      <c r="M166" s="39">
        <f t="shared" si="1069"/>
        <v>-19528.150000000001</v>
      </c>
      <c r="N166" s="39">
        <f t="shared" si="1069"/>
        <v>-20104.55</v>
      </c>
      <c r="O166" s="39">
        <f t="shared" si="1069"/>
        <v>-20664.259999999998</v>
      </c>
      <c r="P166" s="39">
        <f t="shared" si="1069"/>
        <v>-21250.01</v>
      </c>
      <c r="Q166" s="39">
        <f t="shared" si="1069"/>
        <v>-20976.37</v>
      </c>
      <c r="R166" s="39">
        <f t="shared" si="1069"/>
        <v>-21574.46</v>
      </c>
      <c r="S166" s="39">
        <f t="shared" si="1069"/>
        <v>-22131.79</v>
      </c>
      <c r="T166" s="39">
        <f t="shared" si="1069"/>
        <v>-22689.54</v>
      </c>
      <c r="U166" s="39">
        <f t="shared" si="1069"/>
        <v>-22437.15</v>
      </c>
      <c r="V166" s="39">
        <f t="shared" si="1069"/>
        <v>-22189.8</v>
      </c>
      <c r="W166" s="39">
        <f t="shared" si="1069"/>
        <v>-21947.4</v>
      </c>
      <c r="X166" s="39">
        <f t="shared" si="1069"/>
        <v>-21709.85</v>
      </c>
      <c r="Y166" s="39">
        <f t="shared" si="1069"/>
        <v>-21477.05</v>
      </c>
      <c r="Z166" s="39">
        <f t="shared" si="1069"/>
        <v>-22074.57</v>
      </c>
      <c r="AA166" s="39">
        <f t="shared" si="1069"/>
        <v>-22683.26</v>
      </c>
      <c r="AB166" s="39">
        <f t="shared" si="1069"/>
        <v>-23286</v>
      </c>
      <c r="AC166" s="39">
        <f t="shared" si="1069"/>
        <v>-23071.27</v>
      </c>
      <c r="AD166" s="39">
        <f t="shared" si="1069"/>
        <v>-23693.05</v>
      </c>
      <c r="AE166" s="39">
        <f t="shared" si="1069"/>
        <v>-24359.63</v>
      </c>
      <c r="AF166" s="39">
        <f t="shared" si="1069"/>
        <v>-24559.63</v>
      </c>
      <c r="AG166" s="39">
        <f t="shared" si="1069"/>
        <v>-24759.63</v>
      </c>
      <c r="AH166" s="39">
        <f t="shared" si="1069"/>
        <v>-24959.63</v>
      </c>
      <c r="AI166" s="39">
        <f t="shared" si="1069"/>
        <v>-27159.63</v>
      </c>
      <c r="AJ166" s="39">
        <f t="shared" si="1069"/>
        <v>-29359.63</v>
      </c>
      <c r="AK166" s="39">
        <f t="shared" si="1069"/>
        <v>-31226.296666666669</v>
      </c>
      <c r="AL166" s="39">
        <f t="shared" si="1069"/>
        <v>-33092.963333333333</v>
      </c>
      <c r="AM166" s="39">
        <f t="shared" si="1069"/>
        <v>-34626.296666666669</v>
      </c>
      <c r="AN166" s="39">
        <f t="shared" si="1069"/>
        <v>-36159.630000000005</v>
      </c>
      <c r="AO166" s="39">
        <f t="shared" si="1069"/>
        <v>-37692.963333333333</v>
      </c>
      <c r="AP166" s="39">
        <f t="shared" si="1069"/>
        <v>-39226.296666666669</v>
      </c>
      <c r="AQ166" s="39">
        <f t="shared" si="1069"/>
        <v>-40092.963333333333</v>
      </c>
      <c r="AR166" s="39">
        <f t="shared" si="1069"/>
        <v>-40292.963333333333</v>
      </c>
      <c r="AS166" s="39">
        <f t="shared" si="1069"/>
        <v>-40492.963333333333</v>
      </c>
      <c r="AT166" s="39">
        <f t="shared" si="1069"/>
        <v>-40692.963333333333</v>
      </c>
      <c r="AU166" s="39">
        <f t="shared" si="1069"/>
        <v>-40892.963333333333</v>
      </c>
      <c r="AV166" s="39">
        <f t="shared" si="1069"/>
        <v>-41092.963333333333</v>
      </c>
      <c r="AW166" s="39">
        <f t="shared" si="1069"/>
        <v>-41292.963333333333</v>
      </c>
      <c r="AX166" s="39">
        <f t="shared" si="1069"/>
        <v>-41492.963333333333</v>
      </c>
      <c r="AY166" s="39">
        <f t="shared" si="1069"/>
        <v>-41692.963333333333</v>
      </c>
      <c r="AZ166" s="39">
        <f t="shared" si="1069"/>
        <v>-41892.963333333333</v>
      </c>
      <c r="BA166" s="39">
        <f t="shared" si="1069"/>
        <v>-42092.963333333333</v>
      </c>
      <c r="BB166" s="39">
        <f t="shared" si="1069"/>
        <v>-42292.963333333333</v>
      </c>
      <c r="BC166" s="39">
        <f t="shared" si="1069"/>
        <v>-42492.963333333333</v>
      </c>
      <c r="BD166" s="39">
        <f t="shared" si="1069"/>
        <v>-42692.963333333333</v>
      </c>
      <c r="BE166" s="39">
        <f t="shared" si="1069"/>
        <v>-42892.963333333333</v>
      </c>
      <c r="BF166" s="39">
        <f t="shared" si="1069"/>
        <v>-43092.963333333333</v>
      </c>
      <c r="BG166" s="39">
        <f t="shared" si="1069"/>
        <v>-43292.963333333333</v>
      </c>
      <c r="BH166" s="39">
        <f t="shared" si="1069"/>
        <v>-43492.963333333333</v>
      </c>
      <c r="BI166" s="39">
        <f t="shared" si="1069"/>
        <v>-43692.963333333333</v>
      </c>
      <c r="BJ166" s="39">
        <f t="shared" si="1069"/>
        <v>-43892.963333333333</v>
      </c>
      <c r="BK166" s="39">
        <f t="shared" si="1069"/>
        <v>-44092.963333333333</v>
      </c>
      <c r="BL166" s="39">
        <f t="shared" si="1069"/>
        <v>-44292.963333333333</v>
      </c>
      <c r="BM166" s="39">
        <f t="shared" si="1069"/>
        <v>-44492.963333333333</v>
      </c>
      <c r="BN166" s="39">
        <f t="shared" si="1069"/>
        <v>-44692.963333333333</v>
      </c>
      <c r="BO166" s="39">
        <f t="shared" si="1069"/>
        <v>-44892.963333333333</v>
      </c>
    </row>
    <row r="167" spans="1:79" x14ac:dyDescent="0.2">
      <c r="A167" s="32" t="s">
        <v>149</v>
      </c>
      <c r="B167" s="32"/>
      <c r="C167" s="32"/>
      <c r="D167" s="32"/>
      <c r="E167" s="32"/>
      <c r="F167" s="32"/>
      <c r="G167" s="32"/>
      <c r="H167" s="41">
        <f>H70</f>
        <v>5264789.24</v>
      </c>
      <c r="I167" s="41">
        <f>SUM(I164:I166)</f>
        <v>5343331.63</v>
      </c>
      <c r="J167" s="41">
        <f t="shared" ref="J167:AF167" si="1070">SUM(J164:J166)</f>
        <v>5324611.2300000004</v>
      </c>
      <c r="K167" s="41">
        <f t="shared" si="1070"/>
        <v>5306199.72</v>
      </c>
      <c r="L167" s="41">
        <f t="shared" si="1070"/>
        <v>5391989.8399999999</v>
      </c>
      <c r="M167" s="41">
        <f t="shared" si="1070"/>
        <v>5473614.6900000004</v>
      </c>
      <c r="N167" s="41">
        <f t="shared" si="1070"/>
        <v>5557566.1399999997</v>
      </c>
      <c r="O167" s="41">
        <f t="shared" si="1070"/>
        <v>5638257.8700000001</v>
      </c>
      <c r="P167" s="41">
        <f t="shared" si="1070"/>
        <v>5720803.8600000003</v>
      </c>
      <c r="Q167" s="41">
        <f t="shared" si="1070"/>
        <v>5699827.4900000002</v>
      </c>
      <c r="R167" s="41">
        <f t="shared" si="1070"/>
        <v>5782203.04</v>
      </c>
      <c r="S167" s="41">
        <f t="shared" si="1070"/>
        <v>5858487.25</v>
      </c>
      <c r="T167" s="41">
        <f t="shared" si="1070"/>
        <v>5933633.7000000002</v>
      </c>
      <c r="U167" s="41">
        <f t="shared" si="1070"/>
        <v>5911196.5499999998</v>
      </c>
      <c r="V167" s="41">
        <f t="shared" si="1070"/>
        <v>5889006.75</v>
      </c>
      <c r="W167" s="41">
        <f t="shared" si="1070"/>
        <v>5867059.3499999996</v>
      </c>
      <c r="X167" s="41">
        <f t="shared" si="1070"/>
        <v>5845349.5</v>
      </c>
      <c r="Y167" s="41">
        <f t="shared" si="1070"/>
        <v>5823872.4500000002</v>
      </c>
      <c r="Z167" s="41">
        <f t="shared" si="1070"/>
        <v>5900877.8799999999</v>
      </c>
      <c r="AA167" s="41">
        <f t="shared" si="1070"/>
        <v>5978066.6200000001</v>
      </c>
      <c r="AB167" s="41">
        <f t="shared" si="1070"/>
        <v>6053402.6200000001</v>
      </c>
      <c r="AC167" s="41">
        <f t="shared" si="1070"/>
        <v>6030331.3499999996</v>
      </c>
      <c r="AD167" s="41">
        <f t="shared" si="1070"/>
        <v>6106504.2999999998</v>
      </c>
      <c r="AE167" s="41">
        <f t="shared" si="1070"/>
        <v>6186880.6699999999</v>
      </c>
      <c r="AF167" s="41">
        <f t="shared" si="1070"/>
        <v>6222321.04</v>
      </c>
      <c r="AG167" s="41">
        <f t="shared" ref="AG167" si="1071">SUM(AG164:AG166)</f>
        <v>6257561.4100000001</v>
      </c>
      <c r="AH167" s="41">
        <f t="shared" ref="AH167" si="1072">SUM(AH164:AH166)</f>
        <v>6292601.7800000003</v>
      </c>
      <c r="AI167" s="41">
        <f t="shared" ref="AI167" si="1073">SUM(AI164:AI166)</f>
        <v>6925442.1500000004</v>
      </c>
      <c r="AJ167" s="41">
        <f t="shared" ref="AJ167" si="1074">SUM(AJ164:AJ166)</f>
        <v>7556082.5200000005</v>
      </c>
      <c r="AK167" s="41">
        <f t="shared" ref="AK167" si="1075">SUM(AK164:AK166)</f>
        <v>8084856.2233333336</v>
      </c>
      <c r="AL167" s="41">
        <f t="shared" ref="AL167" si="1076">SUM(AL164:AL166)</f>
        <v>8611763.2599999998</v>
      </c>
      <c r="AM167" s="41">
        <f t="shared" ref="AM167" si="1077">SUM(AM164:AM166)</f>
        <v>9037136.9633333329</v>
      </c>
      <c r="AN167" s="41">
        <f t="shared" ref="AN167" si="1078">SUM(AN164:AN166)</f>
        <v>9460977.3333333321</v>
      </c>
      <c r="AO167" s="41">
        <f t="shared" ref="AO167" si="1079">SUM(AO164:AO166)</f>
        <v>9883284.3699999992</v>
      </c>
      <c r="AP167" s="41">
        <f t="shared" ref="AP167" si="1080">SUM(AP164:AP166)</f>
        <v>10304058.073333332</v>
      </c>
      <c r="AQ167" s="41">
        <f t="shared" ref="AQ167" si="1081">SUM(AQ164:AQ166)</f>
        <v>10523965.109999999</v>
      </c>
      <c r="AR167" s="41">
        <f t="shared" ref="AR167" si="1082">SUM(AR164:AR166)</f>
        <v>10543672.146666666</v>
      </c>
      <c r="AS167" s="41">
        <f t="shared" ref="AS167" si="1083">SUM(AS164:AS166)</f>
        <v>10563179.183333334</v>
      </c>
      <c r="AT167" s="41">
        <f t="shared" ref="AT167" si="1084">SUM(AT164:AT166)</f>
        <v>10582486.220000001</v>
      </c>
      <c r="AU167" s="41">
        <f t="shared" ref="AU167" si="1085">SUM(AU164:AU166)</f>
        <v>10601593.256666668</v>
      </c>
      <c r="AV167" s="41">
        <f t="shared" ref="AV167" si="1086">SUM(AV164:AV166)</f>
        <v>10620500.293333335</v>
      </c>
      <c r="AW167" s="41">
        <f t="shared" ref="AW167" si="1087">SUM(AW164:AW166)</f>
        <v>10639207.330000002</v>
      </c>
      <c r="AX167" s="41">
        <f t="shared" ref="AX167" si="1088">SUM(AX164:AX166)</f>
        <v>10657714.366666669</v>
      </c>
      <c r="AY167" s="41">
        <f t="shared" ref="AY167" si="1089">SUM(AY164:AY166)</f>
        <v>10676021.403333336</v>
      </c>
      <c r="AZ167" s="41">
        <f t="shared" ref="AZ167" si="1090">SUM(AZ164:AZ166)</f>
        <v>10694128.440000003</v>
      </c>
      <c r="BA167" s="41">
        <f t="shared" ref="BA167" si="1091">SUM(BA164:BA166)</f>
        <v>10712035.47666667</v>
      </c>
      <c r="BB167" s="41">
        <f t="shared" ref="BB167" si="1092">SUM(BB164:BB166)</f>
        <v>10729742.513333337</v>
      </c>
      <c r="BC167" s="41">
        <f t="shared" ref="BC167" si="1093">SUM(BC164:BC166)</f>
        <v>10747249.550000004</v>
      </c>
      <c r="BD167" s="41">
        <f t="shared" ref="BD167" si="1094">SUM(BD164:BD166)</f>
        <v>10764556.586666672</v>
      </c>
      <c r="BE167" s="41">
        <f t="shared" ref="BE167" si="1095">SUM(BE164:BE166)</f>
        <v>10781663.623333339</v>
      </c>
      <c r="BF167" s="41">
        <f t="shared" ref="BF167" si="1096">SUM(BF164:BF166)</f>
        <v>10798570.660000006</v>
      </c>
      <c r="BG167" s="41">
        <f t="shared" ref="BG167" si="1097">SUM(BG164:BG166)</f>
        <v>10815277.696666673</v>
      </c>
      <c r="BH167" s="41">
        <f t="shared" ref="BH167" si="1098">SUM(BH164:BH166)</f>
        <v>10831784.73333334</v>
      </c>
      <c r="BI167" s="41">
        <f t="shared" ref="BI167" si="1099">SUM(BI164:BI166)</f>
        <v>10848091.770000007</v>
      </c>
      <c r="BJ167" s="41">
        <f t="shared" ref="BJ167" si="1100">SUM(BJ164:BJ166)</f>
        <v>10864198.806666674</v>
      </c>
      <c r="BK167" s="41">
        <f t="shared" ref="BK167" si="1101">SUM(BK164:BK166)</f>
        <v>10880105.843333341</v>
      </c>
      <c r="BL167" s="41">
        <f t="shared" ref="BL167" si="1102">SUM(BL164:BL166)</f>
        <v>10895812.880000008</v>
      </c>
      <c r="BM167" s="41">
        <f t="shared" ref="BM167" si="1103">SUM(BM164:BM166)</f>
        <v>10911319.916666675</v>
      </c>
      <c r="BN167" s="41">
        <f t="shared" ref="BN167" si="1104">SUM(BN164:BN166)</f>
        <v>10926626.953333342</v>
      </c>
      <c r="BO167" s="41">
        <f t="shared" ref="BO167" si="1105">SUM(BO164:BO166)</f>
        <v>10941733.99000001</v>
      </c>
    </row>
    <row r="168" spans="1:79" x14ac:dyDescent="0.2">
      <c r="A168" t="s">
        <v>82</v>
      </c>
      <c r="H168" s="31">
        <f>H167-H70</f>
        <v>0</v>
      </c>
      <c r="I168" s="31">
        <f>I167-I70</f>
        <v>0</v>
      </c>
      <c r="J168" s="31">
        <f t="shared" ref="J168:AF168" si="1106">J167-J70</f>
        <v>0</v>
      </c>
      <c r="K168" s="31">
        <f t="shared" si="1106"/>
        <v>0</v>
      </c>
      <c r="L168" s="31">
        <f t="shared" si="1106"/>
        <v>0</v>
      </c>
      <c r="M168" s="31">
        <f t="shared" si="1106"/>
        <v>0</v>
      </c>
      <c r="N168" s="31">
        <f t="shared" si="1106"/>
        <v>0</v>
      </c>
      <c r="O168" s="31">
        <f t="shared" si="1106"/>
        <v>0</v>
      </c>
      <c r="P168" s="31">
        <f t="shared" si="1106"/>
        <v>0</v>
      </c>
      <c r="Q168" s="31">
        <f t="shared" si="1106"/>
        <v>0</v>
      </c>
      <c r="R168" s="31">
        <f t="shared" si="1106"/>
        <v>0</v>
      </c>
      <c r="S168" s="31">
        <f t="shared" si="1106"/>
        <v>0</v>
      </c>
      <c r="T168" s="31">
        <f t="shared" si="1106"/>
        <v>0</v>
      </c>
      <c r="U168" s="31">
        <f t="shared" si="1106"/>
        <v>0</v>
      </c>
      <c r="V168" s="31">
        <f t="shared" si="1106"/>
        <v>0</v>
      </c>
      <c r="W168" s="31">
        <f t="shared" si="1106"/>
        <v>0</v>
      </c>
      <c r="X168" s="31">
        <f t="shared" si="1106"/>
        <v>0</v>
      </c>
      <c r="Y168" s="31">
        <f t="shared" si="1106"/>
        <v>0</v>
      </c>
      <c r="Z168" s="31">
        <f t="shared" si="1106"/>
        <v>0</v>
      </c>
      <c r="AA168" s="31">
        <f t="shared" si="1106"/>
        <v>0</v>
      </c>
      <c r="AB168" s="31">
        <f t="shared" si="1106"/>
        <v>0</v>
      </c>
      <c r="AC168" s="31">
        <f t="shared" si="1106"/>
        <v>0</v>
      </c>
      <c r="AD168" s="31">
        <f t="shared" si="1106"/>
        <v>0</v>
      </c>
      <c r="AE168" s="31">
        <f t="shared" si="1106"/>
        <v>0</v>
      </c>
      <c r="AF168" s="31">
        <f t="shared" si="1106"/>
        <v>0</v>
      </c>
      <c r="AG168" s="31">
        <f t="shared" ref="AG168" si="1107">AG167-AG70</f>
        <v>0</v>
      </c>
      <c r="AH168" s="31">
        <f t="shared" ref="AH168" si="1108">AH167-AH70</f>
        <v>0</v>
      </c>
      <c r="AI168" s="31">
        <f t="shared" ref="AI168" si="1109">AI167-AI70</f>
        <v>0</v>
      </c>
      <c r="AJ168" s="31">
        <f t="shared" ref="AJ168" si="1110">AJ167-AJ70</f>
        <v>0</v>
      </c>
      <c r="AK168" s="31">
        <f t="shared" ref="AK168" si="1111">AK167-AK70</f>
        <v>0</v>
      </c>
      <c r="AL168" s="31">
        <f t="shared" ref="AL168" si="1112">AL167-AL70</f>
        <v>0</v>
      </c>
      <c r="AM168" s="31">
        <f t="shared" ref="AM168" si="1113">AM167-AM70</f>
        <v>0</v>
      </c>
      <c r="AN168" s="31">
        <f t="shared" ref="AN168" si="1114">AN167-AN70</f>
        <v>0</v>
      </c>
      <c r="AO168" s="31">
        <f t="shared" ref="AO168" si="1115">AO167-AO70</f>
        <v>0</v>
      </c>
      <c r="AP168" s="31">
        <f t="shared" ref="AP168" si="1116">AP167-AP70</f>
        <v>0</v>
      </c>
      <c r="AQ168" s="31">
        <f t="shared" ref="AQ168" si="1117">AQ167-AQ70</f>
        <v>0</v>
      </c>
      <c r="AR168" s="31">
        <f t="shared" ref="AR168" si="1118">AR167-AR70</f>
        <v>0</v>
      </c>
      <c r="AS168" s="31">
        <f t="shared" ref="AS168" si="1119">AS167-AS70</f>
        <v>0</v>
      </c>
      <c r="AT168" s="31">
        <f t="shared" ref="AT168" si="1120">AT167-AT70</f>
        <v>0</v>
      </c>
      <c r="AU168" s="31">
        <f t="shared" ref="AU168" si="1121">AU167-AU70</f>
        <v>0</v>
      </c>
      <c r="AV168" s="31">
        <f t="shared" ref="AV168" si="1122">AV167-AV70</f>
        <v>0</v>
      </c>
      <c r="AW168" s="31">
        <f t="shared" ref="AW168" si="1123">AW167-AW70</f>
        <v>0</v>
      </c>
      <c r="AX168" s="31">
        <f t="shared" ref="AX168" si="1124">AX167-AX70</f>
        <v>0</v>
      </c>
      <c r="AY168" s="31">
        <f t="shared" ref="AY168" si="1125">AY167-AY70</f>
        <v>0</v>
      </c>
      <c r="AZ168" s="31">
        <f t="shared" ref="AZ168" si="1126">AZ167-AZ70</f>
        <v>0</v>
      </c>
      <c r="BA168" s="31">
        <f t="shared" ref="BA168" si="1127">BA167-BA70</f>
        <v>0</v>
      </c>
      <c r="BB168" s="31">
        <f t="shared" ref="BB168" si="1128">BB167-BB70</f>
        <v>0</v>
      </c>
      <c r="BC168" s="31">
        <f t="shared" ref="BC168" si="1129">BC167-BC70</f>
        <v>0</v>
      </c>
      <c r="BD168" s="31">
        <f t="shared" ref="BD168" si="1130">BD167-BD70</f>
        <v>0</v>
      </c>
      <c r="BE168" s="31">
        <f t="shared" ref="BE168" si="1131">BE167-BE70</f>
        <v>0</v>
      </c>
      <c r="BF168" s="31">
        <f t="shared" ref="BF168" si="1132">BF167-BF70</f>
        <v>0</v>
      </c>
      <c r="BG168" s="31">
        <f t="shared" ref="BG168" si="1133">BG167-BG70</f>
        <v>0</v>
      </c>
      <c r="BH168" s="31">
        <f t="shared" ref="BH168" si="1134">BH167-BH70</f>
        <v>0</v>
      </c>
      <c r="BI168" s="31">
        <f t="shared" ref="BI168" si="1135">BI167-BI70</f>
        <v>0</v>
      </c>
      <c r="BJ168" s="31">
        <f t="shared" ref="BJ168" si="1136">BJ167-BJ70</f>
        <v>0</v>
      </c>
      <c r="BK168" s="31">
        <f t="shared" ref="BK168" si="1137">BK167-BK70</f>
        <v>0</v>
      </c>
      <c r="BL168" s="31">
        <f t="shared" ref="BL168" si="1138">BL167-BL70</f>
        <v>0</v>
      </c>
      <c r="BM168" s="31">
        <f t="shared" ref="BM168" si="1139">BM167-BM70</f>
        <v>0</v>
      </c>
      <c r="BN168" s="31">
        <f t="shared" ref="BN168" si="1140">BN167-BN70</f>
        <v>0</v>
      </c>
      <c r="BO168" s="31">
        <f t="shared" ref="BO168" si="1141">BO167-BO70</f>
        <v>0</v>
      </c>
    </row>
    <row r="170" spans="1:79" x14ac:dyDescent="0.2">
      <c r="A170" s="5" t="s">
        <v>162</v>
      </c>
      <c r="B170" s="5"/>
      <c r="C170" s="5"/>
      <c r="D170" s="5"/>
      <c r="E170" s="5"/>
      <c r="F170" s="5"/>
      <c r="G170" s="5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60"/>
      <c r="BR170" s="29"/>
      <c r="BS170" s="29"/>
      <c r="BT170" s="29"/>
      <c r="BU170" s="29"/>
      <c r="BV170" s="29"/>
      <c r="BX170" s="81"/>
      <c r="BY170" s="81"/>
      <c r="BZ170" s="81"/>
      <c r="CA170" s="81"/>
    </row>
    <row r="171" spans="1:79" x14ac:dyDescent="0.2">
      <c r="A171" t="s">
        <v>163</v>
      </c>
      <c r="B171" s="100">
        <v>60000</v>
      </c>
      <c r="F171" s="12" t="s">
        <v>166</v>
      </c>
      <c r="H171" s="39">
        <f>-H109</f>
        <v>0</v>
      </c>
      <c r="I171" s="39">
        <f t="shared" ref="I171:L171" si="1142">-I109</f>
        <v>97577.999999999665</v>
      </c>
      <c r="J171" s="39">
        <f t="shared" si="1142"/>
        <v>5.6024873629212379E-10</v>
      </c>
      <c r="K171" s="39">
        <f t="shared" si="1142"/>
        <v>-1.0000000707805157E-2</v>
      </c>
      <c r="L171" s="39">
        <f t="shared" si="1142"/>
        <v>104772.00000000012</v>
      </c>
      <c r="M171" s="39">
        <f t="shared" ref="M171:AE171" si="1143">-M109</f>
        <v>101153.00000000055</v>
      </c>
      <c r="N171" s="39">
        <f t="shared" si="1143"/>
        <v>104055.99999999926</v>
      </c>
      <c r="O171" s="39">
        <f t="shared" si="1143"/>
        <v>101355.99000000044</v>
      </c>
      <c r="P171" s="39">
        <f t="shared" si="1143"/>
        <v>103796.00000000022</v>
      </c>
      <c r="Q171" s="39">
        <f t="shared" si="1143"/>
        <v>-1.127773430198431E-10</v>
      </c>
      <c r="R171" s="39">
        <f t="shared" si="1143"/>
        <v>103950.00999999981</v>
      </c>
      <c r="S171" s="39">
        <f t="shared" si="1143"/>
        <v>98415.999999999971</v>
      </c>
      <c r="T171" s="39">
        <f t="shared" si="1143"/>
        <v>97835.990000000194</v>
      </c>
      <c r="U171" s="39">
        <f t="shared" si="1143"/>
        <v>-3.7107383832335472E-10</v>
      </c>
      <c r="V171" s="39">
        <f t="shared" si="1143"/>
        <v>1.8553691916167736E-10</v>
      </c>
      <c r="W171" s="39">
        <f t="shared" si="1143"/>
        <v>-3.7107383832335472E-10</v>
      </c>
      <c r="X171" s="39">
        <f t="shared" si="1143"/>
        <v>3.7107383832335472E-10</v>
      </c>
      <c r="Y171" s="39">
        <f t="shared" si="1143"/>
        <v>1.8553691916167736E-10</v>
      </c>
      <c r="Z171" s="39">
        <f t="shared" si="1143"/>
        <v>99079.999999999709</v>
      </c>
      <c r="AA171" s="39">
        <f t="shared" si="1143"/>
        <v>99872.000000000218</v>
      </c>
      <c r="AB171" s="39">
        <f t="shared" si="1143"/>
        <v>98622</v>
      </c>
      <c r="AC171" s="39">
        <f t="shared" si="1143"/>
        <v>-4.8385118134319782E-10</v>
      </c>
      <c r="AD171" s="39">
        <f t="shared" si="1143"/>
        <v>99866.000000000189</v>
      </c>
      <c r="AE171" s="39">
        <f t="shared" si="1143"/>
        <v>104736.00000000012</v>
      </c>
      <c r="AF171" s="101">
        <f>$B171</f>
        <v>60000</v>
      </c>
      <c r="AG171" s="101">
        <f t="shared" ref="AG171:BO172" si="1144">$B171</f>
        <v>60000</v>
      </c>
      <c r="AH171" s="101">
        <f t="shared" si="1144"/>
        <v>60000</v>
      </c>
      <c r="AI171" s="101">
        <f t="shared" si="1144"/>
        <v>60000</v>
      </c>
      <c r="AJ171" s="101">
        <f t="shared" si="1144"/>
        <v>60000</v>
      </c>
      <c r="AK171" s="101">
        <f t="shared" si="1144"/>
        <v>60000</v>
      </c>
      <c r="AL171" s="101">
        <f t="shared" si="1144"/>
        <v>60000</v>
      </c>
      <c r="AM171" s="101">
        <f t="shared" si="1144"/>
        <v>60000</v>
      </c>
      <c r="AN171" s="101">
        <f t="shared" si="1144"/>
        <v>60000</v>
      </c>
      <c r="AO171" s="101">
        <f t="shared" si="1144"/>
        <v>60000</v>
      </c>
      <c r="AP171" s="101">
        <f t="shared" si="1144"/>
        <v>60000</v>
      </c>
      <c r="AQ171" s="101">
        <f t="shared" si="1144"/>
        <v>60000</v>
      </c>
      <c r="AR171" s="101">
        <f t="shared" si="1144"/>
        <v>60000</v>
      </c>
      <c r="AS171" s="101">
        <f t="shared" si="1144"/>
        <v>60000</v>
      </c>
      <c r="AT171" s="101">
        <f t="shared" si="1144"/>
        <v>60000</v>
      </c>
      <c r="AU171" s="101">
        <f t="shared" si="1144"/>
        <v>60000</v>
      </c>
      <c r="AV171" s="101">
        <f t="shared" si="1144"/>
        <v>60000</v>
      </c>
      <c r="AW171" s="101">
        <f t="shared" si="1144"/>
        <v>60000</v>
      </c>
      <c r="AX171" s="101">
        <f t="shared" si="1144"/>
        <v>60000</v>
      </c>
      <c r="AY171" s="101">
        <f t="shared" si="1144"/>
        <v>60000</v>
      </c>
      <c r="AZ171" s="101">
        <f t="shared" si="1144"/>
        <v>60000</v>
      </c>
      <c r="BA171" s="101">
        <f t="shared" si="1144"/>
        <v>60000</v>
      </c>
      <c r="BB171" s="101">
        <f t="shared" si="1144"/>
        <v>60000</v>
      </c>
      <c r="BC171" s="101">
        <f t="shared" si="1144"/>
        <v>60000</v>
      </c>
      <c r="BD171" s="101">
        <f t="shared" si="1144"/>
        <v>60000</v>
      </c>
      <c r="BE171" s="101">
        <f t="shared" si="1144"/>
        <v>60000</v>
      </c>
      <c r="BF171" s="101">
        <f t="shared" si="1144"/>
        <v>60000</v>
      </c>
      <c r="BG171" s="101">
        <f t="shared" si="1144"/>
        <v>60000</v>
      </c>
      <c r="BH171" s="101">
        <f t="shared" si="1144"/>
        <v>60000</v>
      </c>
      <c r="BI171" s="101">
        <f t="shared" si="1144"/>
        <v>60000</v>
      </c>
      <c r="BJ171" s="101">
        <f t="shared" si="1144"/>
        <v>60000</v>
      </c>
      <c r="BK171" s="101">
        <f t="shared" si="1144"/>
        <v>60000</v>
      </c>
      <c r="BL171" s="101">
        <f t="shared" si="1144"/>
        <v>60000</v>
      </c>
      <c r="BM171" s="101">
        <f t="shared" si="1144"/>
        <v>60000</v>
      </c>
      <c r="BN171" s="101">
        <f t="shared" si="1144"/>
        <v>60000</v>
      </c>
      <c r="BO171" s="101">
        <f t="shared" si="1144"/>
        <v>60000</v>
      </c>
    </row>
    <row r="172" spans="1:79" x14ac:dyDescent="0.2">
      <c r="A172" t="s">
        <v>164</v>
      </c>
      <c r="F172" s="12" t="s">
        <v>167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102">
        <f>$B172</f>
        <v>0</v>
      </c>
      <c r="AG172" s="102">
        <f t="shared" si="1144"/>
        <v>0</v>
      </c>
      <c r="AH172" s="102">
        <f t="shared" si="1144"/>
        <v>0</v>
      </c>
      <c r="AI172" s="102">
        <v>600000</v>
      </c>
      <c r="AJ172" s="102">
        <v>600000</v>
      </c>
      <c r="AK172" s="102">
        <v>500000</v>
      </c>
      <c r="AL172" s="102">
        <v>500000</v>
      </c>
      <c r="AM172" s="102">
        <v>400000</v>
      </c>
      <c r="AN172" s="102">
        <v>400000</v>
      </c>
      <c r="AO172" s="102">
        <v>400000</v>
      </c>
      <c r="AP172" s="102">
        <v>400000</v>
      </c>
      <c r="AQ172" s="102">
        <v>200000</v>
      </c>
      <c r="AR172" s="102">
        <f t="shared" si="1144"/>
        <v>0</v>
      </c>
      <c r="AS172" s="102">
        <f t="shared" si="1144"/>
        <v>0</v>
      </c>
      <c r="AT172" s="102">
        <f t="shared" si="1144"/>
        <v>0</v>
      </c>
      <c r="AU172" s="102">
        <f t="shared" si="1144"/>
        <v>0</v>
      </c>
      <c r="AV172" s="102">
        <f t="shared" si="1144"/>
        <v>0</v>
      </c>
      <c r="AW172" s="102">
        <f t="shared" si="1144"/>
        <v>0</v>
      </c>
      <c r="AX172" s="102">
        <f t="shared" si="1144"/>
        <v>0</v>
      </c>
      <c r="AY172" s="102">
        <f t="shared" si="1144"/>
        <v>0</v>
      </c>
      <c r="AZ172" s="102">
        <f t="shared" si="1144"/>
        <v>0</v>
      </c>
      <c r="BA172" s="102">
        <f t="shared" si="1144"/>
        <v>0</v>
      </c>
      <c r="BB172" s="102">
        <f t="shared" si="1144"/>
        <v>0</v>
      </c>
      <c r="BC172" s="102">
        <f t="shared" si="1144"/>
        <v>0</v>
      </c>
      <c r="BD172" s="102">
        <f t="shared" si="1144"/>
        <v>0</v>
      </c>
      <c r="BE172" s="102">
        <f t="shared" si="1144"/>
        <v>0</v>
      </c>
      <c r="BF172" s="102">
        <f t="shared" si="1144"/>
        <v>0</v>
      </c>
      <c r="BG172" s="102">
        <f t="shared" si="1144"/>
        <v>0</v>
      </c>
      <c r="BH172" s="102">
        <f t="shared" si="1144"/>
        <v>0</v>
      </c>
      <c r="BI172" s="102">
        <f t="shared" si="1144"/>
        <v>0</v>
      </c>
      <c r="BJ172" s="102">
        <f t="shared" si="1144"/>
        <v>0</v>
      </c>
      <c r="BK172" s="102">
        <f t="shared" si="1144"/>
        <v>0</v>
      </c>
      <c r="BL172" s="102">
        <f t="shared" si="1144"/>
        <v>0</v>
      </c>
      <c r="BM172" s="102">
        <f t="shared" si="1144"/>
        <v>0</v>
      </c>
      <c r="BN172" s="102">
        <f t="shared" si="1144"/>
        <v>0</v>
      </c>
      <c r="BO172" s="102">
        <f t="shared" si="1144"/>
        <v>0</v>
      </c>
    </row>
    <row r="174" spans="1:79" x14ac:dyDescent="0.2">
      <c r="A174" s="32" t="s">
        <v>165</v>
      </c>
      <c r="B174" s="32"/>
      <c r="C174" s="32"/>
      <c r="D174" s="32"/>
      <c r="E174" s="32"/>
      <c r="F174" s="32"/>
      <c r="G174" s="32"/>
      <c r="H174" s="41">
        <f>SUM(H171:H173)</f>
        <v>0</v>
      </c>
      <c r="I174" s="41">
        <f t="shared" ref="I174:L174" si="1145">SUM(I171:I173)</f>
        <v>97577.999999999665</v>
      </c>
      <c r="J174" s="41">
        <f t="shared" si="1145"/>
        <v>5.6024873629212379E-10</v>
      </c>
      <c r="K174" s="41">
        <f t="shared" si="1145"/>
        <v>-1.0000000707805157E-2</v>
      </c>
      <c r="L174" s="41">
        <f t="shared" si="1145"/>
        <v>104772.00000000012</v>
      </c>
      <c r="M174" s="41">
        <f t="shared" ref="M174" si="1146">SUM(M171:M173)</f>
        <v>101153.00000000055</v>
      </c>
      <c r="N174" s="41">
        <f t="shared" ref="N174" si="1147">SUM(N171:N173)</f>
        <v>104055.99999999926</v>
      </c>
      <c r="O174" s="41">
        <f t="shared" ref="O174" si="1148">SUM(O171:O173)</f>
        <v>101355.99000000044</v>
      </c>
      <c r="P174" s="41">
        <f t="shared" ref="P174" si="1149">SUM(P171:P173)</f>
        <v>103796.00000000022</v>
      </c>
      <c r="Q174" s="41">
        <f t="shared" ref="Q174" si="1150">SUM(Q171:Q173)</f>
        <v>-1.127773430198431E-10</v>
      </c>
      <c r="R174" s="41">
        <f t="shared" ref="R174" si="1151">SUM(R171:R173)</f>
        <v>103950.00999999981</v>
      </c>
      <c r="S174" s="41">
        <f t="shared" ref="S174" si="1152">SUM(S171:S173)</f>
        <v>98415.999999999971</v>
      </c>
      <c r="T174" s="41">
        <f t="shared" ref="T174" si="1153">SUM(T171:T173)</f>
        <v>97835.990000000194</v>
      </c>
      <c r="U174" s="41">
        <f t="shared" ref="U174" si="1154">SUM(U171:U173)</f>
        <v>-3.7107383832335472E-10</v>
      </c>
      <c r="V174" s="41">
        <f t="shared" ref="V174" si="1155">SUM(V171:V173)</f>
        <v>1.8553691916167736E-10</v>
      </c>
      <c r="W174" s="41">
        <f t="shared" ref="W174" si="1156">SUM(W171:W173)</f>
        <v>-3.7107383832335472E-10</v>
      </c>
      <c r="X174" s="41">
        <f t="shared" ref="X174" si="1157">SUM(X171:X173)</f>
        <v>3.7107383832335472E-10</v>
      </c>
      <c r="Y174" s="41">
        <f t="shared" ref="Y174" si="1158">SUM(Y171:Y173)</f>
        <v>1.8553691916167736E-10</v>
      </c>
      <c r="Z174" s="41">
        <f t="shared" ref="Z174" si="1159">SUM(Z171:Z173)</f>
        <v>99079.999999999709</v>
      </c>
      <c r="AA174" s="41">
        <f t="shared" ref="AA174" si="1160">SUM(AA171:AA173)</f>
        <v>99872.000000000218</v>
      </c>
      <c r="AB174" s="41">
        <f t="shared" ref="AB174" si="1161">SUM(AB171:AB173)</f>
        <v>98622</v>
      </c>
      <c r="AC174" s="41">
        <f t="shared" ref="AC174" si="1162">SUM(AC171:AC173)</f>
        <v>-4.8385118134319782E-10</v>
      </c>
      <c r="AD174" s="41">
        <f t="shared" ref="AD174" si="1163">SUM(AD171:AD173)</f>
        <v>99866.000000000189</v>
      </c>
      <c r="AE174" s="41">
        <f t="shared" ref="AE174:AF174" si="1164">SUM(AE171:AE173)</f>
        <v>104736.00000000012</v>
      </c>
      <c r="AF174" s="41">
        <f t="shared" si="1164"/>
        <v>60000</v>
      </c>
      <c r="AG174" s="41">
        <f t="shared" ref="AG174" si="1165">SUM(AG171:AG173)</f>
        <v>60000</v>
      </c>
      <c r="AH174" s="41">
        <f t="shared" ref="AH174" si="1166">SUM(AH171:AH173)</f>
        <v>60000</v>
      </c>
      <c r="AI174" s="41">
        <f t="shared" ref="AI174" si="1167">SUM(AI171:AI173)</f>
        <v>660000</v>
      </c>
      <c r="AJ174" s="41">
        <f t="shared" ref="AJ174" si="1168">SUM(AJ171:AJ173)</f>
        <v>660000</v>
      </c>
      <c r="AK174" s="41">
        <f t="shared" ref="AK174" si="1169">SUM(AK171:AK173)</f>
        <v>560000</v>
      </c>
      <c r="AL174" s="41">
        <f t="shared" ref="AL174" si="1170">SUM(AL171:AL173)</f>
        <v>560000</v>
      </c>
      <c r="AM174" s="41">
        <f t="shared" ref="AM174" si="1171">SUM(AM171:AM173)</f>
        <v>460000</v>
      </c>
      <c r="AN174" s="41">
        <f t="shared" ref="AN174" si="1172">SUM(AN171:AN173)</f>
        <v>460000</v>
      </c>
      <c r="AO174" s="41">
        <f t="shared" ref="AO174" si="1173">SUM(AO171:AO173)</f>
        <v>460000</v>
      </c>
      <c r="AP174" s="41">
        <f t="shared" ref="AP174" si="1174">SUM(AP171:AP173)</f>
        <v>460000</v>
      </c>
      <c r="AQ174" s="41">
        <f t="shared" ref="AQ174" si="1175">SUM(AQ171:AQ173)</f>
        <v>260000</v>
      </c>
      <c r="AR174" s="41">
        <f t="shared" ref="AR174" si="1176">SUM(AR171:AR173)</f>
        <v>60000</v>
      </c>
      <c r="AS174" s="41">
        <f t="shared" ref="AS174" si="1177">SUM(AS171:AS173)</f>
        <v>60000</v>
      </c>
      <c r="AT174" s="41">
        <f t="shared" ref="AT174" si="1178">SUM(AT171:AT173)</f>
        <v>60000</v>
      </c>
      <c r="AU174" s="41">
        <f t="shared" ref="AU174" si="1179">SUM(AU171:AU173)</f>
        <v>60000</v>
      </c>
      <c r="AV174" s="41">
        <f t="shared" ref="AV174" si="1180">SUM(AV171:AV173)</f>
        <v>60000</v>
      </c>
      <c r="AW174" s="41">
        <f t="shared" ref="AW174" si="1181">SUM(AW171:AW173)</f>
        <v>60000</v>
      </c>
      <c r="AX174" s="41">
        <f t="shared" ref="AX174" si="1182">SUM(AX171:AX173)</f>
        <v>60000</v>
      </c>
      <c r="AY174" s="41">
        <f t="shared" ref="AY174" si="1183">SUM(AY171:AY173)</f>
        <v>60000</v>
      </c>
      <c r="AZ174" s="41">
        <f t="shared" ref="AZ174" si="1184">SUM(AZ171:AZ173)</f>
        <v>60000</v>
      </c>
      <c r="BA174" s="41">
        <f t="shared" ref="BA174" si="1185">SUM(BA171:BA173)</f>
        <v>60000</v>
      </c>
      <c r="BB174" s="41">
        <f t="shared" ref="BB174" si="1186">SUM(BB171:BB173)</f>
        <v>60000</v>
      </c>
      <c r="BC174" s="41">
        <f t="shared" ref="BC174" si="1187">SUM(BC171:BC173)</f>
        <v>60000</v>
      </c>
      <c r="BD174" s="41">
        <f t="shared" ref="BD174" si="1188">SUM(BD171:BD173)</f>
        <v>60000</v>
      </c>
      <c r="BE174" s="41">
        <f t="shared" ref="BE174" si="1189">SUM(BE171:BE173)</f>
        <v>60000</v>
      </c>
      <c r="BF174" s="41">
        <f t="shared" ref="BF174" si="1190">SUM(BF171:BF173)</f>
        <v>60000</v>
      </c>
      <c r="BG174" s="41">
        <f t="shared" ref="BG174" si="1191">SUM(BG171:BG173)</f>
        <v>60000</v>
      </c>
      <c r="BH174" s="41">
        <f t="shared" ref="BH174" si="1192">SUM(BH171:BH173)</f>
        <v>60000</v>
      </c>
      <c r="BI174" s="41">
        <f t="shared" ref="BI174" si="1193">SUM(BI171:BI173)</f>
        <v>60000</v>
      </c>
      <c r="BJ174" s="41">
        <f t="shared" ref="BJ174" si="1194">SUM(BJ171:BJ173)</f>
        <v>60000</v>
      </c>
      <c r="BK174" s="41">
        <f t="shared" ref="BK174" si="1195">SUM(BK171:BK173)</f>
        <v>60000</v>
      </c>
      <c r="BL174" s="41">
        <f t="shared" ref="BL174" si="1196">SUM(BL171:BL173)</f>
        <v>60000</v>
      </c>
      <c r="BM174" s="41">
        <f t="shared" ref="BM174" si="1197">SUM(BM171:BM173)</f>
        <v>60000</v>
      </c>
      <c r="BN174" s="41">
        <f t="shared" ref="BN174" si="1198">SUM(BN171:BN173)</f>
        <v>60000</v>
      </c>
      <c r="BO174" s="41">
        <f t="shared" ref="BO174" si="1199">SUM(BO171:BO173)</f>
        <v>60000</v>
      </c>
    </row>
    <row r="175" spans="1:79" x14ac:dyDescent="0.2">
      <c r="A175" t="s">
        <v>82</v>
      </c>
      <c r="H175" s="31">
        <f>H174+H109</f>
        <v>0</v>
      </c>
      <c r="I175" s="31">
        <f t="shared" ref="I175:BO175" si="1200">I174+I109</f>
        <v>0</v>
      </c>
      <c r="J175" s="31">
        <f t="shared" si="1200"/>
        <v>0</v>
      </c>
      <c r="K175" s="31">
        <f t="shared" si="1200"/>
        <v>0</v>
      </c>
      <c r="L175" s="31">
        <f t="shared" si="1200"/>
        <v>0</v>
      </c>
      <c r="M175" s="31">
        <f t="shared" si="1200"/>
        <v>0</v>
      </c>
      <c r="N175" s="31">
        <f t="shared" si="1200"/>
        <v>0</v>
      </c>
      <c r="O175" s="31">
        <f t="shared" si="1200"/>
        <v>0</v>
      </c>
      <c r="P175" s="31">
        <f t="shared" si="1200"/>
        <v>0</v>
      </c>
      <c r="Q175" s="31">
        <f t="shared" si="1200"/>
        <v>0</v>
      </c>
      <c r="R175" s="31">
        <f t="shared" si="1200"/>
        <v>0</v>
      </c>
      <c r="S175" s="31">
        <f t="shared" si="1200"/>
        <v>0</v>
      </c>
      <c r="T175" s="31">
        <f t="shared" si="1200"/>
        <v>0</v>
      </c>
      <c r="U175" s="31">
        <f t="shared" si="1200"/>
        <v>0</v>
      </c>
      <c r="V175" s="31">
        <f t="shared" si="1200"/>
        <v>0</v>
      </c>
      <c r="W175" s="31">
        <f t="shared" si="1200"/>
        <v>0</v>
      </c>
      <c r="X175" s="31">
        <f t="shared" si="1200"/>
        <v>0</v>
      </c>
      <c r="Y175" s="31">
        <f t="shared" si="1200"/>
        <v>0</v>
      </c>
      <c r="Z175" s="31">
        <f t="shared" si="1200"/>
        <v>0</v>
      </c>
      <c r="AA175" s="31">
        <f t="shared" si="1200"/>
        <v>0</v>
      </c>
      <c r="AB175" s="31">
        <f t="shared" si="1200"/>
        <v>0</v>
      </c>
      <c r="AC175" s="31">
        <f t="shared" si="1200"/>
        <v>0</v>
      </c>
      <c r="AD175" s="31">
        <f t="shared" si="1200"/>
        <v>0</v>
      </c>
      <c r="AE175" s="31">
        <f t="shared" si="1200"/>
        <v>0</v>
      </c>
      <c r="AF175" s="31">
        <f t="shared" si="1200"/>
        <v>-1.1641532182693481E-10</v>
      </c>
      <c r="AG175" s="31">
        <f t="shared" si="1200"/>
        <v>-1.1641532182693481E-10</v>
      </c>
      <c r="AH175" s="31">
        <f t="shared" si="1200"/>
        <v>-1.1641532182693481E-10</v>
      </c>
      <c r="AI175" s="31">
        <f t="shared" si="1200"/>
        <v>0</v>
      </c>
      <c r="AJ175" s="31">
        <f t="shared" si="1200"/>
        <v>0</v>
      </c>
      <c r="AK175" s="31">
        <f t="shared" si="1200"/>
        <v>0</v>
      </c>
      <c r="AL175" s="31">
        <f t="shared" si="1200"/>
        <v>0</v>
      </c>
      <c r="AM175" s="31">
        <f t="shared" si="1200"/>
        <v>0</v>
      </c>
      <c r="AN175" s="31">
        <f t="shared" si="1200"/>
        <v>8.149072527885437E-10</v>
      </c>
      <c r="AO175" s="31">
        <f t="shared" si="1200"/>
        <v>0</v>
      </c>
      <c r="AP175" s="31">
        <f t="shared" si="1200"/>
        <v>0</v>
      </c>
      <c r="AQ175" s="31">
        <f t="shared" si="1200"/>
        <v>-4.0745362639427185E-10</v>
      </c>
      <c r="AR175" s="31">
        <f t="shared" si="1200"/>
        <v>-4.220055416226387E-10</v>
      </c>
      <c r="AS175" s="31">
        <f t="shared" si="1200"/>
        <v>-4.220055416226387E-10</v>
      </c>
      <c r="AT175" s="31">
        <f t="shared" si="1200"/>
        <v>-4.220055416226387E-10</v>
      </c>
      <c r="AU175" s="31">
        <f t="shared" si="1200"/>
        <v>-4.220055416226387E-10</v>
      </c>
      <c r="AV175" s="31">
        <f t="shared" si="1200"/>
        <v>-4.220055416226387E-10</v>
      </c>
      <c r="AW175" s="31">
        <f t="shared" si="1200"/>
        <v>-4.220055416226387E-10</v>
      </c>
      <c r="AX175" s="31">
        <f t="shared" si="1200"/>
        <v>-4.220055416226387E-10</v>
      </c>
      <c r="AY175" s="31">
        <f t="shared" si="1200"/>
        <v>-4.220055416226387E-10</v>
      </c>
      <c r="AZ175" s="31">
        <f t="shared" si="1200"/>
        <v>-4.220055416226387E-10</v>
      </c>
      <c r="BA175" s="31">
        <f t="shared" si="1200"/>
        <v>-4.220055416226387E-10</v>
      </c>
      <c r="BB175" s="31">
        <f t="shared" si="1200"/>
        <v>-4.220055416226387E-10</v>
      </c>
      <c r="BC175" s="31">
        <f t="shared" si="1200"/>
        <v>-4.220055416226387E-10</v>
      </c>
      <c r="BD175" s="31">
        <f t="shared" si="1200"/>
        <v>-4.220055416226387E-10</v>
      </c>
      <c r="BE175" s="31">
        <f t="shared" si="1200"/>
        <v>-4.220055416226387E-10</v>
      </c>
      <c r="BF175" s="31">
        <f t="shared" si="1200"/>
        <v>-4.220055416226387E-10</v>
      </c>
      <c r="BG175" s="31">
        <f t="shared" si="1200"/>
        <v>-4.220055416226387E-10</v>
      </c>
      <c r="BH175" s="31">
        <f t="shared" si="1200"/>
        <v>-4.220055416226387E-10</v>
      </c>
      <c r="BI175" s="31">
        <f t="shared" si="1200"/>
        <v>-4.220055416226387E-10</v>
      </c>
      <c r="BJ175" s="31">
        <f t="shared" si="1200"/>
        <v>-4.220055416226387E-10</v>
      </c>
      <c r="BK175" s="31">
        <f t="shared" si="1200"/>
        <v>-4.220055416226387E-10</v>
      </c>
      <c r="BL175" s="31">
        <f t="shared" si="1200"/>
        <v>-4.220055416226387E-10</v>
      </c>
      <c r="BM175" s="31">
        <f t="shared" si="1200"/>
        <v>-4.220055416226387E-10</v>
      </c>
      <c r="BN175" s="31">
        <f t="shared" si="1200"/>
        <v>-4.220055416226387E-10</v>
      </c>
      <c r="BO175" s="31">
        <f t="shared" si="1200"/>
        <v>-4.220055416226387E-10</v>
      </c>
    </row>
    <row r="177" spans="1:79" x14ac:dyDescent="0.2">
      <c r="A177" s="5" t="s">
        <v>169</v>
      </c>
      <c r="B177" s="5"/>
      <c r="C177" s="5"/>
      <c r="D177" s="5"/>
      <c r="E177" s="5"/>
      <c r="F177" s="5"/>
      <c r="G177" s="5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60"/>
      <c r="BR177" s="29"/>
      <c r="BS177" s="29"/>
      <c r="BT177" s="29"/>
      <c r="BU177" s="29"/>
      <c r="BV177" s="29"/>
      <c r="BX177" s="81"/>
      <c r="BY177" s="81"/>
      <c r="BZ177" s="81"/>
      <c r="CA177" s="81"/>
    </row>
    <row r="178" spans="1:79" x14ac:dyDescent="0.2">
      <c r="A178" t="s">
        <v>170</v>
      </c>
      <c r="B178" s="106" t="s">
        <v>171</v>
      </c>
      <c r="C178" s="106" t="s">
        <v>172</v>
      </c>
      <c r="D178" s="106" t="s">
        <v>173</v>
      </c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</row>
    <row r="179" spans="1:79" x14ac:dyDescent="0.2">
      <c r="A179" s="105" cm="1">
        <f t="array" ref="A179:A214">TRANSPOSE(AF4:BO4)</f>
        <v>46783</v>
      </c>
      <c r="B179" s="39" cm="1">
        <f t="array" ref="B179:B214">TRANSPOSE(AF174:BO174)</f>
        <v>60000</v>
      </c>
      <c r="C179" s="99">
        <v>25</v>
      </c>
      <c r="D179" s="99">
        <v>0</v>
      </c>
      <c r="F179" s="12" t="s">
        <v>178</v>
      </c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39">
        <f>IF(MEDIAN($A179,AF$4,EOMONTH($A179,($C179*12)))=AF$4,SLN($B179,$D179,($C179*12)),0)</f>
        <v>200</v>
      </c>
      <c r="AG179" s="39">
        <f t="shared" ref="AG179:BO186" si="1201">IF(MEDIAN($A179,AG$4,EOMONTH($A179,($C179*12)))=AG$4,SLN($B179,$D179,($C179*12)),0)</f>
        <v>200</v>
      </c>
      <c r="AH179" s="39">
        <f t="shared" si="1201"/>
        <v>200</v>
      </c>
      <c r="AI179" s="39">
        <f t="shared" si="1201"/>
        <v>200</v>
      </c>
      <c r="AJ179" s="39">
        <f t="shared" si="1201"/>
        <v>200</v>
      </c>
      <c r="AK179" s="39">
        <f t="shared" si="1201"/>
        <v>200</v>
      </c>
      <c r="AL179" s="39">
        <f t="shared" si="1201"/>
        <v>200</v>
      </c>
      <c r="AM179" s="39">
        <f t="shared" si="1201"/>
        <v>200</v>
      </c>
      <c r="AN179" s="39">
        <f t="shared" si="1201"/>
        <v>200</v>
      </c>
      <c r="AO179" s="39">
        <f t="shared" si="1201"/>
        <v>200</v>
      </c>
      <c r="AP179" s="39">
        <f t="shared" si="1201"/>
        <v>200</v>
      </c>
      <c r="AQ179" s="39">
        <f t="shared" si="1201"/>
        <v>200</v>
      </c>
      <c r="AR179" s="39">
        <f t="shared" si="1201"/>
        <v>200</v>
      </c>
      <c r="AS179" s="39">
        <f t="shared" si="1201"/>
        <v>200</v>
      </c>
      <c r="AT179" s="39">
        <f t="shared" si="1201"/>
        <v>200</v>
      </c>
      <c r="AU179" s="39">
        <f t="shared" si="1201"/>
        <v>200</v>
      </c>
      <c r="AV179" s="39">
        <f t="shared" si="1201"/>
        <v>200</v>
      </c>
      <c r="AW179" s="39">
        <f t="shared" si="1201"/>
        <v>200</v>
      </c>
      <c r="AX179" s="39">
        <f t="shared" si="1201"/>
        <v>200</v>
      </c>
      <c r="AY179" s="39">
        <f t="shared" si="1201"/>
        <v>200</v>
      </c>
      <c r="AZ179" s="39">
        <f t="shared" si="1201"/>
        <v>200</v>
      </c>
      <c r="BA179" s="39">
        <f t="shared" si="1201"/>
        <v>200</v>
      </c>
      <c r="BB179" s="39">
        <f t="shared" si="1201"/>
        <v>200</v>
      </c>
      <c r="BC179" s="39">
        <f t="shared" si="1201"/>
        <v>200</v>
      </c>
      <c r="BD179" s="39">
        <f t="shared" si="1201"/>
        <v>200</v>
      </c>
      <c r="BE179" s="39">
        <f t="shared" si="1201"/>
        <v>200</v>
      </c>
      <c r="BF179" s="39">
        <f t="shared" si="1201"/>
        <v>200</v>
      </c>
      <c r="BG179" s="39">
        <f t="shared" si="1201"/>
        <v>200</v>
      </c>
      <c r="BH179" s="39">
        <f t="shared" si="1201"/>
        <v>200</v>
      </c>
      <c r="BI179" s="39">
        <f t="shared" si="1201"/>
        <v>200</v>
      </c>
      <c r="BJ179" s="39">
        <f t="shared" si="1201"/>
        <v>200</v>
      </c>
      <c r="BK179" s="39">
        <f t="shared" si="1201"/>
        <v>200</v>
      </c>
      <c r="BL179" s="39">
        <f t="shared" si="1201"/>
        <v>200</v>
      </c>
      <c r="BM179" s="39">
        <f t="shared" si="1201"/>
        <v>200</v>
      </c>
      <c r="BN179" s="39">
        <f t="shared" si="1201"/>
        <v>200</v>
      </c>
      <c r="BO179" s="39">
        <f t="shared" si="1201"/>
        <v>200</v>
      </c>
    </row>
    <row r="180" spans="1:79" x14ac:dyDescent="0.2">
      <c r="A180" s="105">
        <v>46812</v>
      </c>
      <c r="B180" s="39">
        <v>60000</v>
      </c>
      <c r="C180" s="99">
        <v>25</v>
      </c>
      <c r="D180" s="99">
        <v>0</v>
      </c>
      <c r="F180" s="12" t="s">
        <v>178</v>
      </c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39">
        <f t="shared" ref="AF180:AU202" si="1202">IF(MEDIAN($A180,AF$4,EOMONTH($A180,($C180*12)))=AF$4,SLN($B180,$D180,($C180*12)),0)</f>
        <v>0</v>
      </c>
      <c r="AG180" s="39">
        <f t="shared" si="1201"/>
        <v>200</v>
      </c>
      <c r="AH180" s="39">
        <f t="shared" si="1201"/>
        <v>200</v>
      </c>
      <c r="AI180" s="39">
        <f t="shared" si="1201"/>
        <v>200</v>
      </c>
      <c r="AJ180" s="39">
        <f t="shared" si="1201"/>
        <v>200</v>
      </c>
      <c r="AK180" s="39">
        <f t="shared" si="1201"/>
        <v>200</v>
      </c>
      <c r="AL180" s="39">
        <f t="shared" si="1201"/>
        <v>200</v>
      </c>
      <c r="AM180" s="39">
        <f t="shared" si="1201"/>
        <v>200</v>
      </c>
      <c r="AN180" s="39">
        <f t="shared" si="1201"/>
        <v>200</v>
      </c>
      <c r="AO180" s="39">
        <f t="shared" si="1201"/>
        <v>200</v>
      </c>
      <c r="AP180" s="39">
        <f t="shared" si="1201"/>
        <v>200</v>
      </c>
      <c r="AQ180" s="39">
        <f t="shared" si="1201"/>
        <v>200</v>
      </c>
      <c r="AR180" s="39">
        <f t="shared" si="1201"/>
        <v>200</v>
      </c>
      <c r="AS180" s="39">
        <f t="shared" si="1201"/>
        <v>200</v>
      </c>
      <c r="AT180" s="39">
        <f t="shared" si="1201"/>
        <v>200</v>
      </c>
      <c r="AU180" s="39">
        <f t="shared" si="1201"/>
        <v>200</v>
      </c>
      <c r="AV180" s="39">
        <f t="shared" si="1201"/>
        <v>200</v>
      </c>
      <c r="AW180" s="39">
        <f t="shared" si="1201"/>
        <v>200</v>
      </c>
      <c r="AX180" s="39">
        <f t="shared" si="1201"/>
        <v>200</v>
      </c>
      <c r="AY180" s="39">
        <f t="shared" si="1201"/>
        <v>200</v>
      </c>
      <c r="AZ180" s="39">
        <f t="shared" si="1201"/>
        <v>200</v>
      </c>
      <c r="BA180" s="39">
        <f t="shared" si="1201"/>
        <v>200</v>
      </c>
      <c r="BB180" s="39">
        <f t="shared" si="1201"/>
        <v>200</v>
      </c>
      <c r="BC180" s="39">
        <f t="shared" si="1201"/>
        <v>200</v>
      </c>
      <c r="BD180" s="39">
        <f t="shared" si="1201"/>
        <v>200</v>
      </c>
      <c r="BE180" s="39">
        <f t="shared" si="1201"/>
        <v>200</v>
      </c>
      <c r="BF180" s="39">
        <f t="shared" si="1201"/>
        <v>200</v>
      </c>
      <c r="BG180" s="39">
        <f t="shared" si="1201"/>
        <v>200</v>
      </c>
      <c r="BH180" s="39">
        <f t="shared" si="1201"/>
        <v>200</v>
      </c>
      <c r="BI180" s="39">
        <f t="shared" si="1201"/>
        <v>200</v>
      </c>
      <c r="BJ180" s="39">
        <f t="shared" si="1201"/>
        <v>200</v>
      </c>
      <c r="BK180" s="39">
        <f t="shared" si="1201"/>
        <v>200</v>
      </c>
      <c r="BL180" s="39">
        <f t="shared" si="1201"/>
        <v>200</v>
      </c>
      <c r="BM180" s="39">
        <f t="shared" si="1201"/>
        <v>200</v>
      </c>
      <c r="BN180" s="39">
        <f t="shared" si="1201"/>
        <v>200</v>
      </c>
      <c r="BO180" s="39">
        <f t="shared" si="1201"/>
        <v>200</v>
      </c>
    </row>
    <row r="181" spans="1:79" x14ac:dyDescent="0.2">
      <c r="A181" s="105">
        <v>46843</v>
      </c>
      <c r="B181" s="39">
        <v>60000</v>
      </c>
      <c r="C181" s="99">
        <v>25</v>
      </c>
      <c r="D181" s="99">
        <v>0</v>
      </c>
      <c r="F181" s="12" t="s">
        <v>178</v>
      </c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39">
        <f t="shared" si="1202"/>
        <v>0</v>
      </c>
      <c r="AG181" s="39">
        <f t="shared" si="1201"/>
        <v>0</v>
      </c>
      <c r="AH181" s="39">
        <f t="shared" si="1201"/>
        <v>200</v>
      </c>
      <c r="AI181" s="39">
        <f t="shared" si="1201"/>
        <v>200</v>
      </c>
      <c r="AJ181" s="39">
        <f t="shared" si="1201"/>
        <v>200</v>
      </c>
      <c r="AK181" s="39">
        <f t="shared" si="1201"/>
        <v>200</v>
      </c>
      <c r="AL181" s="39">
        <f t="shared" si="1201"/>
        <v>200</v>
      </c>
      <c r="AM181" s="39">
        <f t="shared" si="1201"/>
        <v>200</v>
      </c>
      <c r="AN181" s="39">
        <f t="shared" si="1201"/>
        <v>200</v>
      </c>
      <c r="AO181" s="39">
        <f t="shared" si="1201"/>
        <v>200</v>
      </c>
      <c r="AP181" s="39">
        <f t="shared" si="1201"/>
        <v>200</v>
      </c>
      <c r="AQ181" s="39">
        <f t="shared" si="1201"/>
        <v>200</v>
      </c>
      <c r="AR181" s="39">
        <f t="shared" si="1201"/>
        <v>200</v>
      </c>
      <c r="AS181" s="39">
        <f t="shared" si="1201"/>
        <v>200</v>
      </c>
      <c r="AT181" s="39">
        <f t="shared" si="1201"/>
        <v>200</v>
      </c>
      <c r="AU181" s="39">
        <f t="shared" si="1201"/>
        <v>200</v>
      </c>
      <c r="AV181" s="39">
        <f t="shared" si="1201"/>
        <v>200</v>
      </c>
      <c r="AW181" s="39">
        <f t="shared" si="1201"/>
        <v>200</v>
      </c>
      <c r="AX181" s="39">
        <f t="shared" si="1201"/>
        <v>200</v>
      </c>
      <c r="AY181" s="39">
        <f t="shared" si="1201"/>
        <v>200</v>
      </c>
      <c r="AZ181" s="39">
        <f t="shared" si="1201"/>
        <v>200</v>
      </c>
      <c r="BA181" s="39">
        <f t="shared" si="1201"/>
        <v>200</v>
      </c>
      <c r="BB181" s="39">
        <f t="shared" si="1201"/>
        <v>200</v>
      </c>
      <c r="BC181" s="39">
        <f t="shared" si="1201"/>
        <v>200</v>
      </c>
      <c r="BD181" s="39">
        <f t="shared" si="1201"/>
        <v>200</v>
      </c>
      <c r="BE181" s="39">
        <f t="shared" si="1201"/>
        <v>200</v>
      </c>
      <c r="BF181" s="39">
        <f t="shared" si="1201"/>
        <v>200</v>
      </c>
      <c r="BG181" s="39">
        <f t="shared" si="1201"/>
        <v>200</v>
      </c>
      <c r="BH181" s="39">
        <f t="shared" si="1201"/>
        <v>200</v>
      </c>
      <c r="BI181" s="39">
        <f t="shared" si="1201"/>
        <v>200</v>
      </c>
      <c r="BJ181" s="39">
        <f t="shared" si="1201"/>
        <v>200</v>
      </c>
      <c r="BK181" s="39">
        <f t="shared" si="1201"/>
        <v>200</v>
      </c>
      <c r="BL181" s="39">
        <f t="shared" si="1201"/>
        <v>200</v>
      </c>
      <c r="BM181" s="39">
        <f t="shared" si="1201"/>
        <v>200</v>
      </c>
      <c r="BN181" s="39">
        <f t="shared" si="1201"/>
        <v>200</v>
      </c>
      <c r="BO181" s="39">
        <f t="shared" si="1201"/>
        <v>200</v>
      </c>
    </row>
    <row r="182" spans="1:79" x14ac:dyDescent="0.2">
      <c r="A182" s="105">
        <v>46873</v>
      </c>
      <c r="B182" s="39">
        <v>660000</v>
      </c>
      <c r="C182" s="99">
        <v>25</v>
      </c>
      <c r="D182" s="99">
        <v>0</v>
      </c>
      <c r="F182" s="12" t="s">
        <v>178</v>
      </c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39">
        <f t="shared" si="1202"/>
        <v>0</v>
      </c>
      <c r="AG182" s="39">
        <f t="shared" si="1201"/>
        <v>0</v>
      </c>
      <c r="AH182" s="39">
        <f t="shared" si="1201"/>
        <v>0</v>
      </c>
      <c r="AI182" s="39">
        <f t="shared" si="1201"/>
        <v>2200</v>
      </c>
      <c r="AJ182" s="39">
        <f t="shared" si="1201"/>
        <v>2200</v>
      </c>
      <c r="AK182" s="39">
        <f t="shared" si="1201"/>
        <v>2200</v>
      </c>
      <c r="AL182" s="39">
        <f t="shared" si="1201"/>
        <v>2200</v>
      </c>
      <c r="AM182" s="39">
        <f t="shared" si="1201"/>
        <v>2200</v>
      </c>
      <c r="AN182" s="39">
        <f t="shared" si="1201"/>
        <v>2200</v>
      </c>
      <c r="AO182" s="39">
        <f t="shared" si="1201"/>
        <v>2200</v>
      </c>
      <c r="AP182" s="39">
        <f t="shared" si="1201"/>
        <v>2200</v>
      </c>
      <c r="AQ182" s="39">
        <f t="shared" si="1201"/>
        <v>2200</v>
      </c>
      <c r="AR182" s="39">
        <f t="shared" si="1201"/>
        <v>2200</v>
      </c>
      <c r="AS182" s="39">
        <f t="shared" si="1201"/>
        <v>2200</v>
      </c>
      <c r="AT182" s="39">
        <f t="shared" si="1201"/>
        <v>2200</v>
      </c>
      <c r="AU182" s="39">
        <f t="shared" si="1201"/>
        <v>2200</v>
      </c>
      <c r="AV182" s="39">
        <f t="shared" si="1201"/>
        <v>2200</v>
      </c>
      <c r="AW182" s="39">
        <f t="shared" si="1201"/>
        <v>2200</v>
      </c>
      <c r="AX182" s="39">
        <f t="shared" si="1201"/>
        <v>2200</v>
      </c>
      <c r="AY182" s="39">
        <f t="shared" si="1201"/>
        <v>2200</v>
      </c>
      <c r="AZ182" s="39">
        <f t="shared" si="1201"/>
        <v>2200</v>
      </c>
      <c r="BA182" s="39">
        <f t="shared" si="1201"/>
        <v>2200</v>
      </c>
      <c r="BB182" s="39">
        <f t="shared" si="1201"/>
        <v>2200</v>
      </c>
      <c r="BC182" s="39">
        <f t="shared" si="1201"/>
        <v>2200</v>
      </c>
      <c r="BD182" s="39">
        <f t="shared" si="1201"/>
        <v>2200</v>
      </c>
      <c r="BE182" s="39">
        <f t="shared" si="1201"/>
        <v>2200</v>
      </c>
      <c r="BF182" s="39">
        <f t="shared" si="1201"/>
        <v>2200</v>
      </c>
      <c r="BG182" s="39">
        <f t="shared" si="1201"/>
        <v>2200</v>
      </c>
      <c r="BH182" s="39">
        <f t="shared" si="1201"/>
        <v>2200</v>
      </c>
      <c r="BI182" s="39">
        <f t="shared" si="1201"/>
        <v>2200</v>
      </c>
      <c r="BJ182" s="39">
        <f t="shared" si="1201"/>
        <v>2200</v>
      </c>
      <c r="BK182" s="39">
        <f t="shared" si="1201"/>
        <v>2200</v>
      </c>
      <c r="BL182" s="39">
        <f t="shared" si="1201"/>
        <v>2200</v>
      </c>
      <c r="BM182" s="39">
        <f t="shared" si="1201"/>
        <v>2200</v>
      </c>
      <c r="BN182" s="39">
        <f t="shared" si="1201"/>
        <v>2200</v>
      </c>
      <c r="BO182" s="39">
        <f t="shared" si="1201"/>
        <v>2200</v>
      </c>
    </row>
    <row r="183" spans="1:79" x14ac:dyDescent="0.2">
      <c r="A183" s="105">
        <v>46904</v>
      </c>
      <c r="B183" s="39">
        <v>660000</v>
      </c>
      <c r="C183" s="99">
        <v>25</v>
      </c>
      <c r="D183" s="99">
        <v>0</v>
      </c>
      <c r="F183" s="12" t="s">
        <v>178</v>
      </c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39">
        <f t="shared" si="1202"/>
        <v>0</v>
      </c>
      <c r="AG183" s="39">
        <f t="shared" si="1201"/>
        <v>0</v>
      </c>
      <c r="AH183" s="39">
        <f t="shared" si="1201"/>
        <v>0</v>
      </c>
      <c r="AI183" s="39">
        <f t="shared" si="1201"/>
        <v>0</v>
      </c>
      <c r="AJ183" s="39">
        <f t="shared" si="1201"/>
        <v>2200</v>
      </c>
      <c r="AK183" s="39">
        <f t="shared" si="1201"/>
        <v>2200</v>
      </c>
      <c r="AL183" s="39">
        <f t="shared" si="1201"/>
        <v>2200</v>
      </c>
      <c r="AM183" s="39">
        <f t="shared" si="1201"/>
        <v>2200</v>
      </c>
      <c r="AN183" s="39">
        <f t="shared" si="1201"/>
        <v>2200</v>
      </c>
      <c r="AO183" s="39">
        <f t="shared" si="1201"/>
        <v>2200</v>
      </c>
      <c r="AP183" s="39">
        <f t="shared" si="1201"/>
        <v>2200</v>
      </c>
      <c r="AQ183" s="39">
        <f t="shared" si="1201"/>
        <v>2200</v>
      </c>
      <c r="AR183" s="39">
        <f t="shared" si="1201"/>
        <v>2200</v>
      </c>
      <c r="AS183" s="39">
        <f t="shared" si="1201"/>
        <v>2200</v>
      </c>
      <c r="AT183" s="39">
        <f t="shared" si="1201"/>
        <v>2200</v>
      </c>
      <c r="AU183" s="39">
        <f t="shared" si="1201"/>
        <v>2200</v>
      </c>
      <c r="AV183" s="39">
        <f t="shared" si="1201"/>
        <v>2200</v>
      </c>
      <c r="AW183" s="39">
        <f t="shared" si="1201"/>
        <v>2200</v>
      </c>
      <c r="AX183" s="39">
        <f t="shared" si="1201"/>
        <v>2200</v>
      </c>
      <c r="AY183" s="39">
        <f t="shared" si="1201"/>
        <v>2200</v>
      </c>
      <c r="AZ183" s="39">
        <f t="shared" si="1201"/>
        <v>2200</v>
      </c>
      <c r="BA183" s="39">
        <f t="shared" si="1201"/>
        <v>2200</v>
      </c>
      <c r="BB183" s="39">
        <f t="shared" si="1201"/>
        <v>2200</v>
      </c>
      <c r="BC183" s="39">
        <f t="shared" si="1201"/>
        <v>2200</v>
      </c>
      <c r="BD183" s="39">
        <f t="shared" si="1201"/>
        <v>2200</v>
      </c>
      <c r="BE183" s="39">
        <f t="shared" si="1201"/>
        <v>2200</v>
      </c>
      <c r="BF183" s="39">
        <f t="shared" si="1201"/>
        <v>2200</v>
      </c>
      <c r="BG183" s="39">
        <f t="shared" si="1201"/>
        <v>2200</v>
      </c>
      <c r="BH183" s="39">
        <f t="shared" si="1201"/>
        <v>2200</v>
      </c>
      <c r="BI183" s="39">
        <f t="shared" si="1201"/>
        <v>2200</v>
      </c>
      <c r="BJ183" s="39">
        <f t="shared" si="1201"/>
        <v>2200</v>
      </c>
      <c r="BK183" s="39">
        <f t="shared" si="1201"/>
        <v>2200</v>
      </c>
      <c r="BL183" s="39">
        <f t="shared" si="1201"/>
        <v>2200</v>
      </c>
      <c r="BM183" s="39">
        <f t="shared" si="1201"/>
        <v>2200</v>
      </c>
      <c r="BN183" s="39">
        <f t="shared" si="1201"/>
        <v>2200</v>
      </c>
      <c r="BO183" s="39">
        <f t="shared" si="1201"/>
        <v>2200</v>
      </c>
    </row>
    <row r="184" spans="1:79" x14ac:dyDescent="0.2">
      <c r="A184" s="105">
        <v>46934</v>
      </c>
      <c r="B184" s="39">
        <v>560000</v>
      </c>
      <c r="C184" s="99">
        <v>25</v>
      </c>
      <c r="D184" s="99">
        <v>0</v>
      </c>
      <c r="F184" s="12" t="s">
        <v>178</v>
      </c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39">
        <f t="shared" si="1202"/>
        <v>0</v>
      </c>
      <c r="AG184" s="39">
        <f t="shared" si="1201"/>
        <v>0</v>
      </c>
      <c r="AH184" s="39">
        <f t="shared" si="1201"/>
        <v>0</v>
      </c>
      <c r="AI184" s="39">
        <f t="shared" si="1201"/>
        <v>0</v>
      </c>
      <c r="AJ184" s="39">
        <f t="shared" si="1201"/>
        <v>0</v>
      </c>
      <c r="AK184" s="39">
        <f t="shared" si="1201"/>
        <v>1866.6666666666667</v>
      </c>
      <c r="AL184" s="39">
        <f t="shared" si="1201"/>
        <v>1866.6666666666667</v>
      </c>
      <c r="AM184" s="39">
        <f t="shared" si="1201"/>
        <v>1866.6666666666667</v>
      </c>
      <c r="AN184" s="39">
        <f t="shared" si="1201"/>
        <v>1866.6666666666667</v>
      </c>
      <c r="AO184" s="39">
        <f t="shared" si="1201"/>
        <v>1866.6666666666667</v>
      </c>
      <c r="AP184" s="39">
        <f t="shared" si="1201"/>
        <v>1866.6666666666667</v>
      </c>
      <c r="AQ184" s="39">
        <f t="shared" si="1201"/>
        <v>1866.6666666666667</v>
      </c>
      <c r="AR184" s="39">
        <f t="shared" si="1201"/>
        <v>1866.6666666666667</v>
      </c>
      <c r="AS184" s="39">
        <f t="shared" si="1201"/>
        <v>1866.6666666666667</v>
      </c>
      <c r="AT184" s="39">
        <f t="shared" si="1201"/>
        <v>1866.6666666666667</v>
      </c>
      <c r="AU184" s="39">
        <f t="shared" si="1201"/>
        <v>1866.6666666666667</v>
      </c>
      <c r="AV184" s="39">
        <f t="shared" si="1201"/>
        <v>1866.6666666666667</v>
      </c>
      <c r="AW184" s="39">
        <f t="shared" si="1201"/>
        <v>1866.6666666666667</v>
      </c>
      <c r="AX184" s="39">
        <f t="shared" si="1201"/>
        <v>1866.6666666666667</v>
      </c>
      <c r="AY184" s="39">
        <f t="shared" si="1201"/>
        <v>1866.6666666666667</v>
      </c>
      <c r="AZ184" s="39">
        <f t="shared" si="1201"/>
        <v>1866.6666666666667</v>
      </c>
      <c r="BA184" s="39">
        <f t="shared" si="1201"/>
        <v>1866.6666666666667</v>
      </c>
      <c r="BB184" s="39">
        <f t="shared" si="1201"/>
        <v>1866.6666666666667</v>
      </c>
      <c r="BC184" s="39">
        <f t="shared" si="1201"/>
        <v>1866.6666666666667</v>
      </c>
      <c r="BD184" s="39">
        <f t="shared" si="1201"/>
        <v>1866.6666666666667</v>
      </c>
      <c r="BE184" s="39">
        <f t="shared" si="1201"/>
        <v>1866.6666666666667</v>
      </c>
      <c r="BF184" s="39">
        <f t="shared" si="1201"/>
        <v>1866.6666666666667</v>
      </c>
      <c r="BG184" s="39">
        <f t="shared" si="1201"/>
        <v>1866.6666666666667</v>
      </c>
      <c r="BH184" s="39">
        <f t="shared" si="1201"/>
        <v>1866.6666666666667</v>
      </c>
      <c r="BI184" s="39">
        <f t="shared" si="1201"/>
        <v>1866.6666666666667</v>
      </c>
      <c r="BJ184" s="39">
        <f t="shared" si="1201"/>
        <v>1866.6666666666667</v>
      </c>
      <c r="BK184" s="39">
        <f t="shared" si="1201"/>
        <v>1866.6666666666667</v>
      </c>
      <c r="BL184" s="39">
        <f t="shared" si="1201"/>
        <v>1866.6666666666667</v>
      </c>
      <c r="BM184" s="39">
        <f t="shared" si="1201"/>
        <v>1866.6666666666667</v>
      </c>
      <c r="BN184" s="39">
        <f t="shared" si="1201"/>
        <v>1866.6666666666667</v>
      </c>
      <c r="BO184" s="39">
        <f t="shared" si="1201"/>
        <v>1866.6666666666667</v>
      </c>
    </row>
    <row r="185" spans="1:79" x14ac:dyDescent="0.2">
      <c r="A185" s="105">
        <v>46965</v>
      </c>
      <c r="B185" s="39">
        <v>560000</v>
      </c>
      <c r="C185" s="99">
        <v>25</v>
      </c>
      <c r="D185" s="99">
        <v>0</v>
      </c>
      <c r="F185" s="12" t="s">
        <v>178</v>
      </c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39">
        <f t="shared" si="1202"/>
        <v>0</v>
      </c>
      <c r="AG185" s="39">
        <f t="shared" si="1201"/>
        <v>0</v>
      </c>
      <c r="AH185" s="39">
        <f t="shared" si="1201"/>
        <v>0</v>
      </c>
      <c r="AI185" s="39">
        <f t="shared" si="1201"/>
        <v>0</v>
      </c>
      <c r="AJ185" s="39">
        <f t="shared" si="1201"/>
        <v>0</v>
      </c>
      <c r="AK185" s="39">
        <f t="shared" si="1201"/>
        <v>0</v>
      </c>
      <c r="AL185" s="39">
        <f t="shared" si="1201"/>
        <v>1866.6666666666667</v>
      </c>
      <c r="AM185" s="39">
        <f t="shared" si="1201"/>
        <v>1866.6666666666667</v>
      </c>
      <c r="AN185" s="39">
        <f t="shared" si="1201"/>
        <v>1866.6666666666667</v>
      </c>
      <c r="AO185" s="39">
        <f t="shared" si="1201"/>
        <v>1866.6666666666667</v>
      </c>
      <c r="AP185" s="39">
        <f t="shared" si="1201"/>
        <v>1866.6666666666667</v>
      </c>
      <c r="AQ185" s="39">
        <f t="shared" si="1201"/>
        <v>1866.6666666666667</v>
      </c>
      <c r="AR185" s="39">
        <f t="shared" si="1201"/>
        <v>1866.6666666666667</v>
      </c>
      <c r="AS185" s="39">
        <f t="shared" si="1201"/>
        <v>1866.6666666666667</v>
      </c>
      <c r="AT185" s="39">
        <f t="shared" si="1201"/>
        <v>1866.6666666666667</v>
      </c>
      <c r="AU185" s="39">
        <f t="shared" si="1201"/>
        <v>1866.6666666666667</v>
      </c>
      <c r="AV185" s="39">
        <f t="shared" si="1201"/>
        <v>1866.6666666666667</v>
      </c>
      <c r="AW185" s="39">
        <f t="shared" si="1201"/>
        <v>1866.6666666666667</v>
      </c>
      <c r="AX185" s="39">
        <f t="shared" si="1201"/>
        <v>1866.6666666666667</v>
      </c>
      <c r="AY185" s="39">
        <f t="shared" si="1201"/>
        <v>1866.6666666666667</v>
      </c>
      <c r="AZ185" s="39">
        <f t="shared" si="1201"/>
        <v>1866.6666666666667</v>
      </c>
      <c r="BA185" s="39">
        <f t="shared" si="1201"/>
        <v>1866.6666666666667</v>
      </c>
      <c r="BB185" s="39">
        <f t="shared" si="1201"/>
        <v>1866.6666666666667</v>
      </c>
      <c r="BC185" s="39">
        <f t="shared" si="1201"/>
        <v>1866.6666666666667</v>
      </c>
      <c r="BD185" s="39">
        <f t="shared" si="1201"/>
        <v>1866.6666666666667</v>
      </c>
      <c r="BE185" s="39">
        <f t="shared" si="1201"/>
        <v>1866.6666666666667</v>
      </c>
      <c r="BF185" s="39">
        <f t="shared" si="1201"/>
        <v>1866.6666666666667</v>
      </c>
      <c r="BG185" s="39">
        <f t="shared" si="1201"/>
        <v>1866.6666666666667</v>
      </c>
      <c r="BH185" s="39">
        <f t="shared" si="1201"/>
        <v>1866.6666666666667</v>
      </c>
      <c r="BI185" s="39">
        <f t="shared" si="1201"/>
        <v>1866.6666666666667</v>
      </c>
      <c r="BJ185" s="39">
        <f t="shared" si="1201"/>
        <v>1866.6666666666667</v>
      </c>
      <c r="BK185" s="39">
        <f t="shared" si="1201"/>
        <v>1866.6666666666667</v>
      </c>
      <c r="BL185" s="39">
        <f t="shared" si="1201"/>
        <v>1866.6666666666667</v>
      </c>
      <c r="BM185" s="39">
        <f t="shared" si="1201"/>
        <v>1866.6666666666667</v>
      </c>
      <c r="BN185" s="39">
        <f t="shared" si="1201"/>
        <v>1866.6666666666667</v>
      </c>
      <c r="BO185" s="39">
        <f t="shared" si="1201"/>
        <v>1866.6666666666667</v>
      </c>
    </row>
    <row r="186" spans="1:79" x14ac:dyDescent="0.2">
      <c r="A186" s="105">
        <v>46996</v>
      </c>
      <c r="B186" s="39">
        <v>460000</v>
      </c>
      <c r="C186" s="99">
        <v>25</v>
      </c>
      <c r="D186" s="99">
        <v>0</v>
      </c>
      <c r="F186" s="12" t="s">
        <v>178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39">
        <f t="shared" si="1202"/>
        <v>0</v>
      </c>
      <c r="AG186" s="39">
        <f t="shared" si="1201"/>
        <v>0</v>
      </c>
      <c r="AH186" s="39">
        <f t="shared" si="1201"/>
        <v>0</v>
      </c>
      <c r="AI186" s="39">
        <f t="shared" si="1201"/>
        <v>0</v>
      </c>
      <c r="AJ186" s="39">
        <f t="shared" si="1201"/>
        <v>0</v>
      </c>
      <c r="AK186" s="39">
        <f t="shared" si="1201"/>
        <v>0</v>
      </c>
      <c r="AL186" s="39">
        <f t="shared" si="1201"/>
        <v>0</v>
      </c>
      <c r="AM186" s="39">
        <f t="shared" si="1201"/>
        <v>1533.3333333333333</v>
      </c>
      <c r="AN186" s="39">
        <f t="shared" si="1201"/>
        <v>1533.3333333333333</v>
      </c>
      <c r="AO186" s="39">
        <f t="shared" si="1201"/>
        <v>1533.3333333333333</v>
      </c>
      <c r="AP186" s="39">
        <f t="shared" si="1201"/>
        <v>1533.3333333333333</v>
      </c>
      <c r="AQ186" s="39">
        <f t="shared" ref="AQ186:BF214" si="1203">IF(MEDIAN($A186,AQ$4,EOMONTH($A186,($C186*12)))=AQ$4,SLN($B186,$D186,($C186*12)),0)</f>
        <v>1533.3333333333333</v>
      </c>
      <c r="AR186" s="39">
        <f t="shared" si="1203"/>
        <v>1533.3333333333333</v>
      </c>
      <c r="AS186" s="39">
        <f t="shared" si="1203"/>
        <v>1533.3333333333333</v>
      </c>
      <c r="AT186" s="39">
        <f t="shared" si="1203"/>
        <v>1533.3333333333333</v>
      </c>
      <c r="AU186" s="39">
        <f t="shared" si="1203"/>
        <v>1533.3333333333333</v>
      </c>
      <c r="AV186" s="39">
        <f t="shared" si="1203"/>
        <v>1533.3333333333333</v>
      </c>
      <c r="AW186" s="39">
        <f t="shared" si="1203"/>
        <v>1533.3333333333333</v>
      </c>
      <c r="AX186" s="39">
        <f t="shared" si="1203"/>
        <v>1533.3333333333333</v>
      </c>
      <c r="AY186" s="39">
        <f t="shared" si="1203"/>
        <v>1533.3333333333333</v>
      </c>
      <c r="AZ186" s="39">
        <f t="shared" si="1203"/>
        <v>1533.3333333333333</v>
      </c>
      <c r="BA186" s="39">
        <f t="shared" si="1203"/>
        <v>1533.3333333333333</v>
      </c>
      <c r="BB186" s="39">
        <f t="shared" si="1203"/>
        <v>1533.3333333333333</v>
      </c>
      <c r="BC186" s="39">
        <f t="shared" si="1203"/>
        <v>1533.3333333333333</v>
      </c>
      <c r="BD186" s="39">
        <f t="shared" si="1203"/>
        <v>1533.3333333333333</v>
      </c>
      <c r="BE186" s="39">
        <f t="shared" si="1203"/>
        <v>1533.3333333333333</v>
      </c>
      <c r="BF186" s="39">
        <f t="shared" si="1203"/>
        <v>1533.3333333333333</v>
      </c>
      <c r="BG186" s="39">
        <f t="shared" ref="BG186:BO214" si="1204">IF(MEDIAN($A186,BG$4,EOMONTH($A186,($C186*12)))=BG$4,SLN($B186,$D186,($C186*12)),0)</f>
        <v>1533.3333333333333</v>
      </c>
      <c r="BH186" s="39">
        <f t="shared" si="1204"/>
        <v>1533.3333333333333</v>
      </c>
      <c r="BI186" s="39">
        <f t="shared" si="1204"/>
        <v>1533.3333333333333</v>
      </c>
      <c r="BJ186" s="39">
        <f t="shared" si="1204"/>
        <v>1533.3333333333333</v>
      </c>
      <c r="BK186" s="39">
        <f t="shared" si="1204"/>
        <v>1533.3333333333333</v>
      </c>
      <c r="BL186" s="39">
        <f t="shared" si="1204"/>
        <v>1533.3333333333333</v>
      </c>
      <c r="BM186" s="39">
        <f t="shared" si="1204"/>
        <v>1533.3333333333333</v>
      </c>
      <c r="BN186" s="39">
        <f t="shared" si="1204"/>
        <v>1533.3333333333333</v>
      </c>
      <c r="BO186" s="39">
        <f t="shared" si="1204"/>
        <v>1533.3333333333333</v>
      </c>
    </row>
    <row r="187" spans="1:79" x14ac:dyDescent="0.2">
      <c r="A187" s="105">
        <v>47026</v>
      </c>
      <c r="B187" s="39">
        <v>460000</v>
      </c>
      <c r="C187" s="99">
        <v>25</v>
      </c>
      <c r="D187" s="99">
        <v>0</v>
      </c>
      <c r="F187" s="12" t="s">
        <v>178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39">
        <f t="shared" si="1202"/>
        <v>0</v>
      </c>
      <c r="AG187" s="39">
        <f t="shared" si="1202"/>
        <v>0</v>
      </c>
      <c r="AH187" s="39">
        <f t="shared" si="1202"/>
        <v>0</v>
      </c>
      <c r="AI187" s="39">
        <f t="shared" si="1202"/>
        <v>0</v>
      </c>
      <c r="AJ187" s="39">
        <f t="shared" si="1202"/>
        <v>0</v>
      </c>
      <c r="AK187" s="39">
        <f t="shared" si="1202"/>
        <v>0</v>
      </c>
      <c r="AL187" s="39">
        <f t="shared" si="1202"/>
        <v>0</v>
      </c>
      <c r="AM187" s="39">
        <f t="shared" si="1202"/>
        <v>0</v>
      </c>
      <c r="AN187" s="39">
        <f t="shared" si="1202"/>
        <v>1533.3333333333333</v>
      </c>
      <c r="AO187" s="39">
        <f t="shared" si="1202"/>
        <v>1533.3333333333333</v>
      </c>
      <c r="AP187" s="39">
        <f t="shared" si="1202"/>
        <v>1533.3333333333333</v>
      </c>
      <c r="AQ187" s="39">
        <f t="shared" si="1202"/>
        <v>1533.3333333333333</v>
      </c>
      <c r="AR187" s="39">
        <f t="shared" si="1202"/>
        <v>1533.3333333333333</v>
      </c>
      <c r="AS187" s="39">
        <f t="shared" si="1202"/>
        <v>1533.3333333333333</v>
      </c>
      <c r="AT187" s="39">
        <f t="shared" si="1202"/>
        <v>1533.3333333333333</v>
      </c>
      <c r="AU187" s="39">
        <f t="shared" si="1202"/>
        <v>1533.3333333333333</v>
      </c>
      <c r="AV187" s="39">
        <f t="shared" si="1203"/>
        <v>1533.3333333333333</v>
      </c>
      <c r="AW187" s="39">
        <f t="shared" si="1203"/>
        <v>1533.3333333333333</v>
      </c>
      <c r="AX187" s="39">
        <f t="shared" si="1203"/>
        <v>1533.3333333333333</v>
      </c>
      <c r="AY187" s="39">
        <f t="shared" si="1203"/>
        <v>1533.3333333333333</v>
      </c>
      <c r="AZ187" s="39">
        <f t="shared" si="1203"/>
        <v>1533.3333333333333</v>
      </c>
      <c r="BA187" s="39">
        <f t="shared" si="1203"/>
        <v>1533.3333333333333</v>
      </c>
      <c r="BB187" s="39">
        <f t="shared" si="1203"/>
        <v>1533.3333333333333</v>
      </c>
      <c r="BC187" s="39">
        <f t="shared" si="1203"/>
        <v>1533.3333333333333</v>
      </c>
      <c r="BD187" s="39">
        <f t="shared" si="1203"/>
        <v>1533.3333333333333</v>
      </c>
      <c r="BE187" s="39">
        <f t="shared" si="1203"/>
        <v>1533.3333333333333</v>
      </c>
      <c r="BF187" s="39">
        <f t="shared" si="1203"/>
        <v>1533.3333333333333</v>
      </c>
      <c r="BG187" s="39">
        <f t="shared" si="1204"/>
        <v>1533.3333333333333</v>
      </c>
      <c r="BH187" s="39">
        <f t="shared" si="1204"/>
        <v>1533.3333333333333</v>
      </c>
      <c r="BI187" s="39">
        <f t="shared" si="1204"/>
        <v>1533.3333333333333</v>
      </c>
      <c r="BJ187" s="39">
        <f t="shared" si="1204"/>
        <v>1533.3333333333333</v>
      </c>
      <c r="BK187" s="39">
        <f t="shared" si="1204"/>
        <v>1533.3333333333333</v>
      </c>
      <c r="BL187" s="39">
        <f t="shared" si="1204"/>
        <v>1533.3333333333333</v>
      </c>
      <c r="BM187" s="39">
        <f t="shared" si="1204"/>
        <v>1533.3333333333333</v>
      </c>
      <c r="BN187" s="39">
        <f t="shared" si="1204"/>
        <v>1533.3333333333333</v>
      </c>
      <c r="BO187" s="39">
        <f t="shared" si="1204"/>
        <v>1533.3333333333333</v>
      </c>
    </row>
    <row r="188" spans="1:79" x14ac:dyDescent="0.2">
      <c r="A188" s="105">
        <v>47057</v>
      </c>
      <c r="B188" s="39">
        <v>460000</v>
      </c>
      <c r="C188" s="99">
        <v>25</v>
      </c>
      <c r="D188" s="99">
        <v>0</v>
      </c>
      <c r="F188" s="12" t="s">
        <v>178</v>
      </c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39">
        <f t="shared" si="1202"/>
        <v>0</v>
      </c>
      <c r="AG188" s="39">
        <f t="shared" si="1202"/>
        <v>0</v>
      </c>
      <c r="AH188" s="39">
        <f t="shared" si="1202"/>
        <v>0</v>
      </c>
      <c r="AI188" s="39">
        <f t="shared" si="1202"/>
        <v>0</v>
      </c>
      <c r="AJ188" s="39">
        <f t="shared" si="1202"/>
        <v>0</v>
      </c>
      <c r="AK188" s="39">
        <f t="shared" si="1202"/>
        <v>0</v>
      </c>
      <c r="AL188" s="39">
        <f t="shared" si="1202"/>
        <v>0</v>
      </c>
      <c r="AM188" s="39">
        <f t="shared" si="1202"/>
        <v>0</v>
      </c>
      <c r="AN188" s="39">
        <f t="shared" si="1202"/>
        <v>0</v>
      </c>
      <c r="AO188" s="39">
        <f t="shared" si="1202"/>
        <v>1533.3333333333333</v>
      </c>
      <c r="AP188" s="39">
        <f t="shared" si="1202"/>
        <v>1533.3333333333333</v>
      </c>
      <c r="AQ188" s="39">
        <f t="shared" si="1202"/>
        <v>1533.3333333333333</v>
      </c>
      <c r="AR188" s="39">
        <f t="shared" si="1202"/>
        <v>1533.3333333333333</v>
      </c>
      <c r="AS188" s="39">
        <f t="shared" si="1202"/>
        <v>1533.3333333333333</v>
      </c>
      <c r="AT188" s="39">
        <f t="shared" si="1202"/>
        <v>1533.3333333333333</v>
      </c>
      <c r="AU188" s="39">
        <f t="shared" si="1202"/>
        <v>1533.3333333333333</v>
      </c>
      <c r="AV188" s="39">
        <f t="shared" si="1203"/>
        <v>1533.3333333333333</v>
      </c>
      <c r="AW188" s="39">
        <f t="shared" si="1203"/>
        <v>1533.3333333333333</v>
      </c>
      <c r="AX188" s="39">
        <f t="shared" si="1203"/>
        <v>1533.3333333333333</v>
      </c>
      <c r="AY188" s="39">
        <f t="shared" si="1203"/>
        <v>1533.3333333333333</v>
      </c>
      <c r="AZ188" s="39">
        <f t="shared" si="1203"/>
        <v>1533.3333333333333</v>
      </c>
      <c r="BA188" s="39">
        <f t="shared" si="1203"/>
        <v>1533.3333333333333</v>
      </c>
      <c r="BB188" s="39">
        <f t="shared" si="1203"/>
        <v>1533.3333333333333</v>
      </c>
      <c r="BC188" s="39">
        <f t="shared" si="1203"/>
        <v>1533.3333333333333</v>
      </c>
      <c r="BD188" s="39">
        <f t="shared" si="1203"/>
        <v>1533.3333333333333</v>
      </c>
      <c r="BE188" s="39">
        <f t="shared" si="1203"/>
        <v>1533.3333333333333</v>
      </c>
      <c r="BF188" s="39">
        <f t="shared" si="1203"/>
        <v>1533.3333333333333</v>
      </c>
      <c r="BG188" s="39">
        <f t="shared" si="1204"/>
        <v>1533.3333333333333</v>
      </c>
      <c r="BH188" s="39">
        <f t="shared" si="1204"/>
        <v>1533.3333333333333</v>
      </c>
      <c r="BI188" s="39">
        <f t="shared" si="1204"/>
        <v>1533.3333333333333</v>
      </c>
      <c r="BJ188" s="39">
        <f t="shared" si="1204"/>
        <v>1533.3333333333333</v>
      </c>
      <c r="BK188" s="39">
        <f t="shared" si="1204"/>
        <v>1533.3333333333333</v>
      </c>
      <c r="BL188" s="39">
        <f t="shared" si="1204"/>
        <v>1533.3333333333333</v>
      </c>
      <c r="BM188" s="39">
        <f t="shared" si="1204"/>
        <v>1533.3333333333333</v>
      </c>
      <c r="BN188" s="39">
        <f t="shared" si="1204"/>
        <v>1533.3333333333333</v>
      </c>
      <c r="BO188" s="39">
        <f t="shared" si="1204"/>
        <v>1533.3333333333333</v>
      </c>
    </row>
    <row r="189" spans="1:79" x14ac:dyDescent="0.2">
      <c r="A189" s="105">
        <v>47087</v>
      </c>
      <c r="B189" s="39">
        <v>460000</v>
      </c>
      <c r="C189" s="99">
        <v>25</v>
      </c>
      <c r="D189" s="99">
        <v>0</v>
      </c>
      <c r="F189" s="12" t="s">
        <v>178</v>
      </c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39">
        <f t="shared" si="1202"/>
        <v>0</v>
      </c>
      <c r="AG189" s="39">
        <f t="shared" si="1202"/>
        <v>0</v>
      </c>
      <c r="AH189" s="39">
        <f t="shared" si="1202"/>
        <v>0</v>
      </c>
      <c r="AI189" s="39">
        <f t="shared" si="1202"/>
        <v>0</v>
      </c>
      <c r="AJ189" s="39">
        <f t="shared" si="1202"/>
        <v>0</v>
      </c>
      <c r="AK189" s="39">
        <f t="shared" si="1202"/>
        <v>0</v>
      </c>
      <c r="AL189" s="39">
        <f t="shared" si="1202"/>
        <v>0</v>
      </c>
      <c r="AM189" s="39">
        <f t="shared" si="1202"/>
        <v>0</v>
      </c>
      <c r="AN189" s="39">
        <f t="shared" si="1202"/>
        <v>0</v>
      </c>
      <c r="AO189" s="39">
        <f t="shared" si="1202"/>
        <v>0</v>
      </c>
      <c r="AP189" s="39">
        <f t="shared" si="1202"/>
        <v>1533.3333333333333</v>
      </c>
      <c r="AQ189" s="39">
        <f t="shared" si="1202"/>
        <v>1533.3333333333333</v>
      </c>
      <c r="AR189" s="39">
        <f t="shared" si="1202"/>
        <v>1533.3333333333333</v>
      </c>
      <c r="AS189" s="39">
        <f t="shared" si="1202"/>
        <v>1533.3333333333333</v>
      </c>
      <c r="AT189" s="39">
        <f t="shared" si="1202"/>
        <v>1533.3333333333333</v>
      </c>
      <c r="AU189" s="39">
        <f t="shared" si="1202"/>
        <v>1533.3333333333333</v>
      </c>
      <c r="AV189" s="39">
        <f t="shared" si="1203"/>
        <v>1533.3333333333333</v>
      </c>
      <c r="AW189" s="39">
        <f t="shared" si="1203"/>
        <v>1533.3333333333333</v>
      </c>
      <c r="AX189" s="39">
        <f t="shared" si="1203"/>
        <v>1533.3333333333333</v>
      </c>
      <c r="AY189" s="39">
        <f t="shared" si="1203"/>
        <v>1533.3333333333333</v>
      </c>
      <c r="AZ189" s="39">
        <f t="shared" si="1203"/>
        <v>1533.3333333333333</v>
      </c>
      <c r="BA189" s="39">
        <f t="shared" si="1203"/>
        <v>1533.3333333333333</v>
      </c>
      <c r="BB189" s="39">
        <f t="shared" si="1203"/>
        <v>1533.3333333333333</v>
      </c>
      <c r="BC189" s="39">
        <f t="shared" si="1203"/>
        <v>1533.3333333333333</v>
      </c>
      <c r="BD189" s="39">
        <f t="shared" si="1203"/>
        <v>1533.3333333333333</v>
      </c>
      <c r="BE189" s="39">
        <f t="shared" si="1203"/>
        <v>1533.3333333333333</v>
      </c>
      <c r="BF189" s="39">
        <f t="shared" si="1203"/>
        <v>1533.3333333333333</v>
      </c>
      <c r="BG189" s="39">
        <f t="shared" si="1204"/>
        <v>1533.3333333333333</v>
      </c>
      <c r="BH189" s="39">
        <f t="shared" si="1204"/>
        <v>1533.3333333333333</v>
      </c>
      <c r="BI189" s="39">
        <f t="shared" si="1204"/>
        <v>1533.3333333333333</v>
      </c>
      <c r="BJ189" s="39">
        <f t="shared" si="1204"/>
        <v>1533.3333333333333</v>
      </c>
      <c r="BK189" s="39">
        <f t="shared" si="1204"/>
        <v>1533.3333333333333</v>
      </c>
      <c r="BL189" s="39">
        <f t="shared" si="1204"/>
        <v>1533.3333333333333</v>
      </c>
      <c r="BM189" s="39">
        <f t="shared" si="1204"/>
        <v>1533.3333333333333</v>
      </c>
      <c r="BN189" s="39">
        <f t="shared" si="1204"/>
        <v>1533.3333333333333</v>
      </c>
      <c r="BO189" s="39">
        <f t="shared" si="1204"/>
        <v>1533.3333333333333</v>
      </c>
    </row>
    <row r="190" spans="1:79" x14ac:dyDescent="0.2">
      <c r="A190" s="105">
        <v>47118</v>
      </c>
      <c r="B190" s="39">
        <v>260000</v>
      </c>
      <c r="C190" s="99">
        <v>25</v>
      </c>
      <c r="D190" s="99">
        <v>0</v>
      </c>
      <c r="F190" s="12" t="s">
        <v>178</v>
      </c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39">
        <f t="shared" si="1202"/>
        <v>0</v>
      </c>
      <c r="AG190" s="39">
        <f t="shared" si="1202"/>
        <v>0</v>
      </c>
      <c r="AH190" s="39">
        <f t="shared" si="1202"/>
        <v>0</v>
      </c>
      <c r="AI190" s="39">
        <f t="shared" si="1202"/>
        <v>0</v>
      </c>
      <c r="AJ190" s="39">
        <f t="shared" si="1202"/>
        <v>0</v>
      </c>
      <c r="AK190" s="39">
        <f t="shared" si="1202"/>
        <v>0</v>
      </c>
      <c r="AL190" s="39">
        <f t="shared" si="1202"/>
        <v>0</v>
      </c>
      <c r="AM190" s="39">
        <f t="shared" si="1202"/>
        <v>0</v>
      </c>
      <c r="AN190" s="39">
        <f t="shared" si="1202"/>
        <v>0</v>
      </c>
      <c r="AO190" s="39">
        <f t="shared" si="1202"/>
        <v>0</v>
      </c>
      <c r="AP190" s="39">
        <f t="shared" si="1202"/>
        <v>0</v>
      </c>
      <c r="AQ190" s="39">
        <f t="shared" si="1202"/>
        <v>866.66666666666663</v>
      </c>
      <c r="AR190" s="39">
        <f t="shared" si="1202"/>
        <v>866.66666666666663</v>
      </c>
      <c r="AS190" s="39">
        <f t="shared" si="1202"/>
        <v>866.66666666666663</v>
      </c>
      <c r="AT190" s="39">
        <f t="shared" si="1202"/>
        <v>866.66666666666663</v>
      </c>
      <c r="AU190" s="39">
        <f t="shared" si="1202"/>
        <v>866.66666666666663</v>
      </c>
      <c r="AV190" s="39">
        <f t="shared" si="1203"/>
        <v>866.66666666666663</v>
      </c>
      <c r="AW190" s="39">
        <f t="shared" si="1203"/>
        <v>866.66666666666663</v>
      </c>
      <c r="AX190" s="39">
        <f t="shared" si="1203"/>
        <v>866.66666666666663</v>
      </c>
      <c r="AY190" s="39">
        <f t="shared" si="1203"/>
        <v>866.66666666666663</v>
      </c>
      <c r="AZ190" s="39">
        <f t="shared" si="1203"/>
        <v>866.66666666666663</v>
      </c>
      <c r="BA190" s="39">
        <f t="shared" si="1203"/>
        <v>866.66666666666663</v>
      </c>
      <c r="BB190" s="39">
        <f t="shared" si="1203"/>
        <v>866.66666666666663</v>
      </c>
      <c r="BC190" s="39">
        <f t="shared" si="1203"/>
        <v>866.66666666666663</v>
      </c>
      <c r="BD190" s="39">
        <f t="shared" si="1203"/>
        <v>866.66666666666663</v>
      </c>
      <c r="BE190" s="39">
        <f t="shared" si="1203"/>
        <v>866.66666666666663</v>
      </c>
      <c r="BF190" s="39">
        <f t="shared" si="1203"/>
        <v>866.66666666666663</v>
      </c>
      <c r="BG190" s="39">
        <f t="shared" si="1204"/>
        <v>866.66666666666663</v>
      </c>
      <c r="BH190" s="39">
        <f t="shared" si="1204"/>
        <v>866.66666666666663</v>
      </c>
      <c r="BI190" s="39">
        <f t="shared" si="1204"/>
        <v>866.66666666666663</v>
      </c>
      <c r="BJ190" s="39">
        <f t="shared" si="1204"/>
        <v>866.66666666666663</v>
      </c>
      <c r="BK190" s="39">
        <f t="shared" si="1204"/>
        <v>866.66666666666663</v>
      </c>
      <c r="BL190" s="39">
        <f t="shared" si="1204"/>
        <v>866.66666666666663</v>
      </c>
      <c r="BM190" s="39">
        <f t="shared" si="1204"/>
        <v>866.66666666666663</v>
      </c>
      <c r="BN190" s="39">
        <f t="shared" si="1204"/>
        <v>866.66666666666663</v>
      </c>
      <c r="BO190" s="39">
        <f t="shared" si="1204"/>
        <v>866.66666666666663</v>
      </c>
    </row>
    <row r="191" spans="1:79" x14ac:dyDescent="0.2">
      <c r="A191" s="105">
        <v>47149</v>
      </c>
      <c r="B191" s="39">
        <v>60000</v>
      </c>
      <c r="C191" s="99">
        <v>25</v>
      </c>
      <c r="D191" s="99">
        <v>0</v>
      </c>
      <c r="F191" s="12" t="s">
        <v>178</v>
      </c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39">
        <f t="shared" si="1202"/>
        <v>0</v>
      </c>
      <c r="AG191" s="39">
        <f t="shared" si="1202"/>
        <v>0</v>
      </c>
      <c r="AH191" s="39">
        <f t="shared" si="1202"/>
        <v>0</v>
      </c>
      <c r="AI191" s="39">
        <f t="shared" si="1202"/>
        <v>0</v>
      </c>
      <c r="AJ191" s="39">
        <f t="shared" si="1202"/>
        <v>0</v>
      </c>
      <c r="AK191" s="39">
        <f t="shared" si="1202"/>
        <v>0</v>
      </c>
      <c r="AL191" s="39">
        <f t="shared" si="1202"/>
        <v>0</v>
      </c>
      <c r="AM191" s="39">
        <f t="shared" si="1202"/>
        <v>0</v>
      </c>
      <c r="AN191" s="39">
        <f t="shared" si="1202"/>
        <v>0</v>
      </c>
      <c r="AO191" s="39">
        <f t="shared" si="1202"/>
        <v>0</v>
      </c>
      <c r="AP191" s="39">
        <f t="shared" si="1202"/>
        <v>0</v>
      </c>
      <c r="AQ191" s="39">
        <f t="shared" si="1202"/>
        <v>0</v>
      </c>
      <c r="AR191" s="39">
        <f t="shared" si="1202"/>
        <v>200</v>
      </c>
      <c r="AS191" s="39">
        <f t="shared" si="1202"/>
        <v>200</v>
      </c>
      <c r="AT191" s="39">
        <f t="shared" si="1202"/>
        <v>200</v>
      </c>
      <c r="AU191" s="39">
        <f t="shared" si="1202"/>
        <v>200</v>
      </c>
      <c r="AV191" s="39">
        <f t="shared" si="1203"/>
        <v>200</v>
      </c>
      <c r="AW191" s="39">
        <f t="shared" si="1203"/>
        <v>200</v>
      </c>
      <c r="AX191" s="39">
        <f t="shared" si="1203"/>
        <v>200</v>
      </c>
      <c r="AY191" s="39">
        <f t="shared" si="1203"/>
        <v>200</v>
      </c>
      <c r="AZ191" s="39">
        <f t="shared" si="1203"/>
        <v>200</v>
      </c>
      <c r="BA191" s="39">
        <f t="shared" si="1203"/>
        <v>200</v>
      </c>
      <c r="BB191" s="39">
        <f t="shared" si="1203"/>
        <v>200</v>
      </c>
      <c r="BC191" s="39">
        <f t="shared" si="1203"/>
        <v>200</v>
      </c>
      <c r="BD191" s="39">
        <f t="shared" si="1203"/>
        <v>200</v>
      </c>
      <c r="BE191" s="39">
        <f t="shared" si="1203"/>
        <v>200</v>
      </c>
      <c r="BF191" s="39">
        <f t="shared" si="1203"/>
        <v>200</v>
      </c>
      <c r="BG191" s="39">
        <f t="shared" si="1204"/>
        <v>200</v>
      </c>
      <c r="BH191" s="39">
        <f t="shared" si="1204"/>
        <v>200</v>
      </c>
      <c r="BI191" s="39">
        <f t="shared" si="1204"/>
        <v>200</v>
      </c>
      <c r="BJ191" s="39">
        <f t="shared" si="1204"/>
        <v>200</v>
      </c>
      <c r="BK191" s="39">
        <f t="shared" si="1204"/>
        <v>200</v>
      </c>
      <c r="BL191" s="39">
        <f t="shared" si="1204"/>
        <v>200</v>
      </c>
      <c r="BM191" s="39">
        <f t="shared" si="1204"/>
        <v>200</v>
      </c>
      <c r="BN191" s="39">
        <f t="shared" si="1204"/>
        <v>200</v>
      </c>
      <c r="BO191" s="39">
        <f t="shared" si="1204"/>
        <v>200</v>
      </c>
    </row>
    <row r="192" spans="1:79" x14ac:dyDescent="0.2">
      <c r="A192" s="105">
        <v>47177</v>
      </c>
      <c r="B192" s="39">
        <v>60000</v>
      </c>
      <c r="C192" s="99">
        <v>25</v>
      </c>
      <c r="D192" s="99">
        <v>0</v>
      </c>
      <c r="F192" s="12" t="s">
        <v>178</v>
      </c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39">
        <f t="shared" si="1202"/>
        <v>0</v>
      </c>
      <c r="AG192" s="39">
        <f t="shared" si="1202"/>
        <v>0</v>
      </c>
      <c r="AH192" s="39">
        <f t="shared" si="1202"/>
        <v>0</v>
      </c>
      <c r="AI192" s="39">
        <f t="shared" si="1202"/>
        <v>0</v>
      </c>
      <c r="AJ192" s="39">
        <f t="shared" si="1202"/>
        <v>0</v>
      </c>
      <c r="AK192" s="39">
        <f t="shared" si="1202"/>
        <v>0</v>
      </c>
      <c r="AL192" s="39">
        <f t="shared" si="1202"/>
        <v>0</v>
      </c>
      <c r="AM192" s="39">
        <f t="shared" si="1202"/>
        <v>0</v>
      </c>
      <c r="AN192" s="39">
        <f t="shared" si="1202"/>
        <v>0</v>
      </c>
      <c r="AO192" s="39">
        <f t="shared" si="1202"/>
        <v>0</v>
      </c>
      <c r="AP192" s="39">
        <f t="shared" si="1202"/>
        <v>0</v>
      </c>
      <c r="AQ192" s="39">
        <f t="shared" si="1202"/>
        <v>0</v>
      </c>
      <c r="AR192" s="39">
        <f t="shared" si="1202"/>
        <v>0</v>
      </c>
      <c r="AS192" s="39">
        <f t="shared" si="1202"/>
        <v>200</v>
      </c>
      <c r="AT192" s="39">
        <f t="shared" si="1202"/>
        <v>200</v>
      </c>
      <c r="AU192" s="39">
        <f t="shared" si="1202"/>
        <v>200</v>
      </c>
      <c r="AV192" s="39">
        <f t="shared" si="1203"/>
        <v>200</v>
      </c>
      <c r="AW192" s="39">
        <f t="shared" si="1203"/>
        <v>200</v>
      </c>
      <c r="AX192" s="39">
        <f t="shared" si="1203"/>
        <v>200</v>
      </c>
      <c r="AY192" s="39">
        <f t="shared" si="1203"/>
        <v>200</v>
      </c>
      <c r="AZ192" s="39">
        <f t="shared" si="1203"/>
        <v>200</v>
      </c>
      <c r="BA192" s="39">
        <f t="shared" si="1203"/>
        <v>200</v>
      </c>
      <c r="BB192" s="39">
        <f t="shared" si="1203"/>
        <v>200</v>
      </c>
      <c r="BC192" s="39">
        <f t="shared" si="1203"/>
        <v>200</v>
      </c>
      <c r="BD192" s="39">
        <f t="shared" si="1203"/>
        <v>200</v>
      </c>
      <c r="BE192" s="39">
        <f t="shared" si="1203"/>
        <v>200</v>
      </c>
      <c r="BF192" s="39">
        <f t="shared" si="1203"/>
        <v>200</v>
      </c>
      <c r="BG192" s="39">
        <f t="shared" si="1204"/>
        <v>200</v>
      </c>
      <c r="BH192" s="39">
        <f t="shared" si="1204"/>
        <v>200</v>
      </c>
      <c r="BI192" s="39">
        <f t="shared" si="1204"/>
        <v>200</v>
      </c>
      <c r="BJ192" s="39">
        <f t="shared" si="1204"/>
        <v>200</v>
      </c>
      <c r="BK192" s="39">
        <f t="shared" si="1204"/>
        <v>200</v>
      </c>
      <c r="BL192" s="39">
        <f t="shared" si="1204"/>
        <v>200</v>
      </c>
      <c r="BM192" s="39">
        <f t="shared" si="1204"/>
        <v>200</v>
      </c>
      <c r="BN192" s="39">
        <f t="shared" si="1204"/>
        <v>200</v>
      </c>
      <c r="BO192" s="39">
        <f t="shared" si="1204"/>
        <v>200</v>
      </c>
    </row>
    <row r="193" spans="1:67" x14ac:dyDescent="0.2">
      <c r="A193" s="105">
        <v>47208</v>
      </c>
      <c r="B193" s="39">
        <v>60000</v>
      </c>
      <c r="C193" s="99">
        <v>25</v>
      </c>
      <c r="D193" s="99">
        <v>0</v>
      </c>
      <c r="F193" s="12" t="s">
        <v>178</v>
      </c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39">
        <f t="shared" si="1202"/>
        <v>0</v>
      </c>
      <c r="AG193" s="39">
        <f t="shared" si="1202"/>
        <v>0</v>
      </c>
      <c r="AH193" s="39">
        <f t="shared" si="1202"/>
        <v>0</v>
      </c>
      <c r="AI193" s="39">
        <f t="shared" si="1202"/>
        <v>0</v>
      </c>
      <c r="AJ193" s="39">
        <f t="shared" si="1202"/>
        <v>0</v>
      </c>
      <c r="AK193" s="39">
        <f t="shared" si="1202"/>
        <v>0</v>
      </c>
      <c r="AL193" s="39">
        <f t="shared" si="1202"/>
        <v>0</v>
      </c>
      <c r="AM193" s="39">
        <f t="shared" si="1202"/>
        <v>0</v>
      </c>
      <c r="AN193" s="39">
        <f t="shared" si="1202"/>
        <v>0</v>
      </c>
      <c r="AO193" s="39">
        <f t="shared" si="1202"/>
        <v>0</v>
      </c>
      <c r="AP193" s="39">
        <f t="shared" si="1202"/>
        <v>0</v>
      </c>
      <c r="AQ193" s="39">
        <f t="shared" si="1202"/>
        <v>0</v>
      </c>
      <c r="AR193" s="39">
        <f t="shared" si="1202"/>
        <v>0</v>
      </c>
      <c r="AS193" s="39">
        <f t="shared" si="1202"/>
        <v>0</v>
      </c>
      <c r="AT193" s="39">
        <f t="shared" si="1202"/>
        <v>200</v>
      </c>
      <c r="AU193" s="39">
        <f t="shared" si="1202"/>
        <v>200</v>
      </c>
      <c r="AV193" s="39">
        <f t="shared" si="1203"/>
        <v>200</v>
      </c>
      <c r="AW193" s="39">
        <f t="shared" si="1203"/>
        <v>200</v>
      </c>
      <c r="AX193" s="39">
        <f t="shared" si="1203"/>
        <v>200</v>
      </c>
      <c r="AY193" s="39">
        <f t="shared" si="1203"/>
        <v>200</v>
      </c>
      <c r="AZ193" s="39">
        <f t="shared" si="1203"/>
        <v>200</v>
      </c>
      <c r="BA193" s="39">
        <f t="shared" si="1203"/>
        <v>200</v>
      </c>
      <c r="BB193" s="39">
        <f t="shared" si="1203"/>
        <v>200</v>
      </c>
      <c r="BC193" s="39">
        <f t="shared" si="1203"/>
        <v>200</v>
      </c>
      <c r="BD193" s="39">
        <f t="shared" si="1203"/>
        <v>200</v>
      </c>
      <c r="BE193" s="39">
        <f t="shared" si="1203"/>
        <v>200</v>
      </c>
      <c r="BF193" s="39">
        <f t="shared" si="1203"/>
        <v>200</v>
      </c>
      <c r="BG193" s="39">
        <f t="shared" si="1204"/>
        <v>200</v>
      </c>
      <c r="BH193" s="39">
        <f t="shared" si="1204"/>
        <v>200</v>
      </c>
      <c r="BI193" s="39">
        <f t="shared" si="1204"/>
        <v>200</v>
      </c>
      <c r="BJ193" s="39">
        <f t="shared" si="1204"/>
        <v>200</v>
      </c>
      <c r="BK193" s="39">
        <f t="shared" si="1204"/>
        <v>200</v>
      </c>
      <c r="BL193" s="39">
        <f t="shared" si="1204"/>
        <v>200</v>
      </c>
      <c r="BM193" s="39">
        <f t="shared" si="1204"/>
        <v>200</v>
      </c>
      <c r="BN193" s="39">
        <f t="shared" si="1204"/>
        <v>200</v>
      </c>
      <c r="BO193" s="39">
        <f t="shared" si="1204"/>
        <v>200</v>
      </c>
    </row>
    <row r="194" spans="1:67" x14ac:dyDescent="0.2">
      <c r="A194" s="105">
        <v>47238</v>
      </c>
      <c r="B194" s="39">
        <v>60000</v>
      </c>
      <c r="C194" s="99">
        <v>25</v>
      </c>
      <c r="D194" s="99">
        <v>0</v>
      </c>
      <c r="F194" s="12" t="s">
        <v>178</v>
      </c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39">
        <f t="shared" si="1202"/>
        <v>0</v>
      </c>
      <c r="AG194" s="39">
        <f t="shared" si="1202"/>
        <v>0</v>
      </c>
      <c r="AH194" s="39">
        <f t="shared" si="1202"/>
        <v>0</v>
      </c>
      <c r="AI194" s="39">
        <f t="shared" si="1202"/>
        <v>0</v>
      </c>
      <c r="AJ194" s="39">
        <f t="shared" si="1202"/>
        <v>0</v>
      </c>
      <c r="AK194" s="39">
        <f t="shared" si="1202"/>
        <v>0</v>
      </c>
      <c r="AL194" s="39">
        <f t="shared" si="1202"/>
        <v>0</v>
      </c>
      <c r="AM194" s="39">
        <f t="shared" si="1202"/>
        <v>0</v>
      </c>
      <c r="AN194" s="39">
        <f t="shared" si="1202"/>
        <v>0</v>
      </c>
      <c r="AO194" s="39">
        <f t="shared" si="1202"/>
        <v>0</v>
      </c>
      <c r="AP194" s="39">
        <f t="shared" si="1202"/>
        <v>0</v>
      </c>
      <c r="AQ194" s="39">
        <f t="shared" si="1202"/>
        <v>0</v>
      </c>
      <c r="AR194" s="39">
        <f t="shared" si="1202"/>
        <v>0</v>
      </c>
      <c r="AS194" s="39">
        <f t="shared" si="1202"/>
        <v>0</v>
      </c>
      <c r="AT194" s="39">
        <f t="shared" si="1202"/>
        <v>0</v>
      </c>
      <c r="AU194" s="39">
        <f t="shared" si="1202"/>
        <v>200</v>
      </c>
      <c r="AV194" s="39">
        <f t="shared" si="1203"/>
        <v>200</v>
      </c>
      <c r="AW194" s="39">
        <f t="shared" si="1203"/>
        <v>200</v>
      </c>
      <c r="AX194" s="39">
        <f t="shared" si="1203"/>
        <v>200</v>
      </c>
      <c r="AY194" s="39">
        <f t="shared" si="1203"/>
        <v>200</v>
      </c>
      <c r="AZ194" s="39">
        <f t="shared" si="1203"/>
        <v>200</v>
      </c>
      <c r="BA194" s="39">
        <f t="shared" si="1203"/>
        <v>200</v>
      </c>
      <c r="BB194" s="39">
        <f t="shared" si="1203"/>
        <v>200</v>
      </c>
      <c r="BC194" s="39">
        <f t="shared" si="1203"/>
        <v>200</v>
      </c>
      <c r="BD194" s="39">
        <f t="shared" si="1203"/>
        <v>200</v>
      </c>
      <c r="BE194" s="39">
        <f t="shared" si="1203"/>
        <v>200</v>
      </c>
      <c r="BF194" s="39">
        <f t="shared" si="1203"/>
        <v>200</v>
      </c>
      <c r="BG194" s="39">
        <f t="shared" si="1204"/>
        <v>200</v>
      </c>
      <c r="BH194" s="39">
        <f t="shared" si="1204"/>
        <v>200</v>
      </c>
      <c r="BI194" s="39">
        <f t="shared" si="1204"/>
        <v>200</v>
      </c>
      <c r="BJ194" s="39">
        <f t="shared" si="1204"/>
        <v>200</v>
      </c>
      <c r="BK194" s="39">
        <f t="shared" si="1204"/>
        <v>200</v>
      </c>
      <c r="BL194" s="39">
        <f t="shared" si="1204"/>
        <v>200</v>
      </c>
      <c r="BM194" s="39">
        <f t="shared" si="1204"/>
        <v>200</v>
      </c>
      <c r="BN194" s="39">
        <f t="shared" si="1204"/>
        <v>200</v>
      </c>
      <c r="BO194" s="39">
        <f t="shared" si="1204"/>
        <v>200</v>
      </c>
    </row>
    <row r="195" spans="1:67" x14ac:dyDescent="0.2">
      <c r="A195" s="105">
        <v>47269</v>
      </c>
      <c r="B195" s="39">
        <v>60000</v>
      </c>
      <c r="C195" s="99">
        <v>25</v>
      </c>
      <c r="D195" s="99">
        <v>0</v>
      </c>
      <c r="F195" s="12" t="s">
        <v>178</v>
      </c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39">
        <f t="shared" si="1202"/>
        <v>0</v>
      </c>
      <c r="AG195" s="39">
        <f t="shared" si="1202"/>
        <v>0</v>
      </c>
      <c r="AH195" s="39">
        <f t="shared" si="1202"/>
        <v>0</v>
      </c>
      <c r="AI195" s="39">
        <f t="shared" si="1202"/>
        <v>0</v>
      </c>
      <c r="AJ195" s="39">
        <f t="shared" si="1202"/>
        <v>0</v>
      </c>
      <c r="AK195" s="39">
        <f t="shared" si="1202"/>
        <v>0</v>
      </c>
      <c r="AL195" s="39">
        <f t="shared" si="1202"/>
        <v>0</v>
      </c>
      <c r="AM195" s="39">
        <f t="shared" si="1202"/>
        <v>0</v>
      </c>
      <c r="AN195" s="39">
        <f t="shared" si="1202"/>
        <v>0</v>
      </c>
      <c r="AO195" s="39">
        <f t="shared" si="1202"/>
        <v>0</v>
      </c>
      <c r="AP195" s="39">
        <f t="shared" si="1202"/>
        <v>0</v>
      </c>
      <c r="AQ195" s="39">
        <f t="shared" si="1202"/>
        <v>0</v>
      </c>
      <c r="AR195" s="39">
        <f t="shared" si="1202"/>
        <v>0</v>
      </c>
      <c r="AS195" s="39">
        <f t="shared" si="1202"/>
        <v>0</v>
      </c>
      <c r="AT195" s="39">
        <f t="shared" si="1202"/>
        <v>0</v>
      </c>
      <c r="AU195" s="39">
        <f t="shared" si="1202"/>
        <v>0</v>
      </c>
      <c r="AV195" s="39">
        <f t="shared" si="1203"/>
        <v>200</v>
      </c>
      <c r="AW195" s="39">
        <f t="shared" si="1203"/>
        <v>200</v>
      </c>
      <c r="AX195" s="39">
        <f t="shared" si="1203"/>
        <v>200</v>
      </c>
      <c r="AY195" s="39">
        <f t="shared" si="1203"/>
        <v>200</v>
      </c>
      <c r="AZ195" s="39">
        <f t="shared" si="1203"/>
        <v>200</v>
      </c>
      <c r="BA195" s="39">
        <f t="shared" si="1203"/>
        <v>200</v>
      </c>
      <c r="BB195" s="39">
        <f t="shared" si="1203"/>
        <v>200</v>
      </c>
      <c r="BC195" s="39">
        <f t="shared" si="1203"/>
        <v>200</v>
      </c>
      <c r="BD195" s="39">
        <f t="shared" si="1203"/>
        <v>200</v>
      </c>
      <c r="BE195" s="39">
        <f t="shared" si="1203"/>
        <v>200</v>
      </c>
      <c r="BF195" s="39">
        <f t="shared" si="1203"/>
        <v>200</v>
      </c>
      <c r="BG195" s="39">
        <f t="shared" si="1204"/>
        <v>200</v>
      </c>
      <c r="BH195" s="39">
        <f t="shared" si="1204"/>
        <v>200</v>
      </c>
      <c r="BI195" s="39">
        <f t="shared" si="1204"/>
        <v>200</v>
      </c>
      <c r="BJ195" s="39">
        <f t="shared" si="1204"/>
        <v>200</v>
      </c>
      <c r="BK195" s="39">
        <f t="shared" si="1204"/>
        <v>200</v>
      </c>
      <c r="BL195" s="39">
        <f t="shared" si="1204"/>
        <v>200</v>
      </c>
      <c r="BM195" s="39">
        <f t="shared" si="1204"/>
        <v>200</v>
      </c>
      <c r="BN195" s="39">
        <f t="shared" si="1204"/>
        <v>200</v>
      </c>
      <c r="BO195" s="39">
        <f t="shared" si="1204"/>
        <v>200</v>
      </c>
    </row>
    <row r="196" spans="1:67" x14ac:dyDescent="0.2">
      <c r="A196" s="105">
        <v>47299</v>
      </c>
      <c r="B196" s="39">
        <v>60000</v>
      </c>
      <c r="C196" s="99">
        <v>25</v>
      </c>
      <c r="D196" s="99">
        <v>0</v>
      </c>
      <c r="F196" s="12" t="s">
        <v>178</v>
      </c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39">
        <f t="shared" si="1202"/>
        <v>0</v>
      </c>
      <c r="AG196" s="39">
        <f t="shared" si="1202"/>
        <v>0</v>
      </c>
      <c r="AH196" s="39">
        <f t="shared" si="1202"/>
        <v>0</v>
      </c>
      <c r="AI196" s="39">
        <f t="shared" si="1202"/>
        <v>0</v>
      </c>
      <c r="AJ196" s="39">
        <f t="shared" si="1202"/>
        <v>0</v>
      </c>
      <c r="AK196" s="39">
        <f t="shared" si="1202"/>
        <v>0</v>
      </c>
      <c r="AL196" s="39">
        <f t="shared" si="1202"/>
        <v>0</v>
      </c>
      <c r="AM196" s="39">
        <f t="shared" si="1202"/>
        <v>0</v>
      </c>
      <c r="AN196" s="39">
        <f t="shared" si="1202"/>
        <v>0</v>
      </c>
      <c r="AO196" s="39">
        <f t="shared" si="1202"/>
        <v>0</v>
      </c>
      <c r="AP196" s="39">
        <f t="shared" si="1202"/>
        <v>0</v>
      </c>
      <c r="AQ196" s="39">
        <f t="shared" si="1202"/>
        <v>0</v>
      </c>
      <c r="AR196" s="39">
        <f t="shared" si="1202"/>
        <v>0</v>
      </c>
      <c r="AS196" s="39">
        <f t="shared" si="1202"/>
        <v>0</v>
      </c>
      <c r="AT196" s="39">
        <f t="shared" si="1202"/>
        <v>0</v>
      </c>
      <c r="AU196" s="39">
        <f t="shared" si="1202"/>
        <v>0</v>
      </c>
      <c r="AV196" s="39">
        <f t="shared" si="1203"/>
        <v>0</v>
      </c>
      <c r="AW196" s="39">
        <f t="shared" si="1203"/>
        <v>200</v>
      </c>
      <c r="AX196" s="39">
        <f t="shared" si="1203"/>
        <v>200</v>
      </c>
      <c r="AY196" s="39">
        <f t="shared" si="1203"/>
        <v>200</v>
      </c>
      <c r="AZ196" s="39">
        <f t="shared" si="1203"/>
        <v>200</v>
      </c>
      <c r="BA196" s="39">
        <f t="shared" si="1203"/>
        <v>200</v>
      </c>
      <c r="BB196" s="39">
        <f t="shared" si="1203"/>
        <v>200</v>
      </c>
      <c r="BC196" s="39">
        <f t="shared" si="1203"/>
        <v>200</v>
      </c>
      <c r="BD196" s="39">
        <f t="shared" si="1203"/>
        <v>200</v>
      </c>
      <c r="BE196" s="39">
        <f t="shared" si="1203"/>
        <v>200</v>
      </c>
      <c r="BF196" s="39">
        <f t="shared" si="1203"/>
        <v>200</v>
      </c>
      <c r="BG196" s="39">
        <f t="shared" si="1204"/>
        <v>200</v>
      </c>
      <c r="BH196" s="39">
        <f t="shared" si="1204"/>
        <v>200</v>
      </c>
      <c r="BI196" s="39">
        <f t="shared" si="1204"/>
        <v>200</v>
      </c>
      <c r="BJ196" s="39">
        <f t="shared" si="1204"/>
        <v>200</v>
      </c>
      <c r="BK196" s="39">
        <f t="shared" si="1204"/>
        <v>200</v>
      </c>
      <c r="BL196" s="39">
        <f t="shared" si="1204"/>
        <v>200</v>
      </c>
      <c r="BM196" s="39">
        <f t="shared" si="1204"/>
        <v>200</v>
      </c>
      <c r="BN196" s="39">
        <f t="shared" si="1204"/>
        <v>200</v>
      </c>
      <c r="BO196" s="39">
        <f t="shared" si="1204"/>
        <v>200</v>
      </c>
    </row>
    <row r="197" spans="1:67" x14ac:dyDescent="0.2">
      <c r="A197" s="105">
        <v>47330</v>
      </c>
      <c r="B197" s="39">
        <v>60000</v>
      </c>
      <c r="C197" s="99">
        <v>25</v>
      </c>
      <c r="D197" s="99">
        <v>0</v>
      </c>
      <c r="F197" s="12" t="s">
        <v>178</v>
      </c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39">
        <f t="shared" si="1202"/>
        <v>0</v>
      </c>
      <c r="AG197" s="39">
        <f t="shared" si="1202"/>
        <v>0</v>
      </c>
      <c r="AH197" s="39">
        <f t="shared" si="1202"/>
        <v>0</v>
      </c>
      <c r="AI197" s="39">
        <f t="shared" si="1202"/>
        <v>0</v>
      </c>
      <c r="AJ197" s="39">
        <f t="shared" si="1202"/>
        <v>0</v>
      </c>
      <c r="AK197" s="39">
        <f t="shared" si="1202"/>
        <v>0</v>
      </c>
      <c r="AL197" s="39">
        <f t="shared" si="1202"/>
        <v>0</v>
      </c>
      <c r="AM197" s="39">
        <f t="shared" si="1202"/>
        <v>0</v>
      </c>
      <c r="AN197" s="39">
        <f t="shared" si="1202"/>
        <v>0</v>
      </c>
      <c r="AO197" s="39">
        <f t="shared" si="1202"/>
        <v>0</v>
      </c>
      <c r="AP197" s="39">
        <f t="shared" si="1202"/>
        <v>0</v>
      </c>
      <c r="AQ197" s="39">
        <f t="shared" si="1202"/>
        <v>0</v>
      </c>
      <c r="AR197" s="39">
        <f t="shared" si="1202"/>
        <v>0</v>
      </c>
      <c r="AS197" s="39">
        <f t="shared" si="1202"/>
        <v>0</v>
      </c>
      <c r="AT197" s="39">
        <f t="shared" si="1202"/>
        <v>0</v>
      </c>
      <c r="AU197" s="39">
        <f t="shared" si="1202"/>
        <v>0</v>
      </c>
      <c r="AV197" s="39">
        <f t="shared" si="1203"/>
        <v>0</v>
      </c>
      <c r="AW197" s="39">
        <f t="shared" si="1203"/>
        <v>0</v>
      </c>
      <c r="AX197" s="39">
        <f t="shared" si="1203"/>
        <v>200</v>
      </c>
      <c r="AY197" s="39">
        <f t="shared" si="1203"/>
        <v>200</v>
      </c>
      <c r="AZ197" s="39">
        <f t="shared" si="1203"/>
        <v>200</v>
      </c>
      <c r="BA197" s="39">
        <f t="shared" si="1203"/>
        <v>200</v>
      </c>
      <c r="BB197" s="39">
        <f t="shared" si="1203"/>
        <v>200</v>
      </c>
      <c r="BC197" s="39">
        <f t="shared" si="1203"/>
        <v>200</v>
      </c>
      <c r="BD197" s="39">
        <f t="shared" si="1203"/>
        <v>200</v>
      </c>
      <c r="BE197" s="39">
        <f t="shared" si="1203"/>
        <v>200</v>
      </c>
      <c r="BF197" s="39">
        <f t="shared" si="1203"/>
        <v>200</v>
      </c>
      <c r="BG197" s="39">
        <f t="shared" si="1204"/>
        <v>200</v>
      </c>
      <c r="BH197" s="39">
        <f t="shared" si="1204"/>
        <v>200</v>
      </c>
      <c r="BI197" s="39">
        <f t="shared" si="1204"/>
        <v>200</v>
      </c>
      <c r="BJ197" s="39">
        <f t="shared" si="1204"/>
        <v>200</v>
      </c>
      <c r="BK197" s="39">
        <f t="shared" si="1204"/>
        <v>200</v>
      </c>
      <c r="BL197" s="39">
        <f t="shared" si="1204"/>
        <v>200</v>
      </c>
      <c r="BM197" s="39">
        <f t="shared" si="1204"/>
        <v>200</v>
      </c>
      <c r="BN197" s="39">
        <f t="shared" si="1204"/>
        <v>200</v>
      </c>
      <c r="BO197" s="39">
        <f t="shared" si="1204"/>
        <v>200</v>
      </c>
    </row>
    <row r="198" spans="1:67" x14ac:dyDescent="0.2">
      <c r="A198" s="105">
        <v>47361</v>
      </c>
      <c r="B198" s="39">
        <v>60000</v>
      </c>
      <c r="C198" s="99">
        <v>25</v>
      </c>
      <c r="D198" s="99">
        <v>0</v>
      </c>
      <c r="F198" s="12" t="s">
        <v>178</v>
      </c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39">
        <f t="shared" si="1202"/>
        <v>0</v>
      </c>
      <c r="AG198" s="39">
        <f t="shared" si="1202"/>
        <v>0</v>
      </c>
      <c r="AH198" s="39">
        <f t="shared" si="1202"/>
        <v>0</v>
      </c>
      <c r="AI198" s="39">
        <f t="shared" si="1202"/>
        <v>0</v>
      </c>
      <c r="AJ198" s="39">
        <f t="shared" si="1202"/>
        <v>0</v>
      </c>
      <c r="AK198" s="39">
        <f t="shared" si="1202"/>
        <v>0</v>
      </c>
      <c r="AL198" s="39">
        <f t="shared" si="1202"/>
        <v>0</v>
      </c>
      <c r="AM198" s="39">
        <f t="shared" si="1202"/>
        <v>0</v>
      </c>
      <c r="AN198" s="39">
        <f t="shared" si="1202"/>
        <v>0</v>
      </c>
      <c r="AO198" s="39">
        <f t="shared" si="1202"/>
        <v>0</v>
      </c>
      <c r="AP198" s="39">
        <f t="shared" si="1202"/>
        <v>0</v>
      </c>
      <c r="AQ198" s="39">
        <f t="shared" si="1202"/>
        <v>0</v>
      </c>
      <c r="AR198" s="39">
        <f t="shared" si="1202"/>
        <v>0</v>
      </c>
      <c r="AS198" s="39">
        <f t="shared" si="1202"/>
        <v>0</v>
      </c>
      <c r="AT198" s="39">
        <f t="shared" si="1202"/>
        <v>0</v>
      </c>
      <c r="AU198" s="39">
        <f t="shared" si="1202"/>
        <v>0</v>
      </c>
      <c r="AV198" s="39">
        <f t="shared" si="1203"/>
        <v>0</v>
      </c>
      <c r="AW198" s="39">
        <f t="shared" si="1203"/>
        <v>0</v>
      </c>
      <c r="AX198" s="39">
        <f t="shared" si="1203"/>
        <v>0</v>
      </c>
      <c r="AY198" s="39">
        <f t="shared" si="1203"/>
        <v>200</v>
      </c>
      <c r="AZ198" s="39">
        <f t="shared" si="1203"/>
        <v>200</v>
      </c>
      <c r="BA198" s="39">
        <f t="shared" si="1203"/>
        <v>200</v>
      </c>
      <c r="BB198" s="39">
        <f t="shared" si="1203"/>
        <v>200</v>
      </c>
      <c r="BC198" s="39">
        <f t="shared" si="1203"/>
        <v>200</v>
      </c>
      <c r="BD198" s="39">
        <f t="shared" si="1203"/>
        <v>200</v>
      </c>
      <c r="BE198" s="39">
        <f t="shared" si="1203"/>
        <v>200</v>
      </c>
      <c r="BF198" s="39">
        <f t="shared" si="1203"/>
        <v>200</v>
      </c>
      <c r="BG198" s="39">
        <f t="shared" si="1204"/>
        <v>200</v>
      </c>
      <c r="BH198" s="39">
        <f t="shared" si="1204"/>
        <v>200</v>
      </c>
      <c r="BI198" s="39">
        <f t="shared" si="1204"/>
        <v>200</v>
      </c>
      <c r="BJ198" s="39">
        <f t="shared" si="1204"/>
        <v>200</v>
      </c>
      <c r="BK198" s="39">
        <f t="shared" si="1204"/>
        <v>200</v>
      </c>
      <c r="BL198" s="39">
        <f t="shared" si="1204"/>
        <v>200</v>
      </c>
      <c r="BM198" s="39">
        <f t="shared" si="1204"/>
        <v>200</v>
      </c>
      <c r="BN198" s="39">
        <f t="shared" si="1204"/>
        <v>200</v>
      </c>
      <c r="BO198" s="39">
        <f t="shared" si="1204"/>
        <v>200</v>
      </c>
    </row>
    <row r="199" spans="1:67" x14ac:dyDescent="0.2">
      <c r="A199" s="105">
        <v>47391</v>
      </c>
      <c r="B199" s="39">
        <v>60000</v>
      </c>
      <c r="C199" s="99">
        <v>25</v>
      </c>
      <c r="D199" s="99">
        <v>0</v>
      </c>
      <c r="F199" s="12" t="s">
        <v>178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39">
        <f t="shared" si="1202"/>
        <v>0</v>
      </c>
      <c r="AG199" s="39">
        <f t="shared" si="1202"/>
        <v>0</v>
      </c>
      <c r="AH199" s="39">
        <f t="shared" si="1202"/>
        <v>0</v>
      </c>
      <c r="AI199" s="39">
        <f t="shared" si="1202"/>
        <v>0</v>
      </c>
      <c r="AJ199" s="39">
        <f t="shared" si="1202"/>
        <v>0</v>
      </c>
      <c r="AK199" s="39">
        <f t="shared" si="1202"/>
        <v>0</v>
      </c>
      <c r="AL199" s="39">
        <f t="shared" si="1202"/>
        <v>0</v>
      </c>
      <c r="AM199" s="39">
        <f t="shared" si="1202"/>
        <v>0</v>
      </c>
      <c r="AN199" s="39">
        <f t="shared" si="1202"/>
        <v>0</v>
      </c>
      <c r="AO199" s="39">
        <f t="shared" si="1202"/>
        <v>0</v>
      </c>
      <c r="AP199" s="39">
        <f t="shared" si="1202"/>
        <v>0</v>
      </c>
      <c r="AQ199" s="39">
        <f t="shared" si="1202"/>
        <v>0</v>
      </c>
      <c r="AR199" s="39">
        <f t="shared" si="1202"/>
        <v>0</v>
      </c>
      <c r="AS199" s="39">
        <f t="shared" si="1202"/>
        <v>0</v>
      </c>
      <c r="AT199" s="39">
        <f t="shared" si="1202"/>
        <v>0</v>
      </c>
      <c r="AU199" s="39">
        <f t="shared" si="1202"/>
        <v>0</v>
      </c>
      <c r="AV199" s="39">
        <f t="shared" si="1203"/>
        <v>0</v>
      </c>
      <c r="AW199" s="39">
        <f t="shared" si="1203"/>
        <v>0</v>
      </c>
      <c r="AX199" s="39">
        <f t="shared" si="1203"/>
        <v>0</v>
      </c>
      <c r="AY199" s="39">
        <f t="shared" si="1203"/>
        <v>0</v>
      </c>
      <c r="AZ199" s="39">
        <f t="shared" si="1203"/>
        <v>200</v>
      </c>
      <c r="BA199" s="39">
        <f t="shared" si="1203"/>
        <v>200</v>
      </c>
      <c r="BB199" s="39">
        <f t="shared" si="1203"/>
        <v>200</v>
      </c>
      <c r="BC199" s="39">
        <f t="shared" si="1203"/>
        <v>200</v>
      </c>
      <c r="BD199" s="39">
        <f t="shared" si="1203"/>
        <v>200</v>
      </c>
      <c r="BE199" s="39">
        <f t="shared" si="1203"/>
        <v>200</v>
      </c>
      <c r="BF199" s="39">
        <f t="shared" si="1203"/>
        <v>200</v>
      </c>
      <c r="BG199" s="39">
        <f t="shared" si="1204"/>
        <v>200</v>
      </c>
      <c r="BH199" s="39">
        <f t="shared" si="1204"/>
        <v>200</v>
      </c>
      <c r="BI199" s="39">
        <f t="shared" si="1204"/>
        <v>200</v>
      </c>
      <c r="BJ199" s="39">
        <f t="shared" si="1204"/>
        <v>200</v>
      </c>
      <c r="BK199" s="39">
        <f t="shared" si="1204"/>
        <v>200</v>
      </c>
      <c r="BL199" s="39">
        <f t="shared" si="1204"/>
        <v>200</v>
      </c>
      <c r="BM199" s="39">
        <f t="shared" si="1204"/>
        <v>200</v>
      </c>
      <c r="BN199" s="39">
        <f t="shared" si="1204"/>
        <v>200</v>
      </c>
      <c r="BO199" s="39">
        <f t="shared" si="1204"/>
        <v>200</v>
      </c>
    </row>
    <row r="200" spans="1:67" x14ac:dyDescent="0.2">
      <c r="A200" s="105">
        <v>47422</v>
      </c>
      <c r="B200" s="39">
        <v>60000</v>
      </c>
      <c r="C200" s="99">
        <v>25</v>
      </c>
      <c r="D200" s="99">
        <v>0</v>
      </c>
      <c r="F200" s="12" t="s">
        <v>178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39">
        <f t="shared" si="1202"/>
        <v>0</v>
      </c>
      <c r="AG200" s="39">
        <f t="shared" si="1202"/>
        <v>0</v>
      </c>
      <c r="AH200" s="39">
        <f t="shared" si="1202"/>
        <v>0</v>
      </c>
      <c r="AI200" s="39">
        <f t="shared" si="1202"/>
        <v>0</v>
      </c>
      <c r="AJ200" s="39">
        <f t="shared" si="1202"/>
        <v>0</v>
      </c>
      <c r="AK200" s="39">
        <f t="shared" si="1202"/>
        <v>0</v>
      </c>
      <c r="AL200" s="39">
        <f t="shared" si="1202"/>
        <v>0</v>
      </c>
      <c r="AM200" s="39">
        <f t="shared" si="1202"/>
        <v>0</v>
      </c>
      <c r="AN200" s="39">
        <f t="shared" si="1202"/>
        <v>0</v>
      </c>
      <c r="AO200" s="39">
        <f t="shared" si="1202"/>
        <v>0</v>
      </c>
      <c r="AP200" s="39">
        <f t="shared" si="1202"/>
        <v>0</v>
      </c>
      <c r="AQ200" s="39">
        <f t="shared" si="1202"/>
        <v>0</v>
      </c>
      <c r="AR200" s="39">
        <f t="shared" si="1202"/>
        <v>0</v>
      </c>
      <c r="AS200" s="39">
        <f t="shared" si="1202"/>
        <v>0</v>
      </c>
      <c r="AT200" s="39">
        <f t="shared" si="1202"/>
        <v>0</v>
      </c>
      <c r="AU200" s="39">
        <f t="shared" si="1202"/>
        <v>0</v>
      </c>
      <c r="AV200" s="39">
        <f t="shared" si="1203"/>
        <v>0</v>
      </c>
      <c r="AW200" s="39">
        <f t="shared" si="1203"/>
        <v>0</v>
      </c>
      <c r="AX200" s="39">
        <f t="shared" si="1203"/>
        <v>0</v>
      </c>
      <c r="AY200" s="39">
        <f t="shared" si="1203"/>
        <v>0</v>
      </c>
      <c r="AZ200" s="39">
        <f t="shared" si="1203"/>
        <v>0</v>
      </c>
      <c r="BA200" s="39">
        <f t="shared" si="1203"/>
        <v>200</v>
      </c>
      <c r="BB200" s="39">
        <f t="shared" si="1203"/>
        <v>200</v>
      </c>
      <c r="BC200" s="39">
        <f t="shared" si="1203"/>
        <v>200</v>
      </c>
      <c r="BD200" s="39">
        <f t="shared" si="1203"/>
        <v>200</v>
      </c>
      <c r="BE200" s="39">
        <f t="shared" si="1203"/>
        <v>200</v>
      </c>
      <c r="BF200" s="39">
        <f t="shared" si="1203"/>
        <v>200</v>
      </c>
      <c r="BG200" s="39">
        <f t="shared" si="1204"/>
        <v>200</v>
      </c>
      <c r="BH200" s="39">
        <f t="shared" si="1204"/>
        <v>200</v>
      </c>
      <c r="BI200" s="39">
        <f t="shared" si="1204"/>
        <v>200</v>
      </c>
      <c r="BJ200" s="39">
        <f t="shared" si="1204"/>
        <v>200</v>
      </c>
      <c r="BK200" s="39">
        <f t="shared" si="1204"/>
        <v>200</v>
      </c>
      <c r="BL200" s="39">
        <f t="shared" si="1204"/>
        <v>200</v>
      </c>
      <c r="BM200" s="39">
        <f t="shared" si="1204"/>
        <v>200</v>
      </c>
      <c r="BN200" s="39">
        <f t="shared" si="1204"/>
        <v>200</v>
      </c>
      <c r="BO200" s="39">
        <f t="shared" si="1204"/>
        <v>200</v>
      </c>
    </row>
    <row r="201" spans="1:67" x14ac:dyDescent="0.2">
      <c r="A201" s="105">
        <v>47452</v>
      </c>
      <c r="B201" s="39">
        <v>60000</v>
      </c>
      <c r="C201" s="99">
        <v>25</v>
      </c>
      <c r="D201" s="99">
        <v>0</v>
      </c>
      <c r="F201" s="12" t="s">
        <v>178</v>
      </c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39">
        <f t="shared" si="1202"/>
        <v>0</v>
      </c>
      <c r="AG201" s="39">
        <f t="shared" si="1202"/>
        <v>0</v>
      </c>
      <c r="AH201" s="39">
        <f t="shared" si="1202"/>
        <v>0</v>
      </c>
      <c r="AI201" s="39">
        <f t="shared" si="1202"/>
        <v>0</v>
      </c>
      <c r="AJ201" s="39">
        <f t="shared" si="1202"/>
        <v>0</v>
      </c>
      <c r="AK201" s="39">
        <f t="shared" si="1202"/>
        <v>0</v>
      </c>
      <c r="AL201" s="39">
        <f t="shared" si="1202"/>
        <v>0</v>
      </c>
      <c r="AM201" s="39">
        <f t="shared" si="1202"/>
        <v>0</v>
      </c>
      <c r="AN201" s="39">
        <f t="shared" si="1202"/>
        <v>0</v>
      </c>
      <c r="AO201" s="39">
        <f t="shared" si="1202"/>
        <v>0</v>
      </c>
      <c r="AP201" s="39">
        <f t="shared" si="1202"/>
        <v>0</v>
      </c>
      <c r="AQ201" s="39">
        <f t="shared" si="1202"/>
        <v>0</v>
      </c>
      <c r="AR201" s="39">
        <f t="shared" si="1202"/>
        <v>0</v>
      </c>
      <c r="AS201" s="39">
        <f t="shared" si="1202"/>
        <v>0</v>
      </c>
      <c r="AT201" s="39">
        <f t="shared" si="1202"/>
        <v>0</v>
      </c>
      <c r="AU201" s="39">
        <f t="shared" si="1202"/>
        <v>0</v>
      </c>
      <c r="AV201" s="39">
        <f t="shared" si="1203"/>
        <v>0</v>
      </c>
      <c r="AW201" s="39">
        <f t="shared" si="1203"/>
        <v>0</v>
      </c>
      <c r="AX201" s="39">
        <f t="shared" si="1203"/>
        <v>0</v>
      </c>
      <c r="AY201" s="39">
        <f t="shared" si="1203"/>
        <v>0</v>
      </c>
      <c r="AZ201" s="39">
        <f t="shared" si="1203"/>
        <v>0</v>
      </c>
      <c r="BA201" s="39">
        <f t="shared" si="1203"/>
        <v>0</v>
      </c>
      <c r="BB201" s="39">
        <f t="shared" si="1203"/>
        <v>200</v>
      </c>
      <c r="BC201" s="39">
        <f t="shared" si="1203"/>
        <v>200</v>
      </c>
      <c r="BD201" s="39">
        <f t="shared" si="1203"/>
        <v>200</v>
      </c>
      <c r="BE201" s="39">
        <f t="shared" si="1203"/>
        <v>200</v>
      </c>
      <c r="BF201" s="39">
        <f t="shared" si="1203"/>
        <v>200</v>
      </c>
      <c r="BG201" s="39">
        <f t="shared" si="1204"/>
        <v>200</v>
      </c>
      <c r="BH201" s="39">
        <f t="shared" si="1204"/>
        <v>200</v>
      </c>
      <c r="BI201" s="39">
        <f t="shared" si="1204"/>
        <v>200</v>
      </c>
      <c r="BJ201" s="39">
        <f t="shared" si="1204"/>
        <v>200</v>
      </c>
      <c r="BK201" s="39">
        <f t="shared" si="1204"/>
        <v>200</v>
      </c>
      <c r="BL201" s="39">
        <f t="shared" si="1204"/>
        <v>200</v>
      </c>
      <c r="BM201" s="39">
        <f t="shared" si="1204"/>
        <v>200</v>
      </c>
      <c r="BN201" s="39">
        <f t="shared" si="1204"/>
        <v>200</v>
      </c>
      <c r="BO201" s="39">
        <f t="shared" si="1204"/>
        <v>200</v>
      </c>
    </row>
    <row r="202" spans="1:67" x14ac:dyDescent="0.2">
      <c r="A202" s="105">
        <v>47483</v>
      </c>
      <c r="B202" s="39">
        <v>60000</v>
      </c>
      <c r="C202" s="99">
        <v>25</v>
      </c>
      <c r="D202" s="99">
        <v>0</v>
      </c>
      <c r="F202" s="12" t="s">
        <v>178</v>
      </c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39">
        <f t="shared" si="1202"/>
        <v>0</v>
      </c>
      <c r="AG202" s="39">
        <f t="shared" si="1202"/>
        <v>0</v>
      </c>
      <c r="AH202" s="39">
        <f t="shared" si="1202"/>
        <v>0</v>
      </c>
      <c r="AI202" s="39">
        <f t="shared" si="1202"/>
        <v>0</v>
      </c>
      <c r="AJ202" s="39">
        <f t="shared" si="1202"/>
        <v>0</v>
      </c>
      <c r="AK202" s="39">
        <f t="shared" si="1202"/>
        <v>0</v>
      </c>
      <c r="AL202" s="39">
        <f t="shared" si="1202"/>
        <v>0</v>
      </c>
      <c r="AM202" s="39">
        <f t="shared" si="1202"/>
        <v>0</v>
      </c>
      <c r="AN202" s="39">
        <f t="shared" ref="AN202:BC214" si="1205">IF(MEDIAN($A202,AN$4,EOMONTH($A202,($C202*12)))=AN$4,SLN($B202,$D202,($C202*12)),0)</f>
        <v>0</v>
      </c>
      <c r="AO202" s="39">
        <f t="shared" si="1205"/>
        <v>0</v>
      </c>
      <c r="AP202" s="39">
        <f t="shared" si="1205"/>
        <v>0</v>
      </c>
      <c r="AQ202" s="39">
        <f t="shared" si="1205"/>
        <v>0</v>
      </c>
      <c r="AR202" s="39">
        <f t="shared" si="1205"/>
        <v>0</v>
      </c>
      <c r="AS202" s="39">
        <f t="shared" si="1205"/>
        <v>0</v>
      </c>
      <c r="AT202" s="39">
        <f t="shared" si="1205"/>
        <v>0</v>
      </c>
      <c r="AU202" s="39">
        <f t="shared" si="1205"/>
        <v>0</v>
      </c>
      <c r="AV202" s="39">
        <f t="shared" si="1205"/>
        <v>0</v>
      </c>
      <c r="AW202" s="39">
        <f t="shared" si="1205"/>
        <v>0</v>
      </c>
      <c r="AX202" s="39">
        <f t="shared" si="1205"/>
        <v>0</v>
      </c>
      <c r="AY202" s="39">
        <f t="shared" si="1205"/>
        <v>0</v>
      </c>
      <c r="AZ202" s="39">
        <f t="shared" si="1205"/>
        <v>0</v>
      </c>
      <c r="BA202" s="39">
        <f t="shared" si="1205"/>
        <v>0</v>
      </c>
      <c r="BB202" s="39">
        <f t="shared" si="1205"/>
        <v>0</v>
      </c>
      <c r="BC202" s="39">
        <f t="shared" si="1205"/>
        <v>200</v>
      </c>
      <c r="BD202" s="39">
        <f t="shared" si="1203"/>
        <v>200</v>
      </c>
      <c r="BE202" s="39">
        <f t="shared" si="1203"/>
        <v>200</v>
      </c>
      <c r="BF202" s="39">
        <f t="shared" si="1203"/>
        <v>200</v>
      </c>
      <c r="BG202" s="39">
        <f t="shared" si="1204"/>
        <v>200</v>
      </c>
      <c r="BH202" s="39">
        <f t="shared" si="1204"/>
        <v>200</v>
      </c>
      <c r="BI202" s="39">
        <f t="shared" si="1204"/>
        <v>200</v>
      </c>
      <c r="BJ202" s="39">
        <f t="shared" si="1204"/>
        <v>200</v>
      </c>
      <c r="BK202" s="39">
        <f t="shared" si="1204"/>
        <v>200</v>
      </c>
      <c r="BL202" s="39">
        <f t="shared" si="1204"/>
        <v>200</v>
      </c>
      <c r="BM202" s="39">
        <f t="shared" si="1204"/>
        <v>200</v>
      </c>
      <c r="BN202" s="39">
        <f t="shared" si="1204"/>
        <v>200</v>
      </c>
      <c r="BO202" s="39">
        <f t="shared" si="1204"/>
        <v>200</v>
      </c>
    </row>
    <row r="203" spans="1:67" x14ac:dyDescent="0.2">
      <c r="A203" s="105">
        <v>47514</v>
      </c>
      <c r="B203" s="39">
        <v>60000</v>
      </c>
      <c r="C203" s="99">
        <v>25</v>
      </c>
      <c r="D203" s="99">
        <v>0</v>
      </c>
      <c r="F203" s="12" t="s">
        <v>178</v>
      </c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39">
        <f t="shared" ref="AF203:AU214" si="1206">IF(MEDIAN($A203,AF$4,EOMONTH($A203,($C203*12)))=AF$4,SLN($B203,$D203,($C203*12)),0)</f>
        <v>0</v>
      </c>
      <c r="AG203" s="39">
        <f t="shared" si="1206"/>
        <v>0</v>
      </c>
      <c r="AH203" s="39">
        <f t="shared" si="1206"/>
        <v>0</v>
      </c>
      <c r="AI203" s="39">
        <f t="shared" si="1206"/>
        <v>0</v>
      </c>
      <c r="AJ203" s="39">
        <f t="shared" si="1206"/>
        <v>0</v>
      </c>
      <c r="AK203" s="39">
        <f t="shared" si="1206"/>
        <v>0</v>
      </c>
      <c r="AL203" s="39">
        <f t="shared" si="1206"/>
        <v>0</v>
      </c>
      <c r="AM203" s="39">
        <f t="shared" si="1206"/>
        <v>0</v>
      </c>
      <c r="AN203" s="39">
        <f t="shared" si="1206"/>
        <v>0</v>
      </c>
      <c r="AO203" s="39">
        <f t="shared" si="1206"/>
        <v>0</v>
      </c>
      <c r="AP203" s="39">
        <f t="shared" si="1206"/>
        <v>0</v>
      </c>
      <c r="AQ203" s="39">
        <f t="shared" si="1206"/>
        <v>0</v>
      </c>
      <c r="AR203" s="39">
        <f t="shared" si="1206"/>
        <v>0</v>
      </c>
      <c r="AS203" s="39">
        <f t="shared" si="1206"/>
        <v>0</v>
      </c>
      <c r="AT203" s="39">
        <f t="shared" si="1206"/>
        <v>0</v>
      </c>
      <c r="AU203" s="39">
        <f t="shared" si="1206"/>
        <v>0</v>
      </c>
      <c r="AV203" s="39">
        <f t="shared" si="1205"/>
        <v>0</v>
      </c>
      <c r="AW203" s="39">
        <f t="shared" si="1205"/>
        <v>0</v>
      </c>
      <c r="AX203" s="39">
        <f t="shared" si="1205"/>
        <v>0</v>
      </c>
      <c r="AY203" s="39">
        <f t="shared" si="1205"/>
        <v>0</v>
      </c>
      <c r="AZ203" s="39">
        <f t="shared" si="1205"/>
        <v>0</v>
      </c>
      <c r="BA203" s="39">
        <f t="shared" si="1205"/>
        <v>0</v>
      </c>
      <c r="BB203" s="39">
        <f t="shared" si="1205"/>
        <v>0</v>
      </c>
      <c r="BC203" s="39">
        <f t="shared" si="1205"/>
        <v>0</v>
      </c>
      <c r="BD203" s="39">
        <f t="shared" si="1203"/>
        <v>200</v>
      </c>
      <c r="BE203" s="39">
        <f t="shared" si="1203"/>
        <v>200</v>
      </c>
      <c r="BF203" s="39">
        <f t="shared" si="1203"/>
        <v>200</v>
      </c>
      <c r="BG203" s="39">
        <f t="shared" si="1204"/>
        <v>200</v>
      </c>
      <c r="BH203" s="39">
        <f t="shared" si="1204"/>
        <v>200</v>
      </c>
      <c r="BI203" s="39">
        <f t="shared" si="1204"/>
        <v>200</v>
      </c>
      <c r="BJ203" s="39">
        <f t="shared" si="1204"/>
        <v>200</v>
      </c>
      <c r="BK203" s="39">
        <f t="shared" si="1204"/>
        <v>200</v>
      </c>
      <c r="BL203" s="39">
        <f t="shared" si="1204"/>
        <v>200</v>
      </c>
      <c r="BM203" s="39">
        <f t="shared" si="1204"/>
        <v>200</v>
      </c>
      <c r="BN203" s="39">
        <f t="shared" si="1204"/>
        <v>200</v>
      </c>
      <c r="BO203" s="39">
        <f t="shared" si="1204"/>
        <v>200</v>
      </c>
    </row>
    <row r="204" spans="1:67" x14ac:dyDescent="0.2">
      <c r="A204" s="105">
        <v>47542</v>
      </c>
      <c r="B204" s="39">
        <v>60000</v>
      </c>
      <c r="C204" s="99">
        <v>25</v>
      </c>
      <c r="D204" s="99">
        <v>0</v>
      </c>
      <c r="F204" s="12" t="s">
        <v>178</v>
      </c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39">
        <f t="shared" si="1206"/>
        <v>0</v>
      </c>
      <c r="AG204" s="39">
        <f t="shared" si="1206"/>
        <v>0</v>
      </c>
      <c r="AH204" s="39">
        <f t="shared" si="1206"/>
        <v>0</v>
      </c>
      <c r="AI204" s="39">
        <f t="shared" si="1206"/>
        <v>0</v>
      </c>
      <c r="AJ204" s="39">
        <f t="shared" si="1206"/>
        <v>0</v>
      </c>
      <c r="AK204" s="39">
        <f t="shared" si="1206"/>
        <v>0</v>
      </c>
      <c r="AL204" s="39">
        <f t="shared" si="1206"/>
        <v>0</v>
      </c>
      <c r="AM204" s="39">
        <f t="shared" si="1206"/>
        <v>0</v>
      </c>
      <c r="AN204" s="39">
        <f t="shared" si="1206"/>
        <v>0</v>
      </c>
      <c r="AO204" s="39">
        <f t="shared" si="1206"/>
        <v>0</v>
      </c>
      <c r="AP204" s="39">
        <f t="shared" si="1206"/>
        <v>0</v>
      </c>
      <c r="AQ204" s="39">
        <f t="shared" si="1206"/>
        <v>0</v>
      </c>
      <c r="AR204" s="39">
        <f t="shared" si="1206"/>
        <v>0</v>
      </c>
      <c r="AS204" s="39">
        <f t="shared" si="1206"/>
        <v>0</v>
      </c>
      <c r="AT204" s="39">
        <f t="shared" si="1206"/>
        <v>0</v>
      </c>
      <c r="AU204" s="39">
        <f t="shared" si="1206"/>
        <v>0</v>
      </c>
      <c r="AV204" s="39">
        <f t="shared" si="1205"/>
        <v>0</v>
      </c>
      <c r="AW204" s="39">
        <f t="shared" si="1205"/>
        <v>0</v>
      </c>
      <c r="AX204" s="39">
        <f t="shared" si="1205"/>
        <v>0</v>
      </c>
      <c r="AY204" s="39">
        <f t="shared" si="1205"/>
        <v>0</v>
      </c>
      <c r="AZ204" s="39">
        <f t="shared" si="1205"/>
        <v>0</v>
      </c>
      <c r="BA204" s="39">
        <f t="shared" si="1205"/>
        <v>0</v>
      </c>
      <c r="BB204" s="39">
        <f t="shared" si="1205"/>
        <v>0</v>
      </c>
      <c r="BC204" s="39">
        <f t="shared" si="1205"/>
        <v>0</v>
      </c>
      <c r="BD204" s="39">
        <f t="shared" si="1203"/>
        <v>0</v>
      </c>
      <c r="BE204" s="39">
        <f t="shared" si="1203"/>
        <v>200</v>
      </c>
      <c r="BF204" s="39">
        <f t="shared" si="1203"/>
        <v>200</v>
      </c>
      <c r="BG204" s="39">
        <f t="shared" si="1204"/>
        <v>200</v>
      </c>
      <c r="BH204" s="39">
        <f t="shared" si="1204"/>
        <v>200</v>
      </c>
      <c r="BI204" s="39">
        <f t="shared" si="1204"/>
        <v>200</v>
      </c>
      <c r="BJ204" s="39">
        <f t="shared" si="1204"/>
        <v>200</v>
      </c>
      <c r="BK204" s="39">
        <f t="shared" si="1204"/>
        <v>200</v>
      </c>
      <c r="BL204" s="39">
        <f t="shared" si="1204"/>
        <v>200</v>
      </c>
      <c r="BM204" s="39">
        <f t="shared" si="1204"/>
        <v>200</v>
      </c>
      <c r="BN204" s="39">
        <f t="shared" si="1204"/>
        <v>200</v>
      </c>
      <c r="BO204" s="39">
        <f t="shared" si="1204"/>
        <v>200</v>
      </c>
    </row>
    <row r="205" spans="1:67" x14ac:dyDescent="0.2">
      <c r="A205" s="105">
        <v>47573</v>
      </c>
      <c r="B205" s="39">
        <v>60000</v>
      </c>
      <c r="C205" s="99">
        <v>25</v>
      </c>
      <c r="D205" s="99">
        <v>0</v>
      </c>
      <c r="F205" s="12" t="s">
        <v>178</v>
      </c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39">
        <f t="shared" si="1206"/>
        <v>0</v>
      </c>
      <c r="AG205" s="39">
        <f t="shared" si="1206"/>
        <v>0</v>
      </c>
      <c r="AH205" s="39">
        <f t="shared" si="1206"/>
        <v>0</v>
      </c>
      <c r="AI205" s="39">
        <f t="shared" si="1206"/>
        <v>0</v>
      </c>
      <c r="AJ205" s="39">
        <f t="shared" si="1206"/>
        <v>0</v>
      </c>
      <c r="AK205" s="39">
        <f t="shared" si="1206"/>
        <v>0</v>
      </c>
      <c r="AL205" s="39">
        <f t="shared" si="1206"/>
        <v>0</v>
      </c>
      <c r="AM205" s="39">
        <f t="shared" si="1206"/>
        <v>0</v>
      </c>
      <c r="AN205" s="39">
        <f t="shared" si="1206"/>
        <v>0</v>
      </c>
      <c r="AO205" s="39">
        <f t="shared" si="1206"/>
        <v>0</v>
      </c>
      <c r="AP205" s="39">
        <f t="shared" si="1206"/>
        <v>0</v>
      </c>
      <c r="AQ205" s="39">
        <f t="shared" si="1206"/>
        <v>0</v>
      </c>
      <c r="AR205" s="39">
        <f t="shared" si="1206"/>
        <v>0</v>
      </c>
      <c r="AS205" s="39">
        <f t="shared" si="1206"/>
        <v>0</v>
      </c>
      <c r="AT205" s="39">
        <f t="shared" si="1206"/>
        <v>0</v>
      </c>
      <c r="AU205" s="39">
        <f t="shared" si="1206"/>
        <v>0</v>
      </c>
      <c r="AV205" s="39">
        <f t="shared" si="1205"/>
        <v>0</v>
      </c>
      <c r="AW205" s="39">
        <f t="shared" si="1205"/>
        <v>0</v>
      </c>
      <c r="AX205" s="39">
        <f t="shared" si="1205"/>
        <v>0</v>
      </c>
      <c r="AY205" s="39">
        <f t="shared" si="1205"/>
        <v>0</v>
      </c>
      <c r="AZ205" s="39">
        <f t="shared" si="1205"/>
        <v>0</v>
      </c>
      <c r="BA205" s="39">
        <f t="shared" si="1205"/>
        <v>0</v>
      </c>
      <c r="BB205" s="39">
        <f t="shared" si="1205"/>
        <v>0</v>
      </c>
      <c r="BC205" s="39">
        <f t="shared" si="1205"/>
        <v>0</v>
      </c>
      <c r="BD205" s="39">
        <f t="shared" si="1203"/>
        <v>0</v>
      </c>
      <c r="BE205" s="39">
        <f t="shared" si="1203"/>
        <v>0</v>
      </c>
      <c r="BF205" s="39">
        <f t="shared" si="1203"/>
        <v>200</v>
      </c>
      <c r="BG205" s="39">
        <f t="shared" si="1204"/>
        <v>200</v>
      </c>
      <c r="BH205" s="39">
        <f t="shared" si="1204"/>
        <v>200</v>
      </c>
      <c r="BI205" s="39">
        <f t="shared" si="1204"/>
        <v>200</v>
      </c>
      <c r="BJ205" s="39">
        <f t="shared" si="1204"/>
        <v>200</v>
      </c>
      <c r="BK205" s="39">
        <f t="shared" si="1204"/>
        <v>200</v>
      </c>
      <c r="BL205" s="39">
        <f t="shared" si="1204"/>
        <v>200</v>
      </c>
      <c r="BM205" s="39">
        <f t="shared" si="1204"/>
        <v>200</v>
      </c>
      <c r="BN205" s="39">
        <f t="shared" si="1204"/>
        <v>200</v>
      </c>
      <c r="BO205" s="39">
        <f t="shared" si="1204"/>
        <v>200</v>
      </c>
    </row>
    <row r="206" spans="1:67" x14ac:dyDescent="0.2">
      <c r="A206" s="105">
        <v>47603</v>
      </c>
      <c r="B206" s="39">
        <v>60000</v>
      </c>
      <c r="C206" s="99">
        <v>25</v>
      </c>
      <c r="D206" s="99">
        <v>0</v>
      </c>
      <c r="F206" s="12" t="s">
        <v>178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39">
        <f t="shared" si="1206"/>
        <v>0</v>
      </c>
      <c r="AG206" s="39">
        <f t="shared" si="1206"/>
        <v>0</v>
      </c>
      <c r="AH206" s="39">
        <f t="shared" si="1206"/>
        <v>0</v>
      </c>
      <c r="AI206" s="39">
        <f t="shared" si="1206"/>
        <v>0</v>
      </c>
      <c r="AJ206" s="39">
        <f t="shared" si="1206"/>
        <v>0</v>
      </c>
      <c r="AK206" s="39">
        <f t="shared" si="1206"/>
        <v>0</v>
      </c>
      <c r="AL206" s="39">
        <f t="shared" si="1206"/>
        <v>0</v>
      </c>
      <c r="AM206" s="39">
        <f t="shared" si="1206"/>
        <v>0</v>
      </c>
      <c r="AN206" s="39">
        <f t="shared" si="1206"/>
        <v>0</v>
      </c>
      <c r="AO206" s="39">
        <f t="shared" si="1206"/>
        <v>0</v>
      </c>
      <c r="AP206" s="39">
        <f t="shared" si="1206"/>
        <v>0</v>
      </c>
      <c r="AQ206" s="39">
        <f t="shared" si="1206"/>
        <v>0</v>
      </c>
      <c r="AR206" s="39">
        <f t="shared" si="1206"/>
        <v>0</v>
      </c>
      <c r="AS206" s="39">
        <f t="shared" si="1206"/>
        <v>0</v>
      </c>
      <c r="AT206" s="39">
        <f t="shared" si="1206"/>
        <v>0</v>
      </c>
      <c r="AU206" s="39">
        <f t="shared" si="1206"/>
        <v>0</v>
      </c>
      <c r="AV206" s="39">
        <f t="shared" si="1205"/>
        <v>0</v>
      </c>
      <c r="AW206" s="39">
        <f t="shared" si="1205"/>
        <v>0</v>
      </c>
      <c r="AX206" s="39">
        <f t="shared" si="1205"/>
        <v>0</v>
      </c>
      <c r="AY206" s="39">
        <f t="shared" si="1205"/>
        <v>0</v>
      </c>
      <c r="AZ206" s="39">
        <f t="shared" si="1205"/>
        <v>0</v>
      </c>
      <c r="BA206" s="39">
        <f t="shared" si="1205"/>
        <v>0</v>
      </c>
      <c r="BB206" s="39">
        <f t="shared" si="1205"/>
        <v>0</v>
      </c>
      <c r="BC206" s="39">
        <f t="shared" si="1205"/>
        <v>0</v>
      </c>
      <c r="BD206" s="39">
        <f t="shared" si="1203"/>
        <v>0</v>
      </c>
      <c r="BE206" s="39">
        <f t="shared" si="1203"/>
        <v>0</v>
      </c>
      <c r="BF206" s="39">
        <f t="shared" si="1203"/>
        <v>0</v>
      </c>
      <c r="BG206" s="39">
        <f t="shared" si="1204"/>
        <v>200</v>
      </c>
      <c r="BH206" s="39">
        <f t="shared" si="1204"/>
        <v>200</v>
      </c>
      <c r="BI206" s="39">
        <f t="shared" si="1204"/>
        <v>200</v>
      </c>
      <c r="BJ206" s="39">
        <f t="shared" si="1204"/>
        <v>200</v>
      </c>
      <c r="BK206" s="39">
        <f t="shared" si="1204"/>
        <v>200</v>
      </c>
      <c r="BL206" s="39">
        <f t="shared" si="1204"/>
        <v>200</v>
      </c>
      <c r="BM206" s="39">
        <f t="shared" si="1204"/>
        <v>200</v>
      </c>
      <c r="BN206" s="39">
        <f t="shared" si="1204"/>
        <v>200</v>
      </c>
      <c r="BO206" s="39">
        <f t="shared" si="1204"/>
        <v>200</v>
      </c>
    </row>
    <row r="207" spans="1:67" x14ac:dyDescent="0.2">
      <c r="A207" s="105">
        <v>47634</v>
      </c>
      <c r="B207" s="39">
        <v>60000</v>
      </c>
      <c r="C207" s="99">
        <v>25</v>
      </c>
      <c r="D207" s="99">
        <v>0</v>
      </c>
      <c r="F207" s="12" t="s">
        <v>178</v>
      </c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39">
        <f t="shared" si="1206"/>
        <v>0</v>
      </c>
      <c r="AG207" s="39">
        <f t="shared" si="1206"/>
        <v>0</v>
      </c>
      <c r="AH207" s="39">
        <f t="shared" si="1206"/>
        <v>0</v>
      </c>
      <c r="AI207" s="39">
        <f t="shared" si="1206"/>
        <v>0</v>
      </c>
      <c r="AJ207" s="39">
        <f t="shared" si="1206"/>
        <v>0</v>
      </c>
      <c r="AK207" s="39">
        <f t="shared" si="1206"/>
        <v>0</v>
      </c>
      <c r="AL207" s="39">
        <f t="shared" si="1206"/>
        <v>0</v>
      </c>
      <c r="AM207" s="39">
        <f t="shared" si="1206"/>
        <v>0</v>
      </c>
      <c r="AN207" s="39">
        <f t="shared" si="1206"/>
        <v>0</v>
      </c>
      <c r="AO207" s="39">
        <f t="shared" si="1206"/>
        <v>0</v>
      </c>
      <c r="AP207" s="39">
        <f t="shared" si="1206"/>
        <v>0</v>
      </c>
      <c r="AQ207" s="39">
        <f t="shared" si="1206"/>
        <v>0</v>
      </c>
      <c r="AR207" s="39">
        <f t="shared" si="1206"/>
        <v>0</v>
      </c>
      <c r="AS207" s="39">
        <f t="shared" si="1206"/>
        <v>0</v>
      </c>
      <c r="AT207" s="39">
        <f t="shared" si="1206"/>
        <v>0</v>
      </c>
      <c r="AU207" s="39">
        <f t="shared" si="1206"/>
        <v>0</v>
      </c>
      <c r="AV207" s="39">
        <f t="shared" si="1205"/>
        <v>0</v>
      </c>
      <c r="AW207" s="39">
        <f t="shared" si="1205"/>
        <v>0</v>
      </c>
      <c r="AX207" s="39">
        <f t="shared" si="1205"/>
        <v>0</v>
      </c>
      <c r="AY207" s="39">
        <f t="shared" si="1205"/>
        <v>0</v>
      </c>
      <c r="AZ207" s="39">
        <f t="shared" si="1205"/>
        <v>0</v>
      </c>
      <c r="BA207" s="39">
        <f t="shared" si="1205"/>
        <v>0</v>
      </c>
      <c r="BB207" s="39">
        <f t="shared" si="1205"/>
        <v>0</v>
      </c>
      <c r="BC207" s="39">
        <f t="shared" si="1205"/>
        <v>0</v>
      </c>
      <c r="BD207" s="39">
        <f t="shared" si="1203"/>
        <v>0</v>
      </c>
      <c r="BE207" s="39">
        <f t="shared" si="1203"/>
        <v>0</v>
      </c>
      <c r="BF207" s="39">
        <f t="shared" si="1203"/>
        <v>0</v>
      </c>
      <c r="BG207" s="39">
        <f t="shared" si="1204"/>
        <v>0</v>
      </c>
      <c r="BH207" s="39">
        <f t="shared" si="1204"/>
        <v>200</v>
      </c>
      <c r="BI207" s="39">
        <f t="shared" si="1204"/>
        <v>200</v>
      </c>
      <c r="BJ207" s="39">
        <f t="shared" si="1204"/>
        <v>200</v>
      </c>
      <c r="BK207" s="39">
        <f t="shared" si="1204"/>
        <v>200</v>
      </c>
      <c r="BL207" s="39">
        <f t="shared" si="1204"/>
        <v>200</v>
      </c>
      <c r="BM207" s="39">
        <f t="shared" si="1204"/>
        <v>200</v>
      </c>
      <c r="BN207" s="39">
        <f t="shared" si="1204"/>
        <v>200</v>
      </c>
      <c r="BO207" s="39">
        <f t="shared" si="1204"/>
        <v>200</v>
      </c>
    </row>
    <row r="208" spans="1:67" x14ac:dyDescent="0.2">
      <c r="A208" s="105">
        <v>47664</v>
      </c>
      <c r="B208" s="39">
        <v>60000</v>
      </c>
      <c r="C208" s="99">
        <v>25</v>
      </c>
      <c r="D208" s="99">
        <v>0</v>
      </c>
      <c r="F208" s="12" t="s">
        <v>178</v>
      </c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39">
        <f t="shared" si="1206"/>
        <v>0</v>
      </c>
      <c r="AG208" s="39">
        <f t="shared" si="1206"/>
        <v>0</v>
      </c>
      <c r="AH208" s="39">
        <f t="shared" si="1206"/>
        <v>0</v>
      </c>
      <c r="AI208" s="39">
        <f t="shared" si="1206"/>
        <v>0</v>
      </c>
      <c r="AJ208" s="39">
        <f t="shared" si="1206"/>
        <v>0</v>
      </c>
      <c r="AK208" s="39">
        <f t="shared" si="1206"/>
        <v>0</v>
      </c>
      <c r="AL208" s="39">
        <f t="shared" si="1206"/>
        <v>0</v>
      </c>
      <c r="AM208" s="39">
        <f t="shared" si="1206"/>
        <v>0</v>
      </c>
      <c r="AN208" s="39">
        <f t="shared" si="1206"/>
        <v>0</v>
      </c>
      <c r="AO208" s="39">
        <f t="shared" si="1206"/>
        <v>0</v>
      </c>
      <c r="AP208" s="39">
        <f t="shared" si="1206"/>
        <v>0</v>
      </c>
      <c r="AQ208" s="39">
        <f t="shared" si="1206"/>
        <v>0</v>
      </c>
      <c r="AR208" s="39">
        <f t="shared" si="1206"/>
        <v>0</v>
      </c>
      <c r="AS208" s="39">
        <f t="shared" si="1206"/>
        <v>0</v>
      </c>
      <c r="AT208" s="39">
        <f t="shared" si="1206"/>
        <v>0</v>
      </c>
      <c r="AU208" s="39">
        <f t="shared" si="1206"/>
        <v>0</v>
      </c>
      <c r="AV208" s="39">
        <f t="shared" si="1205"/>
        <v>0</v>
      </c>
      <c r="AW208" s="39">
        <f t="shared" si="1205"/>
        <v>0</v>
      </c>
      <c r="AX208" s="39">
        <f t="shared" si="1205"/>
        <v>0</v>
      </c>
      <c r="AY208" s="39">
        <f t="shared" si="1205"/>
        <v>0</v>
      </c>
      <c r="AZ208" s="39">
        <f t="shared" si="1205"/>
        <v>0</v>
      </c>
      <c r="BA208" s="39">
        <f t="shared" si="1205"/>
        <v>0</v>
      </c>
      <c r="BB208" s="39">
        <f t="shared" si="1205"/>
        <v>0</v>
      </c>
      <c r="BC208" s="39">
        <f t="shared" si="1205"/>
        <v>0</v>
      </c>
      <c r="BD208" s="39">
        <f t="shared" si="1203"/>
        <v>0</v>
      </c>
      <c r="BE208" s="39">
        <f t="shared" si="1203"/>
        <v>0</v>
      </c>
      <c r="BF208" s="39">
        <f t="shared" si="1203"/>
        <v>0</v>
      </c>
      <c r="BG208" s="39">
        <f t="shared" si="1204"/>
        <v>0</v>
      </c>
      <c r="BH208" s="39">
        <f t="shared" si="1204"/>
        <v>0</v>
      </c>
      <c r="BI208" s="39">
        <f t="shared" si="1204"/>
        <v>200</v>
      </c>
      <c r="BJ208" s="39">
        <f t="shared" si="1204"/>
        <v>200</v>
      </c>
      <c r="BK208" s="39">
        <f t="shared" si="1204"/>
        <v>200</v>
      </c>
      <c r="BL208" s="39">
        <f t="shared" si="1204"/>
        <v>200</v>
      </c>
      <c r="BM208" s="39">
        <f t="shared" si="1204"/>
        <v>200</v>
      </c>
      <c r="BN208" s="39">
        <f t="shared" si="1204"/>
        <v>200</v>
      </c>
      <c r="BO208" s="39">
        <f t="shared" si="1204"/>
        <v>200</v>
      </c>
    </row>
    <row r="209" spans="1:79" x14ac:dyDescent="0.2">
      <c r="A209" s="105">
        <v>47695</v>
      </c>
      <c r="B209" s="39">
        <v>60000</v>
      </c>
      <c r="C209" s="99">
        <v>25</v>
      </c>
      <c r="D209" s="99">
        <v>0</v>
      </c>
      <c r="F209" s="12" t="s">
        <v>178</v>
      </c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39">
        <f t="shared" si="1206"/>
        <v>0</v>
      </c>
      <c r="AG209" s="39">
        <f t="shared" si="1206"/>
        <v>0</v>
      </c>
      <c r="AH209" s="39">
        <f t="shared" si="1206"/>
        <v>0</v>
      </c>
      <c r="AI209" s="39">
        <f t="shared" si="1206"/>
        <v>0</v>
      </c>
      <c r="AJ209" s="39">
        <f t="shared" si="1206"/>
        <v>0</v>
      </c>
      <c r="AK209" s="39">
        <f t="shared" si="1206"/>
        <v>0</v>
      </c>
      <c r="AL209" s="39">
        <f t="shared" si="1206"/>
        <v>0</v>
      </c>
      <c r="AM209" s="39">
        <f t="shared" si="1206"/>
        <v>0</v>
      </c>
      <c r="AN209" s="39">
        <f t="shared" si="1206"/>
        <v>0</v>
      </c>
      <c r="AO209" s="39">
        <f t="shared" si="1206"/>
        <v>0</v>
      </c>
      <c r="AP209" s="39">
        <f t="shared" si="1206"/>
        <v>0</v>
      </c>
      <c r="AQ209" s="39">
        <f t="shared" si="1206"/>
        <v>0</v>
      </c>
      <c r="AR209" s="39">
        <f t="shared" si="1206"/>
        <v>0</v>
      </c>
      <c r="AS209" s="39">
        <f t="shared" si="1206"/>
        <v>0</v>
      </c>
      <c r="AT209" s="39">
        <f t="shared" si="1206"/>
        <v>0</v>
      </c>
      <c r="AU209" s="39">
        <f t="shared" si="1206"/>
        <v>0</v>
      </c>
      <c r="AV209" s="39">
        <f t="shared" si="1205"/>
        <v>0</v>
      </c>
      <c r="AW209" s="39">
        <f t="shared" si="1205"/>
        <v>0</v>
      </c>
      <c r="AX209" s="39">
        <f t="shared" si="1205"/>
        <v>0</v>
      </c>
      <c r="AY209" s="39">
        <f t="shared" si="1205"/>
        <v>0</v>
      </c>
      <c r="AZ209" s="39">
        <f t="shared" si="1205"/>
        <v>0</v>
      </c>
      <c r="BA209" s="39">
        <f t="shared" si="1205"/>
        <v>0</v>
      </c>
      <c r="BB209" s="39">
        <f t="shared" si="1205"/>
        <v>0</v>
      </c>
      <c r="BC209" s="39">
        <f t="shared" si="1205"/>
        <v>0</v>
      </c>
      <c r="BD209" s="39">
        <f t="shared" si="1203"/>
        <v>0</v>
      </c>
      <c r="BE209" s="39">
        <f t="shared" si="1203"/>
        <v>0</v>
      </c>
      <c r="BF209" s="39">
        <f t="shared" si="1203"/>
        <v>0</v>
      </c>
      <c r="BG209" s="39">
        <f t="shared" si="1204"/>
        <v>0</v>
      </c>
      <c r="BH209" s="39">
        <f t="shared" si="1204"/>
        <v>0</v>
      </c>
      <c r="BI209" s="39">
        <f t="shared" si="1204"/>
        <v>0</v>
      </c>
      <c r="BJ209" s="39">
        <f t="shared" si="1204"/>
        <v>200</v>
      </c>
      <c r="BK209" s="39">
        <f t="shared" si="1204"/>
        <v>200</v>
      </c>
      <c r="BL209" s="39">
        <f t="shared" si="1204"/>
        <v>200</v>
      </c>
      <c r="BM209" s="39">
        <f t="shared" si="1204"/>
        <v>200</v>
      </c>
      <c r="BN209" s="39">
        <f t="shared" si="1204"/>
        <v>200</v>
      </c>
      <c r="BO209" s="39">
        <f t="shared" si="1204"/>
        <v>200</v>
      </c>
    </row>
    <row r="210" spans="1:79" x14ac:dyDescent="0.2">
      <c r="A210" s="105">
        <v>47726</v>
      </c>
      <c r="B210" s="39">
        <v>60000</v>
      </c>
      <c r="C210" s="99">
        <v>25</v>
      </c>
      <c r="D210" s="99">
        <v>0</v>
      </c>
      <c r="F210" s="12" t="s">
        <v>178</v>
      </c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39">
        <f t="shared" si="1206"/>
        <v>0</v>
      </c>
      <c r="AG210" s="39">
        <f t="shared" si="1206"/>
        <v>0</v>
      </c>
      <c r="AH210" s="39">
        <f t="shared" si="1206"/>
        <v>0</v>
      </c>
      <c r="AI210" s="39">
        <f t="shared" si="1206"/>
        <v>0</v>
      </c>
      <c r="AJ210" s="39">
        <f t="shared" si="1206"/>
        <v>0</v>
      </c>
      <c r="AK210" s="39">
        <f t="shared" si="1206"/>
        <v>0</v>
      </c>
      <c r="AL210" s="39">
        <f t="shared" si="1206"/>
        <v>0</v>
      </c>
      <c r="AM210" s="39">
        <f t="shared" si="1206"/>
        <v>0</v>
      </c>
      <c r="AN210" s="39">
        <f t="shared" si="1206"/>
        <v>0</v>
      </c>
      <c r="AO210" s="39">
        <f t="shared" si="1206"/>
        <v>0</v>
      </c>
      <c r="AP210" s="39">
        <f t="shared" si="1206"/>
        <v>0</v>
      </c>
      <c r="AQ210" s="39">
        <f t="shared" si="1206"/>
        <v>0</v>
      </c>
      <c r="AR210" s="39">
        <f t="shared" si="1206"/>
        <v>0</v>
      </c>
      <c r="AS210" s="39">
        <f t="shared" si="1206"/>
        <v>0</v>
      </c>
      <c r="AT210" s="39">
        <f t="shared" si="1206"/>
        <v>0</v>
      </c>
      <c r="AU210" s="39">
        <f t="shared" si="1206"/>
        <v>0</v>
      </c>
      <c r="AV210" s="39">
        <f t="shared" si="1205"/>
        <v>0</v>
      </c>
      <c r="AW210" s="39">
        <f t="shared" si="1205"/>
        <v>0</v>
      </c>
      <c r="AX210" s="39">
        <f t="shared" si="1205"/>
        <v>0</v>
      </c>
      <c r="AY210" s="39">
        <f t="shared" si="1205"/>
        <v>0</v>
      </c>
      <c r="AZ210" s="39">
        <f t="shared" si="1205"/>
        <v>0</v>
      </c>
      <c r="BA210" s="39">
        <f t="shared" si="1205"/>
        <v>0</v>
      </c>
      <c r="BB210" s="39">
        <f t="shared" si="1205"/>
        <v>0</v>
      </c>
      <c r="BC210" s="39">
        <f t="shared" si="1205"/>
        <v>0</v>
      </c>
      <c r="BD210" s="39">
        <f t="shared" si="1203"/>
        <v>0</v>
      </c>
      <c r="BE210" s="39">
        <f t="shared" si="1203"/>
        <v>0</v>
      </c>
      <c r="BF210" s="39">
        <f t="shared" si="1203"/>
        <v>0</v>
      </c>
      <c r="BG210" s="39">
        <f t="shared" si="1204"/>
        <v>0</v>
      </c>
      <c r="BH210" s="39">
        <f t="shared" si="1204"/>
        <v>0</v>
      </c>
      <c r="BI210" s="39">
        <f t="shared" si="1204"/>
        <v>0</v>
      </c>
      <c r="BJ210" s="39">
        <f t="shared" si="1204"/>
        <v>0</v>
      </c>
      <c r="BK210" s="39">
        <f t="shared" si="1204"/>
        <v>200</v>
      </c>
      <c r="BL210" s="39">
        <f t="shared" si="1204"/>
        <v>200</v>
      </c>
      <c r="BM210" s="39">
        <f t="shared" si="1204"/>
        <v>200</v>
      </c>
      <c r="BN210" s="39">
        <f t="shared" si="1204"/>
        <v>200</v>
      </c>
      <c r="BO210" s="39">
        <f t="shared" si="1204"/>
        <v>200</v>
      </c>
    </row>
    <row r="211" spans="1:79" x14ac:dyDescent="0.2">
      <c r="A211" s="105">
        <v>47756</v>
      </c>
      <c r="B211" s="39">
        <v>60000</v>
      </c>
      <c r="C211" s="99">
        <v>25</v>
      </c>
      <c r="D211" s="99">
        <v>0</v>
      </c>
      <c r="F211" s="12" t="s">
        <v>178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39">
        <f t="shared" si="1206"/>
        <v>0</v>
      </c>
      <c r="AG211" s="39">
        <f t="shared" si="1206"/>
        <v>0</v>
      </c>
      <c r="AH211" s="39">
        <f t="shared" si="1206"/>
        <v>0</v>
      </c>
      <c r="AI211" s="39">
        <f t="shared" si="1206"/>
        <v>0</v>
      </c>
      <c r="AJ211" s="39">
        <f t="shared" si="1206"/>
        <v>0</v>
      </c>
      <c r="AK211" s="39">
        <f t="shared" si="1206"/>
        <v>0</v>
      </c>
      <c r="AL211" s="39">
        <f t="shared" si="1206"/>
        <v>0</v>
      </c>
      <c r="AM211" s="39">
        <f t="shared" si="1206"/>
        <v>0</v>
      </c>
      <c r="AN211" s="39">
        <f t="shared" si="1206"/>
        <v>0</v>
      </c>
      <c r="AO211" s="39">
        <f t="shared" si="1206"/>
        <v>0</v>
      </c>
      <c r="AP211" s="39">
        <f t="shared" si="1206"/>
        <v>0</v>
      </c>
      <c r="AQ211" s="39">
        <f t="shared" si="1206"/>
        <v>0</v>
      </c>
      <c r="AR211" s="39">
        <f t="shared" si="1206"/>
        <v>0</v>
      </c>
      <c r="AS211" s="39">
        <f t="shared" si="1206"/>
        <v>0</v>
      </c>
      <c r="AT211" s="39">
        <f t="shared" si="1206"/>
        <v>0</v>
      </c>
      <c r="AU211" s="39">
        <f t="shared" si="1206"/>
        <v>0</v>
      </c>
      <c r="AV211" s="39">
        <f t="shared" si="1205"/>
        <v>0</v>
      </c>
      <c r="AW211" s="39">
        <f t="shared" si="1205"/>
        <v>0</v>
      </c>
      <c r="AX211" s="39">
        <f t="shared" si="1205"/>
        <v>0</v>
      </c>
      <c r="AY211" s="39">
        <f t="shared" si="1205"/>
        <v>0</v>
      </c>
      <c r="AZ211" s="39">
        <f t="shared" si="1205"/>
        <v>0</v>
      </c>
      <c r="BA211" s="39">
        <f t="shared" si="1205"/>
        <v>0</v>
      </c>
      <c r="BB211" s="39">
        <f t="shared" si="1205"/>
        <v>0</v>
      </c>
      <c r="BC211" s="39">
        <f t="shared" si="1205"/>
        <v>0</v>
      </c>
      <c r="BD211" s="39">
        <f t="shared" si="1203"/>
        <v>0</v>
      </c>
      <c r="BE211" s="39">
        <f t="shared" si="1203"/>
        <v>0</v>
      </c>
      <c r="BF211" s="39">
        <f t="shared" si="1203"/>
        <v>0</v>
      </c>
      <c r="BG211" s="39">
        <f t="shared" si="1204"/>
        <v>0</v>
      </c>
      <c r="BH211" s="39">
        <f t="shared" si="1204"/>
        <v>0</v>
      </c>
      <c r="BI211" s="39">
        <f t="shared" si="1204"/>
        <v>0</v>
      </c>
      <c r="BJ211" s="39">
        <f t="shared" si="1204"/>
        <v>0</v>
      </c>
      <c r="BK211" s="39">
        <f t="shared" si="1204"/>
        <v>0</v>
      </c>
      <c r="BL211" s="39">
        <f t="shared" si="1204"/>
        <v>200</v>
      </c>
      <c r="BM211" s="39">
        <f t="shared" si="1204"/>
        <v>200</v>
      </c>
      <c r="BN211" s="39">
        <f t="shared" si="1204"/>
        <v>200</v>
      </c>
      <c r="BO211" s="39">
        <f t="shared" si="1204"/>
        <v>200</v>
      </c>
    </row>
    <row r="212" spans="1:79" x14ac:dyDescent="0.2">
      <c r="A212" s="105">
        <v>47787</v>
      </c>
      <c r="B212" s="39">
        <v>60000</v>
      </c>
      <c r="C212" s="99">
        <v>25</v>
      </c>
      <c r="D212" s="99">
        <v>0</v>
      </c>
      <c r="F212" s="12" t="s">
        <v>178</v>
      </c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39">
        <f t="shared" si="1206"/>
        <v>0</v>
      </c>
      <c r="AG212" s="39">
        <f t="shared" si="1206"/>
        <v>0</v>
      </c>
      <c r="AH212" s="39">
        <f t="shared" si="1206"/>
        <v>0</v>
      </c>
      <c r="AI212" s="39">
        <f t="shared" si="1206"/>
        <v>0</v>
      </c>
      <c r="AJ212" s="39">
        <f t="shared" si="1206"/>
        <v>0</v>
      </c>
      <c r="AK212" s="39">
        <f t="shared" si="1206"/>
        <v>0</v>
      </c>
      <c r="AL212" s="39">
        <f t="shared" si="1206"/>
        <v>0</v>
      </c>
      <c r="AM212" s="39">
        <f t="shared" si="1206"/>
        <v>0</v>
      </c>
      <c r="AN212" s="39">
        <f t="shared" si="1206"/>
        <v>0</v>
      </c>
      <c r="AO212" s="39">
        <f t="shared" si="1206"/>
        <v>0</v>
      </c>
      <c r="AP212" s="39">
        <f t="shared" si="1206"/>
        <v>0</v>
      </c>
      <c r="AQ212" s="39">
        <f t="shared" si="1206"/>
        <v>0</v>
      </c>
      <c r="AR212" s="39">
        <f t="shared" si="1206"/>
        <v>0</v>
      </c>
      <c r="AS212" s="39">
        <f t="shared" si="1206"/>
        <v>0</v>
      </c>
      <c r="AT212" s="39">
        <f t="shared" si="1206"/>
        <v>0</v>
      </c>
      <c r="AU212" s="39">
        <f t="shared" si="1206"/>
        <v>0</v>
      </c>
      <c r="AV212" s="39">
        <f t="shared" si="1205"/>
        <v>0</v>
      </c>
      <c r="AW212" s="39">
        <f t="shared" si="1205"/>
        <v>0</v>
      </c>
      <c r="AX212" s="39">
        <f t="shared" si="1205"/>
        <v>0</v>
      </c>
      <c r="AY212" s="39">
        <f t="shared" si="1205"/>
        <v>0</v>
      </c>
      <c r="AZ212" s="39">
        <f t="shared" si="1205"/>
        <v>0</v>
      </c>
      <c r="BA212" s="39">
        <f t="shared" si="1205"/>
        <v>0</v>
      </c>
      <c r="BB212" s="39">
        <f t="shared" si="1205"/>
        <v>0</v>
      </c>
      <c r="BC212" s="39">
        <f t="shared" si="1205"/>
        <v>0</v>
      </c>
      <c r="BD212" s="39">
        <f t="shared" si="1203"/>
        <v>0</v>
      </c>
      <c r="BE212" s="39">
        <f t="shared" si="1203"/>
        <v>0</v>
      </c>
      <c r="BF212" s="39">
        <f t="shared" si="1203"/>
        <v>0</v>
      </c>
      <c r="BG212" s="39">
        <f t="shared" si="1204"/>
        <v>0</v>
      </c>
      <c r="BH212" s="39">
        <f t="shared" si="1204"/>
        <v>0</v>
      </c>
      <c r="BI212" s="39">
        <f t="shared" si="1204"/>
        <v>0</v>
      </c>
      <c r="BJ212" s="39">
        <f t="shared" si="1204"/>
        <v>0</v>
      </c>
      <c r="BK212" s="39">
        <f t="shared" si="1204"/>
        <v>0</v>
      </c>
      <c r="BL212" s="39">
        <f t="shared" si="1204"/>
        <v>0</v>
      </c>
      <c r="BM212" s="39">
        <f t="shared" si="1204"/>
        <v>200</v>
      </c>
      <c r="BN212" s="39">
        <f t="shared" si="1204"/>
        <v>200</v>
      </c>
      <c r="BO212" s="39">
        <f t="shared" si="1204"/>
        <v>200</v>
      </c>
    </row>
    <row r="213" spans="1:79" x14ac:dyDescent="0.2">
      <c r="A213" s="105">
        <v>47817</v>
      </c>
      <c r="B213" s="39">
        <v>60000</v>
      </c>
      <c r="C213" s="99">
        <v>25</v>
      </c>
      <c r="D213" s="99">
        <v>0</v>
      </c>
      <c r="F213" s="12" t="s">
        <v>178</v>
      </c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39">
        <f t="shared" si="1206"/>
        <v>0</v>
      </c>
      <c r="AG213" s="39">
        <f t="shared" si="1206"/>
        <v>0</v>
      </c>
      <c r="AH213" s="39">
        <f t="shared" si="1206"/>
        <v>0</v>
      </c>
      <c r="AI213" s="39">
        <f t="shared" si="1206"/>
        <v>0</v>
      </c>
      <c r="AJ213" s="39">
        <f t="shared" si="1206"/>
        <v>0</v>
      </c>
      <c r="AK213" s="39">
        <f t="shared" si="1206"/>
        <v>0</v>
      </c>
      <c r="AL213" s="39">
        <f t="shared" si="1206"/>
        <v>0</v>
      </c>
      <c r="AM213" s="39">
        <f t="shared" si="1206"/>
        <v>0</v>
      </c>
      <c r="AN213" s="39">
        <f t="shared" si="1206"/>
        <v>0</v>
      </c>
      <c r="AO213" s="39">
        <f t="shared" si="1206"/>
        <v>0</v>
      </c>
      <c r="AP213" s="39">
        <f t="shared" si="1206"/>
        <v>0</v>
      </c>
      <c r="AQ213" s="39">
        <f t="shared" si="1206"/>
        <v>0</v>
      </c>
      <c r="AR213" s="39">
        <f t="shared" si="1206"/>
        <v>0</v>
      </c>
      <c r="AS213" s="39">
        <f t="shared" si="1206"/>
        <v>0</v>
      </c>
      <c r="AT213" s="39">
        <f t="shared" si="1206"/>
        <v>0</v>
      </c>
      <c r="AU213" s="39">
        <f t="shared" si="1206"/>
        <v>0</v>
      </c>
      <c r="AV213" s="39">
        <f t="shared" si="1205"/>
        <v>0</v>
      </c>
      <c r="AW213" s="39">
        <f t="shared" si="1205"/>
        <v>0</v>
      </c>
      <c r="AX213" s="39">
        <f t="shared" si="1205"/>
        <v>0</v>
      </c>
      <c r="AY213" s="39">
        <f t="shared" si="1205"/>
        <v>0</v>
      </c>
      <c r="AZ213" s="39">
        <f t="shared" si="1205"/>
        <v>0</v>
      </c>
      <c r="BA213" s="39">
        <f t="shared" si="1205"/>
        <v>0</v>
      </c>
      <c r="BB213" s="39">
        <f t="shared" si="1205"/>
        <v>0</v>
      </c>
      <c r="BC213" s="39">
        <f t="shared" si="1205"/>
        <v>0</v>
      </c>
      <c r="BD213" s="39">
        <f t="shared" si="1203"/>
        <v>0</v>
      </c>
      <c r="BE213" s="39">
        <f t="shared" si="1203"/>
        <v>0</v>
      </c>
      <c r="BF213" s="39">
        <f t="shared" si="1203"/>
        <v>0</v>
      </c>
      <c r="BG213" s="39">
        <f t="shared" si="1204"/>
        <v>0</v>
      </c>
      <c r="BH213" s="39">
        <f t="shared" si="1204"/>
        <v>0</v>
      </c>
      <c r="BI213" s="39">
        <f t="shared" si="1204"/>
        <v>0</v>
      </c>
      <c r="BJ213" s="39">
        <f t="shared" si="1204"/>
        <v>0</v>
      </c>
      <c r="BK213" s="39">
        <f t="shared" si="1204"/>
        <v>0</v>
      </c>
      <c r="BL213" s="39">
        <f t="shared" si="1204"/>
        <v>0</v>
      </c>
      <c r="BM213" s="39">
        <f t="shared" si="1204"/>
        <v>0</v>
      </c>
      <c r="BN213" s="39">
        <f t="shared" si="1204"/>
        <v>200</v>
      </c>
      <c r="BO213" s="39">
        <f t="shared" si="1204"/>
        <v>200</v>
      </c>
    </row>
    <row r="214" spans="1:79" x14ac:dyDescent="0.2">
      <c r="A214" s="105">
        <v>47848</v>
      </c>
      <c r="B214" s="39">
        <v>60000</v>
      </c>
      <c r="C214" s="99">
        <v>25</v>
      </c>
      <c r="D214" s="99">
        <v>0</v>
      </c>
      <c r="F214" s="12" t="s">
        <v>178</v>
      </c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39">
        <f t="shared" si="1206"/>
        <v>0</v>
      </c>
      <c r="AG214" s="39">
        <f t="shared" si="1206"/>
        <v>0</v>
      </c>
      <c r="AH214" s="39">
        <f t="shared" si="1206"/>
        <v>0</v>
      </c>
      <c r="AI214" s="39">
        <f t="shared" si="1206"/>
        <v>0</v>
      </c>
      <c r="AJ214" s="39">
        <f t="shared" si="1206"/>
        <v>0</v>
      </c>
      <c r="AK214" s="39">
        <f t="shared" si="1206"/>
        <v>0</v>
      </c>
      <c r="AL214" s="39">
        <f t="shared" si="1206"/>
        <v>0</v>
      </c>
      <c r="AM214" s="39">
        <f t="shared" si="1206"/>
        <v>0</v>
      </c>
      <c r="AN214" s="39">
        <f t="shared" si="1206"/>
        <v>0</v>
      </c>
      <c r="AO214" s="39">
        <f t="shared" si="1206"/>
        <v>0</v>
      </c>
      <c r="AP214" s="39">
        <f t="shared" si="1206"/>
        <v>0</v>
      </c>
      <c r="AQ214" s="39">
        <f t="shared" si="1206"/>
        <v>0</v>
      </c>
      <c r="AR214" s="39">
        <f t="shared" si="1206"/>
        <v>0</v>
      </c>
      <c r="AS214" s="39">
        <f t="shared" si="1206"/>
        <v>0</v>
      </c>
      <c r="AT214" s="39">
        <f t="shared" si="1206"/>
        <v>0</v>
      </c>
      <c r="AU214" s="39">
        <f t="shared" si="1206"/>
        <v>0</v>
      </c>
      <c r="AV214" s="39">
        <f t="shared" si="1205"/>
        <v>0</v>
      </c>
      <c r="AW214" s="39">
        <f t="shared" si="1205"/>
        <v>0</v>
      </c>
      <c r="AX214" s="39">
        <f t="shared" si="1205"/>
        <v>0</v>
      </c>
      <c r="AY214" s="39">
        <f t="shared" si="1205"/>
        <v>0</v>
      </c>
      <c r="AZ214" s="39">
        <f t="shared" si="1205"/>
        <v>0</v>
      </c>
      <c r="BA214" s="39">
        <f t="shared" si="1205"/>
        <v>0</v>
      </c>
      <c r="BB214" s="39">
        <f t="shared" si="1205"/>
        <v>0</v>
      </c>
      <c r="BC214" s="39">
        <f t="shared" si="1205"/>
        <v>0</v>
      </c>
      <c r="BD214" s="39">
        <f t="shared" si="1203"/>
        <v>0</v>
      </c>
      <c r="BE214" s="39">
        <f t="shared" si="1203"/>
        <v>0</v>
      </c>
      <c r="BF214" s="39">
        <f t="shared" si="1203"/>
        <v>0</v>
      </c>
      <c r="BG214" s="39">
        <f t="shared" si="1204"/>
        <v>0</v>
      </c>
      <c r="BH214" s="39">
        <f t="shared" si="1204"/>
        <v>0</v>
      </c>
      <c r="BI214" s="39">
        <f t="shared" si="1204"/>
        <v>0</v>
      </c>
      <c r="BJ214" s="39">
        <f t="shared" ref="BJ214:BO214" si="1207">IF(MEDIAN($A214,BJ$4,EOMONTH($A214,($C214*12)))=BJ$4,SLN($B214,$D214,($C214*12)),0)</f>
        <v>0</v>
      </c>
      <c r="BK214" s="39">
        <f t="shared" si="1207"/>
        <v>0</v>
      </c>
      <c r="BL214" s="39">
        <f t="shared" si="1207"/>
        <v>0</v>
      </c>
      <c r="BM214" s="39">
        <f t="shared" si="1207"/>
        <v>0</v>
      </c>
      <c r="BN214" s="39">
        <f t="shared" si="1207"/>
        <v>0</v>
      </c>
      <c r="BO214" s="39">
        <f t="shared" si="1207"/>
        <v>200</v>
      </c>
    </row>
    <row r="215" spans="1:79" x14ac:dyDescent="0.2"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</row>
    <row r="216" spans="1:79" x14ac:dyDescent="0.2">
      <c r="A216" s="32" t="s">
        <v>174</v>
      </c>
      <c r="B216" s="32"/>
      <c r="C216" s="32"/>
      <c r="D216" s="32"/>
      <c r="E216" s="32"/>
      <c r="F216" s="32"/>
      <c r="G216" s="32"/>
      <c r="H216" s="41">
        <f t="shared" ref="H216:AE216" si="1208">SUM(H179:H215)</f>
        <v>0</v>
      </c>
      <c r="I216" s="41">
        <f t="shared" si="1208"/>
        <v>0</v>
      </c>
      <c r="J216" s="41">
        <f t="shared" si="1208"/>
        <v>0</v>
      </c>
      <c r="K216" s="41">
        <f t="shared" si="1208"/>
        <v>0</v>
      </c>
      <c r="L216" s="41">
        <f t="shared" si="1208"/>
        <v>0</v>
      </c>
      <c r="M216" s="41">
        <f t="shared" si="1208"/>
        <v>0</v>
      </c>
      <c r="N216" s="41">
        <f t="shared" si="1208"/>
        <v>0</v>
      </c>
      <c r="O216" s="41">
        <f t="shared" si="1208"/>
        <v>0</v>
      </c>
      <c r="P216" s="41">
        <f t="shared" si="1208"/>
        <v>0</v>
      </c>
      <c r="Q216" s="41">
        <f t="shared" si="1208"/>
        <v>0</v>
      </c>
      <c r="R216" s="41">
        <f t="shared" si="1208"/>
        <v>0</v>
      </c>
      <c r="S216" s="41">
        <f t="shared" si="1208"/>
        <v>0</v>
      </c>
      <c r="T216" s="41">
        <f t="shared" si="1208"/>
        <v>0</v>
      </c>
      <c r="U216" s="41">
        <f t="shared" si="1208"/>
        <v>0</v>
      </c>
      <c r="V216" s="41">
        <f t="shared" si="1208"/>
        <v>0</v>
      </c>
      <c r="W216" s="41">
        <f t="shared" si="1208"/>
        <v>0</v>
      </c>
      <c r="X216" s="41">
        <f t="shared" si="1208"/>
        <v>0</v>
      </c>
      <c r="Y216" s="41">
        <f t="shared" si="1208"/>
        <v>0</v>
      </c>
      <c r="Z216" s="41">
        <f t="shared" si="1208"/>
        <v>0</v>
      </c>
      <c r="AA216" s="41">
        <f t="shared" si="1208"/>
        <v>0</v>
      </c>
      <c r="AB216" s="41">
        <f t="shared" si="1208"/>
        <v>0</v>
      </c>
      <c r="AC216" s="41">
        <f t="shared" si="1208"/>
        <v>0</v>
      </c>
      <c r="AD216" s="41">
        <f t="shared" si="1208"/>
        <v>0</v>
      </c>
      <c r="AE216" s="41">
        <f t="shared" si="1208"/>
        <v>0</v>
      </c>
      <c r="AF216" s="41">
        <f>SUM(AF179:AF215)</f>
        <v>200</v>
      </c>
      <c r="AG216" s="41">
        <f>SUM(AG179:AG215)</f>
        <v>400</v>
      </c>
      <c r="AH216" s="41">
        <f>SUM(AH179:AH215)</f>
        <v>600</v>
      </c>
      <c r="AI216" s="41">
        <f>SUM(AI179:AI215)</f>
        <v>2800</v>
      </c>
      <c r="AJ216" s="41">
        <f t="shared" ref="AJ216:BO216" si="1209">SUM(AJ179:AJ215)</f>
        <v>5000</v>
      </c>
      <c r="AK216" s="41">
        <f t="shared" si="1209"/>
        <v>6866.666666666667</v>
      </c>
      <c r="AL216" s="41">
        <f t="shared" si="1209"/>
        <v>8733.3333333333339</v>
      </c>
      <c r="AM216" s="41">
        <f t="shared" si="1209"/>
        <v>10266.666666666668</v>
      </c>
      <c r="AN216" s="41">
        <f t="shared" si="1209"/>
        <v>11800.000000000002</v>
      </c>
      <c r="AO216" s="41">
        <f t="shared" si="1209"/>
        <v>13333.333333333336</v>
      </c>
      <c r="AP216" s="41">
        <f t="shared" si="1209"/>
        <v>14866.66666666667</v>
      </c>
      <c r="AQ216" s="41">
        <f t="shared" si="1209"/>
        <v>15733.333333333336</v>
      </c>
      <c r="AR216" s="41">
        <f t="shared" si="1209"/>
        <v>15933.333333333336</v>
      </c>
      <c r="AS216" s="41">
        <f t="shared" si="1209"/>
        <v>16133.333333333336</v>
      </c>
      <c r="AT216" s="41">
        <f t="shared" si="1209"/>
        <v>16333.333333333336</v>
      </c>
      <c r="AU216" s="41">
        <f t="shared" si="1209"/>
        <v>16533.333333333336</v>
      </c>
      <c r="AV216" s="41">
        <f t="shared" si="1209"/>
        <v>16733.333333333336</v>
      </c>
      <c r="AW216" s="41">
        <f t="shared" si="1209"/>
        <v>16933.333333333336</v>
      </c>
      <c r="AX216" s="41">
        <f t="shared" si="1209"/>
        <v>17133.333333333336</v>
      </c>
      <c r="AY216" s="41">
        <f t="shared" si="1209"/>
        <v>17333.333333333336</v>
      </c>
      <c r="AZ216" s="41">
        <f t="shared" si="1209"/>
        <v>17533.333333333336</v>
      </c>
      <c r="BA216" s="41">
        <f t="shared" si="1209"/>
        <v>17733.333333333336</v>
      </c>
      <c r="BB216" s="41">
        <f t="shared" si="1209"/>
        <v>17933.333333333336</v>
      </c>
      <c r="BC216" s="41">
        <f t="shared" si="1209"/>
        <v>18133.333333333336</v>
      </c>
      <c r="BD216" s="41">
        <f t="shared" si="1209"/>
        <v>18333.333333333336</v>
      </c>
      <c r="BE216" s="41">
        <f t="shared" si="1209"/>
        <v>18533.333333333336</v>
      </c>
      <c r="BF216" s="41">
        <f t="shared" si="1209"/>
        <v>18733.333333333336</v>
      </c>
      <c r="BG216" s="41">
        <f t="shared" si="1209"/>
        <v>18933.333333333336</v>
      </c>
      <c r="BH216" s="41">
        <f t="shared" si="1209"/>
        <v>19133.333333333336</v>
      </c>
      <c r="BI216" s="41">
        <f t="shared" si="1209"/>
        <v>19333.333333333336</v>
      </c>
      <c r="BJ216" s="41">
        <f t="shared" si="1209"/>
        <v>19533.333333333336</v>
      </c>
      <c r="BK216" s="41">
        <f t="shared" si="1209"/>
        <v>19733.333333333336</v>
      </c>
      <c r="BL216" s="41">
        <f t="shared" si="1209"/>
        <v>19933.333333333336</v>
      </c>
      <c r="BM216" s="41">
        <f t="shared" si="1209"/>
        <v>20133.333333333336</v>
      </c>
      <c r="BN216" s="41">
        <f t="shared" si="1209"/>
        <v>20333.333333333336</v>
      </c>
      <c r="BO216" s="41">
        <f t="shared" si="1209"/>
        <v>20533.333333333336</v>
      </c>
    </row>
    <row r="217" spans="1:79" x14ac:dyDescent="0.2">
      <c r="A217" s="40" t="s">
        <v>175</v>
      </c>
      <c r="F217" s="12" t="s">
        <v>179</v>
      </c>
      <c r="H217" s="39">
        <f>H40</f>
        <v>18544.099999999999</v>
      </c>
      <c r="I217" s="39">
        <f t="shared" ref="I217:AE217" si="1210">I40</f>
        <v>19035.61</v>
      </c>
      <c r="J217" s="39">
        <f t="shared" si="1210"/>
        <v>18720.400000000001</v>
      </c>
      <c r="K217" s="39">
        <f t="shared" si="1210"/>
        <v>18411.5</v>
      </c>
      <c r="L217" s="39">
        <f t="shared" si="1210"/>
        <v>18981.88</v>
      </c>
      <c r="M217" s="39">
        <f t="shared" si="1210"/>
        <v>19528.150000000001</v>
      </c>
      <c r="N217" s="39">
        <f t="shared" si="1210"/>
        <v>20104.55</v>
      </c>
      <c r="O217" s="39">
        <f t="shared" si="1210"/>
        <v>20664.259999999998</v>
      </c>
      <c r="P217" s="39">
        <f t="shared" si="1210"/>
        <v>21250.01</v>
      </c>
      <c r="Q217" s="39">
        <f t="shared" si="1210"/>
        <v>20976.37</v>
      </c>
      <c r="R217" s="39">
        <f t="shared" si="1210"/>
        <v>21574.46</v>
      </c>
      <c r="S217" s="39">
        <f t="shared" si="1210"/>
        <v>22131.79</v>
      </c>
      <c r="T217" s="39">
        <f t="shared" si="1210"/>
        <v>22689.54</v>
      </c>
      <c r="U217" s="39">
        <f t="shared" si="1210"/>
        <v>22437.15</v>
      </c>
      <c r="V217" s="39">
        <f t="shared" si="1210"/>
        <v>22189.8</v>
      </c>
      <c r="W217" s="39">
        <f t="shared" si="1210"/>
        <v>21947.4</v>
      </c>
      <c r="X217" s="39">
        <f t="shared" si="1210"/>
        <v>21709.85</v>
      </c>
      <c r="Y217" s="39">
        <f t="shared" si="1210"/>
        <v>21477.05</v>
      </c>
      <c r="Z217" s="39">
        <f t="shared" si="1210"/>
        <v>22074.57</v>
      </c>
      <c r="AA217" s="39">
        <f t="shared" si="1210"/>
        <v>22683.26</v>
      </c>
      <c r="AB217" s="39">
        <f t="shared" si="1210"/>
        <v>23286</v>
      </c>
      <c r="AC217" s="39">
        <f t="shared" si="1210"/>
        <v>23071.27</v>
      </c>
      <c r="AD217" s="39">
        <f t="shared" si="1210"/>
        <v>23693.05</v>
      </c>
      <c r="AE217" s="39">
        <f t="shared" si="1210"/>
        <v>24359.63</v>
      </c>
      <c r="AF217" s="101">
        <f t="shared" ref="AF217" si="1211">AE217</f>
        <v>24359.63</v>
      </c>
      <c r="AG217" s="101">
        <f t="shared" ref="AG217" si="1212">AF217</f>
        <v>24359.63</v>
      </c>
      <c r="AH217" s="101">
        <f t="shared" ref="AH217" si="1213">AG217</f>
        <v>24359.63</v>
      </c>
      <c r="AI217" s="101">
        <f t="shared" ref="AI217" si="1214">AH217</f>
        <v>24359.63</v>
      </c>
      <c r="AJ217" s="101">
        <f t="shared" ref="AJ217" si="1215">AI217</f>
        <v>24359.63</v>
      </c>
      <c r="AK217" s="101">
        <f t="shared" ref="AK217" si="1216">AJ217</f>
        <v>24359.63</v>
      </c>
      <c r="AL217" s="101">
        <f t="shared" ref="AL217" si="1217">AK217</f>
        <v>24359.63</v>
      </c>
      <c r="AM217" s="101">
        <f t="shared" ref="AM217" si="1218">AL217</f>
        <v>24359.63</v>
      </c>
      <c r="AN217" s="101">
        <f t="shared" ref="AN217" si="1219">AM217</f>
        <v>24359.63</v>
      </c>
      <c r="AO217" s="101">
        <f t="shared" ref="AO217" si="1220">AN217</f>
        <v>24359.63</v>
      </c>
      <c r="AP217" s="101">
        <f t="shared" ref="AP217" si="1221">AO217</f>
        <v>24359.63</v>
      </c>
      <c r="AQ217" s="101">
        <f t="shared" ref="AQ217" si="1222">AP217</f>
        <v>24359.63</v>
      </c>
      <c r="AR217" s="101">
        <f t="shared" ref="AR217" si="1223">AQ217</f>
        <v>24359.63</v>
      </c>
      <c r="AS217" s="101">
        <f t="shared" ref="AS217" si="1224">AR217</f>
        <v>24359.63</v>
      </c>
      <c r="AT217" s="101">
        <f t="shared" ref="AT217" si="1225">AS217</f>
        <v>24359.63</v>
      </c>
      <c r="AU217" s="101">
        <f t="shared" ref="AU217" si="1226">AT217</f>
        <v>24359.63</v>
      </c>
      <c r="AV217" s="101">
        <f t="shared" ref="AV217" si="1227">AU217</f>
        <v>24359.63</v>
      </c>
      <c r="AW217" s="101">
        <f t="shared" ref="AW217" si="1228">AV217</f>
        <v>24359.63</v>
      </c>
      <c r="AX217" s="101">
        <f t="shared" ref="AX217" si="1229">AW217</f>
        <v>24359.63</v>
      </c>
      <c r="AY217" s="101">
        <f t="shared" ref="AY217" si="1230">AX217</f>
        <v>24359.63</v>
      </c>
      <c r="AZ217" s="101">
        <f t="shared" ref="AZ217" si="1231">AY217</f>
        <v>24359.63</v>
      </c>
      <c r="BA217" s="101">
        <f t="shared" ref="BA217" si="1232">AZ217</f>
        <v>24359.63</v>
      </c>
      <c r="BB217" s="101">
        <f t="shared" ref="BB217" si="1233">BA217</f>
        <v>24359.63</v>
      </c>
      <c r="BC217" s="101">
        <f t="shared" ref="BC217" si="1234">BB217</f>
        <v>24359.63</v>
      </c>
      <c r="BD217" s="101">
        <f t="shared" ref="BD217" si="1235">BC217</f>
        <v>24359.63</v>
      </c>
      <c r="BE217" s="101">
        <f t="shared" ref="BE217" si="1236">BD217</f>
        <v>24359.63</v>
      </c>
      <c r="BF217" s="101">
        <f t="shared" ref="BF217" si="1237">BE217</f>
        <v>24359.63</v>
      </c>
      <c r="BG217" s="101">
        <f t="shared" ref="BG217" si="1238">BF217</f>
        <v>24359.63</v>
      </c>
      <c r="BH217" s="101">
        <f t="shared" ref="BH217" si="1239">BG217</f>
        <v>24359.63</v>
      </c>
      <c r="BI217" s="101">
        <f t="shared" ref="BI217" si="1240">BH217</f>
        <v>24359.63</v>
      </c>
      <c r="BJ217" s="101">
        <f t="shared" ref="BJ217" si="1241">BI217</f>
        <v>24359.63</v>
      </c>
      <c r="BK217" s="101">
        <f t="shared" ref="BK217" si="1242">BJ217</f>
        <v>24359.63</v>
      </c>
      <c r="BL217" s="101">
        <f t="shared" ref="BL217" si="1243">BK217</f>
        <v>24359.63</v>
      </c>
      <c r="BM217" s="101">
        <f t="shared" ref="BM217" si="1244">BL217</f>
        <v>24359.63</v>
      </c>
      <c r="BN217" s="101">
        <f t="shared" ref="BN217" si="1245">BM217</f>
        <v>24359.63</v>
      </c>
      <c r="BO217" s="101">
        <f t="shared" ref="BO217" si="1246">BN217</f>
        <v>24359.63</v>
      </c>
    </row>
    <row r="218" spans="1:79" x14ac:dyDescent="0.2">
      <c r="A218" s="32" t="s">
        <v>176</v>
      </c>
      <c r="B218" s="32"/>
      <c r="C218" s="32"/>
      <c r="D218" s="32"/>
      <c r="E218" s="32"/>
      <c r="F218" s="32"/>
      <c r="G218" s="32"/>
      <c r="H218" s="41">
        <f>SUM(H216:H217)</f>
        <v>18544.099999999999</v>
      </c>
      <c r="I218" s="41">
        <f t="shared" ref="I218:AF218" si="1247">SUM(I216:I217)</f>
        <v>19035.61</v>
      </c>
      <c r="J218" s="41">
        <f t="shared" si="1247"/>
        <v>18720.400000000001</v>
      </c>
      <c r="K218" s="41">
        <f t="shared" si="1247"/>
        <v>18411.5</v>
      </c>
      <c r="L218" s="41">
        <f t="shared" si="1247"/>
        <v>18981.88</v>
      </c>
      <c r="M218" s="41">
        <f t="shared" si="1247"/>
        <v>19528.150000000001</v>
      </c>
      <c r="N218" s="41">
        <f t="shared" si="1247"/>
        <v>20104.55</v>
      </c>
      <c r="O218" s="41">
        <f t="shared" si="1247"/>
        <v>20664.259999999998</v>
      </c>
      <c r="P218" s="41">
        <f t="shared" si="1247"/>
        <v>21250.01</v>
      </c>
      <c r="Q218" s="41">
        <f t="shared" si="1247"/>
        <v>20976.37</v>
      </c>
      <c r="R218" s="41">
        <f t="shared" si="1247"/>
        <v>21574.46</v>
      </c>
      <c r="S218" s="41">
        <f t="shared" si="1247"/>
        <v>22131.79</v>
      </c>
      <c r="T218" s="41">
        <f t="shared" si="1247"/>
        <v>22689.54</v>
      </c>
      <c r="U218" s="41">
        <f t="shared" si="1247"/>
        <v>22437.15</v>
      </c>
      <c r="V218" s="41">
        <f t="shared" si="1247"/>
        <v>22189.8</v>
      </c>
      <c r="W218" s="41">
        <f t="shared" si="1247"/>
        <v>21947.4</v>
      </c>
      <c r="X218" s="41">
        <f t="shared" si="1247"/>
        <v>21709.85</v>
      </c>
      <c r="Y218" s="41">
        <f t="shared" si="1247"/>
        <v>21477.05</v>
      </c>
      <c r="Z218" s="41">
        <f t="shared" si="1247"/>
        <v>22074.57</v>
      </c>
      <c r="AA218" s="41">
        <f t="shared" si="1247"/>
        <v>22683.26</v>
      </c>
      <c r="AB218" s="41">
        <f t="shared" si="1247"/>
        <v>23286</v>
      </c>
      <c r="AC218" s="41">
        <f t="shared" si="1247"/>
        <v>23071.27</v>
      </c>
      <c r="AD218" s="41">
        <f t="shared" si="1247"/>
        <v>23693.05</v>
      </c>
      <c r="AE218" s="41">
        <f t="shared" si="1247"/>
        <v>24359.63</v>
      </c>
      <c r="AF218" s="41">
        <f t="shared" si="1247"/>
        <v>24559.63</v>
      </c>
      <c r="AG218" s="41">
        <f t="shared" ref="AG218" si="1248">SUM(AG216:AG217)</f>
        <v>24759.63</v>
      </c>
      <c r="AH218" s="41">
        <f t="shared" ref="AH218" si="1249">SUM(AH216:AH217)</f>
        <v>24959.63</v>
      </c>
      <c r="AI218" s="41">
        <f t="shared" ref="AI218" si="1250">SUM(AI216:AI217)</f>
        <v>27159.63</v>
      </c>
      <c r="AJ218" s="41">
        <f t="shared" ref="AJ218" si="1251">SUM(AJ216:AJ217)</f>
        <v>29359.63</v>
      </c>
      <c r="AK218" s="41">
        <f t="shared" ref="AK218" si="1252">SUM(AK216:AK217)</f>
        <v>31226.296666666669</v>
      </c>
      <c r="AL218" s="41">
        <f t="shared" ref="AL218" si="1253">SUM(AL216:AL217)</f>
        <v>33092.963333333333</v>
      </c>
      <c r="AM218" s="41">
        <f t="shared" ref="AM218" si="1254">SUM(AM216:AM217)</f>
        <v>34626.296666666669</v>
      </c>
      <c r="AN218" s="41">
        <f t="shared" ref="AN218" si="1255">SUM(AN216:AN217)</f>
        <v>36159.630000000005</v>
      </c>
      <c r="AO218" s="41">
        <f t="shared" ref="AO218" si="1256">SUM(AO216:AO217)</f>
        <v>37692.963333333333</v>
      </c>
      <c r="AP218" s="41">
        <f t="shared" ref="AP218" si="1257">SUM(AP216:AP217)</f>
        <v>39226.296666666669</v>
      </c>
      <c r="AQ218" s="41">
        <f t="shared" ref="AQ218" si="1258">SUM(AQ216:AQ217)</f>
        <v>40092.963333333333</v>
      </c>
      <c r="AR218" s="41">
        <f t="shared" ref="AR218" si="1259">SUM(AR216:AR217)</f>
        <v>40292.963333333333</v>
      </c>
      <c r="AS218" s="41">
        <f t="shared" ref="AS218" si="1260">SUM(AS216:AS217)</f>
        <v>40492.963333333333</v>
      </c>
      <c r="AT218" s="41">
        <f t="shared" ref="AT218" si="1261">SUM(AT216:AT217)</f>
        <v>40692.963333333333</v>
      </c>
      <c r="AU218" s="41">
        <f t="shared" ref="AU218" si="1262">SUM(AU216:AU217)</f>
        <v>40892.963333333333</v>
      </c>
      <c r="AV218" s="41">
        <f t="shared" ref="AV218" si="1263">SUM(AV216:AV217)</f>
        <v>41092.963333333333</v>
      </c>
      <c r="AW218" s="41">
        <f t="shared" ref="AW218" si="1264">SUM(AW216:AW217)</f>
        <v>41292.963333333333</v>
      </c>
      <c r="AX218" s="41">
        <f t="shared" ref="AX218" si="1265">SUM(AX216:AX217)</f>
        <v>41492.963333333333</v>
      </c>
      <c r="AY218" s="41">
        <f t="shared" ref="AY218" si="1266">SUM(AY216:AY217)</f>
        <v>41692.963333333333</v>
      </c>
      <c r="AZ218" s="41">
        <f t="shared" ref="AZ218" si="1267">SUM(AZ216:AZ217)</f>
        <v>41892.963333333333</v>
      </c>
      <c r="BA218" s="41">
        <f t="shared" ref="BA218" si="1268">SUM(BA216:BA217)</f>
        <v>42092.963333333333</v>
      </c>
      <c r="BB218" s="41">
        <f t="shared" ref="BB218" si="1269">SUM(BB216:BB217)</f>
        <v>42292.963333333333</v>
      </c>
      <c r="BC218" s="41">
        <f t="shared" ref="BC218" si="1270">SUM(BC216:BC217)</f>
        <v>42492.963333333333</v>
      </c>
      <c r="BD218" s="41">
        <f t="shared" ref="BD218" si="1271">SUM(BD216:BD217)</f>
        <v>42692.963333333333</v>
      </c>
      <c r="BE218" s="41">
        <f t="shared" ref="BE218" si="1272">SUM(BE216:BE217)</f>
        <v>42892.963333333333</v>
      </c>
      <c r="BF218" s="41">
        <f t="shared" ref="BF218" si="1273">SUM(BF216:BF217)</f>
        <v>43092.963333333333</v>
      </c>
      <c r="BG218" s="41">
        <f t="shared" ref="BG218" si="1274">SUM(BG216:BG217)</f>
        <v>43292.963333333333</v>
      </c>
      <c r="BH218" s="41">
        <f t="shared" ref="BH218" si="1275">SUM(BH216:BH217)</f>
        <v>43492.963333333333</v>
      </c>
      <c r="BI218" s="41">
        <f t="shared" ref="BI218" si="1276">SUM(BI216:BI217)</f>
        <v>43692.963333333333</v>
      </c>
      <c r="BJ218" s="41">
        <f t="shared" ref="BJ218" si="1277">SUM(BJ216:BJ217)</f>
        <v>43892.963333333333</v>
      </c>
      <c r="BK218" s="41">
        <f t="shared" ref="BK218" si="1278">SUM(BK216:BK217)</f>
        <v>44092.963333333333</v>
      </c>
      <c r="BL218" s="41">
        <f t="shared" ref="BL218" si="1279">SUM(BL216:BL217)</f>
        <v>44292.963333333333</v>
      </c>
      <c r="BM218" s="41">
        <f t="shared" ref="BM218" si="1280">SUM(BM216:BM217)</f>
        <v>44492.963333333333</v>
      </c>
      <c r="BN218" s="41">
        <f t="shared" ref="BN218" si="1281">SUM(BN216:BN217)</f>
        <v>44692.963333333333</v>
      </c>
      <c r="BO218" s="41">
        <f t="shared" ref="BO218" si="1282">SUM(BO216:BO217)</f>
        <v>44892.963333333333</v>
      </c>
    </row>
    <row r="219" spans="1:79" x14ac:dyDescent="0.2">
      <c r="A219" t="s">
        <v>82</v>
      </c>
      <c r="H219" s="31">
        <f>H218-H40</f>
        <v>0</v>
      </c>
      <c r="I219" s="31">
        <f t="shared" ref="I219:BO219" si="1283">I218-I40</f>
        <v>0</v>
      </c>
      <c r="J219" s="31">
        <f t="shared" si="1283"/>
        <v>0</v>
      </c>
      <c r="K219" s="31">
        <f t="shared" si="1283"/>
        <v>0</v>
      </c>
      <c r="L219" s="31">
        <f t="shared" si="1283"/>
        <v>0</v>
      </c>
      <c r="M219" s="31">
        <f t="shared" si="1283"/>
        <v>0</v>
      </c>
      <c r="N219" s="31">
        <f t="shared" si="1283"/>
        <v>0</v>
      </c>
      <c r="O219" s="31">
        <f t="shared" si="1283"/>
        <v>0</v>
      </c>
      <c r="P219" s="31">
        <f t="shared" si="1283"/>
        <v>0</v>
      </c>
      <c r="Q219" s="31">
        <f t="shared" si="1283"/>
        <v>0</v>
      </c>
      <c r="R219" s="31">
        <f t="shared" si="1283"/>
        <v>0</v>
      </c>
      <c r="S219" s="31">
        <f t="shared" si="1283"/>
        <v>0</v>
      </c>
      <c r="T219" s="31">
        <f t="shared" si="1283"/>
        <v>0</v>
      </c>
      <c r="U219" s="31">
        <f t="shared" si="1283"/>
        <v>0</v>
      </c>
      <c r="V219" s="31">
        <f t="shared" si="1283"/>
        <v>0</v>
      </c>
      <c r="W219" s="31">
        <f t="shared" si="1283"/>
        <v>0</v>
      </c>
      <c r="X219" s="31">
        <f t="shared" si="1283"/>
        <v>0</v>
      </c>
      <c r="Y219" s="31">
        <f t="shared" si="1283"/>
        <v>0</v>
      </c>
      <c r="Z219" s="31">
        <f t="shared" si="1283"/>
        <v>0</v>
      </c>
      <c r="AA219" s="31">
        <f t="shared" si="1283"/>
        <v>0</v>
      </c>
      <c r="AB219" s="31">
        <f t="shared" si="1283"/>
        <v>0</v>
      </c>
      <c r="AC219" s="31">
        <f t="shared" si="1283"/>
        <v>0</v>
      </c>
      <c r="AD219" s="31">
        <f t="shared" si="1283"/>
        <v>0</v>
      </c>
      <c r="AE219" s="31">
        <f t="shared" si="1283"/>
        <v>0</v>
      </c>
      <c r="AF219" s="31">
        <f t="shared" si="1283"/>
        <v>0</v>
      </c>
      <c r="AG219" s="31">
        <f t="shared" si="1283"/>
        <v>0</v>
      </c>
      <c r="AH219" s="31">
        <f t="shared" si="1283"/>
        <v>0</v>
      </c>
      <c r="AI219" s="31">
        <f t="shared" si="1283"/>
        <v>0</v>
      </c>
      <c r="AJ219" s="31">
        <f t="shared" si="1283"/>
        <v>0</v>
      </c>
      <c r="AK219" s="31">
        <f t="shared" si="1283"/>
        <v>0</v>
      </c>
      <c r="AL219" s="31">
        <f t="shared" si="1283"/>
        <v>0</v>
      </c>
      <c r="AM219" s="31">
        <f t="shared" si="1283"/>
        <v>0</v>
      </c>
      <c r="AN219" s="31">
        <f t="shared" si="1283"/>
        <v>0</v>
      </c>
      <c r="AO219" s="31">
        <f t="shared" si="1283"/>
        <v>0</v>
      </c>
      <c r="AP219" s="31">
        <f t="shared" si="1283"/>
        <v>0</v>
      </c>
      <c r="AQ219" s="31">
        <f t="shared" si="1283"/>
        <v>0</v>
      </c>
      <c r="AR219" s="31">
        <f t="shared" si="1283"/>
        <v>0</v>
      </c>
      <c r="AS219" s="31">
        <f t="shared" si="1283"/>
        <v>0</v>
      </c>
      <c r="AT219" s="31">
        <f t="shared" si="1283"/>
        <v>0</v>
      </c>
      <c r="AU219" s="31">
        <f t="shared" si="1283"/>
        <v>0</v>
      </c>
      <c r="AV219" s="31">
        <f t="shared" si="1283"/>
        <v>0</v>
      </c>
      <c r="AW219" s="31">
        <f t="shared" si="1283"/>
        <v>0</v>
      </c>
      <c r="AX219" s="31">
        <f t="shared" si="1283"/>
        <v>0</v>
      </c>
      <c r="AY219" s="31">
        <f t="shared" si="1283"/>
        <v>0</v>
      </c>
      <c r="AZ219" s="31">
        <f t="shared" si="1283"/>
        <v>0</v>
      </c>
      <c r="BA219" s="31">
        <f t="shared" si="1283"/>
        <v>0</v>
      </c>
      <c r="BB219" s="31">
        <f t="shared" si="1283"/>
        <v>0</v>
      </c>
      <c r="BC219" s="31">
        <f t="shared" si="1283"/>
        <v>0</v>
      </c>
      <c r="BD219" s="31">
        <f t="shared" si="1283"/>
        <v>0</v>
      </c>
      <c r="BE219" s="31">
        <f t="shared" si="1283"/>
        <v>0</v>
      </c>
      <c r="BF219" s="31">
        <f t="shared" si="1283"/>
        <v>0</v>
      </c>
      <c r="BG219" s="31">
        <f t="shared" si="1283"/>
        <v>0</v>
      </c>
      <c r="BH219" s="31">
        <f t="shared" si="1283"/>
        <v>0</v>
      </c>
      <c r="BI219" s="31">
        <f t="shared" si="1283"/>
        <v>0</v>
      </c>
      <c r="BJ219" s="31">
        <f t="shared" si="1283"/>
        <v>0</v>
      </c>
      <c r="BK219" s="31">
        <f t="shared" si="1283"/>
        <v>0</v>
      </c>
      <c r="BL219" s="31">
        <f t="shared" si="1283"/>
        <v>0</v>
      </c>
      <c r="BM219" s="31">
        <f t="shared" si="1283"/>
        <v>0</v>
      </c>
      <c r="BN219" s="31">
        <f t="shared" si="1283"/>
        <v>0</v>
      </c>
      <c r="BO219" s="31">
        <f t="shared" si="1283"/>
        <v>0</v>
      </c>
    </row>
    <row r="221" spans="1:79" x14ac:dyDescent="0.2">
      <c r="A221" s="5" t="s">
        <v>186</v>
      </c>
      <c r="B221" s="5"/>
      <c r="C221" s="5"/>
      <c r="D221" s="5"/>
      <c r="E221" s="5"/>
      <c r="F221" s="5"/>
      <c r="G221" s="5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60"/>
      <c r="BR221" s="29"/>
      <c r="BS221" s="29"/>
      <c r="BT221" s="29"/>
      <c r="BU221" s="29"/>
      <c r="BV221" s="29"/>
      <c r="BX221" s="81"/>
      <c r="BY221" s="81"/>
      <c r="BZ221" s="81"/>
      <c r="CA221" s="81"/>
    </row>
    <row r="222" spans="1:79" x14ac:dyDescent="0.2">
      <c r="A222" s="5" t="s">
        <v>187</v>
      </c>
      <c r="B222" s="5"/>
      <c r="C222" s="5"/>
      <c r="D222" s="5"/>
      <c r="E222" s="5"/>
      <c r="F222" s="5"/>
      <c r="G222" s="5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60"/>
      <c r="BR222" s="29"/>
      <c r="BS222" s="29"/>
      <c r="BT222" s="29"/>
      <c r="BU222" s="29"/>
      <c r="BV222" s="29"/>
      <c r="BX222" s="81"/>
      <c r="BY222" s="81"/>
      <c r="BZ222" s="81"/>
      <c r="CA222" s="81"/>
    </row>
    <row r="223" spans="1:79" x14ac:dyDescent="0.2">
      <c r="A223" s="1" t="s">
        <v>146</v>
      </c>
      <c r="B223" s="1"/>
      <c r="C223" s="1"/>
      <c r="D223" s="1"/>
      <c r="E223" s="1"/>
      <c r="F223" s="1"/>
      <c r="G223" s="1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27">
        <f t="shared" ref="AF223:BO223" si="1284">AE234</f>
        <v>1541938.2525566122</v>
      </c>
      <c r="AG223" s="27">
        <f t="shared" ca="1" si="1284"/>
        <v>1609415.2414097716</v>
      </c>
      <c r="AH223" s="27">
        <f t="shared" ca="1" si="1284"/>
        <v>1403371.8347101798</v>
      </c>
      <c r="AI223" s="27">
        <f t="shared" ca="1" si="1284"/>
        <v>1376860.6580951316</v>
      </c>
      <c r="AJ223" s="27">
        <f t="shared" ca="1" si="1284"/>
        <v>801745.4754252031</v>
      </c>
      <c r="AK223" s="27">
        <f t="shared" ca="1" si="1284"/>
        <v>628478.38968237303</v>
      </c>
      <c r="AL223" s="27">
        <f t="shared" ca="1" si="1284"/>
        <v>500000</v>
      </c>
      <c r="AM223" s="27">
        <f t="shared" ca="1" si="1284"/>
        <v>860873.32892245543</v>
      </c>
      <c r="AN223" s="27">
        <f t="shared" ca="1" si="1284"/>
        <v>1346907.3646284763</v>
      </c>
      <c r="AO223" s="27">
        <f t="shared" ca="1" si="1284"/>
        <v>1416723.9928164473</v>
      </c>
      <c r="AP223" s="27">
        <f t="shared" ca="1" si="1284"/>
        <v>1694994.7278321914</v>
      </c>
      <c r="AQ223" s="27">
        <f t="shared" ca="1" si="1284"/>
        <v>1984780.1103918082</v>
      </c>
      <c r="AR223" s="27">
        <f t="shared" ca="1" si="1284"/>
        <v>1558758.2116126595</v>
      </c>
      <c r="AS223" s="27">
        <f t="shared" ca="1" si="1284"/>
        <v>1554999.2794656418</v>
      </c>
      <c r="AT223" s="27">
        <f t="shared" ca="1" si="1284"/>
        <v>500000.00000000023</v>
      </c>
      <c r="AU223" s="27">
        <f t="shared" ca="1" si="1284"/>
        <v>500000.00000000023</v>
      </c>
      <c r="AV223" s="27">
        <f t="shared" ca="1" si="1284"/>
        <v>500000.00000000023</v>
      </c>
      <c r="AW223" s="27">
        <f t="shared" ca="1" si="1284"/>
        <v>500000</v>
      </c>
      <c r="AX223" s="27">
        <f t="shared" ca="1" si="1284"/>
        <v>500000</v>
      </c>
      <c r="AY223" s="27">
        <f t="shared" ca="1" si="1284"/>
        <v>500000</v>
      </c>
      <c r="AZ223" s="27">
        <f t="shared" ca="1" si="1284"/>
        <v>500000</v>
      </c>
      <c r="BA223" s="27">
        <f t="shared" ca="1" si="1284"/>
        <v>500000</v>
      </c>
      <c r="BB223" s="27">
        <f t="shared" ca="1" si="1284"/>
        <v>500000</v>
      </c>
      <c r="BC223" s="27">
        <f t="shared" ca="1" si="1284"/>
        <v>500000</v>
      </c>
      <c r="BD223" s="27">
        <f t="shared" ca="1" si="1284"/>
        <v>500000</v>
      </c>
      <c r="BE223" s="27">
        <f t="shared" ca="1" si="1284"/>
        <v>500000</v>
      </c>
      <c r="BF223" s="27">
        <f t="shared" ca="1" si="1284"/>
        <v>500000</v>
      </c>
      <c r="BG223" s="27">
        <f t="shared" ca="1" si="1284"/>
        <v>500000</v>
      </c>
      <c r="BH223" s="27">
        <f t="shared" ca="1" si="1284"/>
        <v>500000</v>
      </c>
      <c r="BI223" s="27">
        <f t="shared" ca="1" si="1284"/>
        <v>500000</v>
      </c>
      <c r="BJ223" s="27">
        <f t="shared" ca="1" si="1284"/>
        <v>500000</v>
      </c>
      <c r="BK223" s="27">
        <f t="shared" ca="1" si="1284"/>
        <v>500000</v>
      </c>
      <c r="BL223" s="27">
        <f t="shared" ca="1" si="1284"/>
        <v>500000</v>
      </c>
      <c r="BM223" s="27">
        <f t="shared" ca="1" si="1284"/>
        <v>500000</v>
      </c>
      <c r="BN223" s="27">
        <f t="shared" ca="1" si="1284"/>
        <v>500000</v>
      </c>
      <c r="BO223" s="27">
        <f t="shared" ca="1" si="1284"/>
        <v>500000</v>
      </c>
    </row>
    <row r="224" spans="1:79" x14ac:dyDescent="0.2">
      <c r="A224" s="8" t="s">
        <v>188</v>
      </c>
      <c r="B224" s="108">
        <v>500000</v>
      </c>
      <c r="C224" s="1"/>
      <c r="D224" s="1"/>
      <c r="E224" s="1"/>
      <c r="F224" s="12" t="s">
        <v>189</v>
      </c>
      <c r="G224" s="12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27">
        <f>-$B224</f>
        <v>-500000</v>
      </c>
      <c r="AG224" s="27">
        <f t="shared" ref="AG224:BO224" si="1285">-$B224</f>
        <v>-500000</v>
      </c>
      <c r="AH224" s="27">
        <f t="shared" si="1285"/>
        <v>-500000</v>
      </c>
      <c r="AI224" s="27">
        <f t="shared" si="1285"/>
        <v>-500000</v>
      </c>
      <c r="AJ224" s="27">
        <f t="shared" si="1285"/>
        <v>-500000</v>
      </c>
      <c r="AK224" s="27">
        <f t="shared" si="1285"/>
        <v>-500000</v>
      </c>
      <c r="AL224" s="27">
        <f t="shared" si="1285"/>
        <v>-500000</v>
      </c>
      <c r="AM224" s="27">
        <f t="shared" si="1285"/>
        <v>-500000</v>
      </c>
      <c r="AN224" s="27">
        <f t="shared" si="1285"/>
        <v>-500000</v>
      </c>
      <c r="AO224" s="27">
        <f t="shared" si="1285"/>
        <v>-500000</v>
      </c>
      <c r="AP224" s="27">
        <f t="shared" si="1285"/>
        <v>-500000</v>
      </c>
      <c r="AQ224" s="27">
        <f t="shared" si="1285"/>
        <v>-500000</v>
      </c>
      <c r="AR224" s="27">
        <f t="shared" si="1285"/>
        <v>-500000</v>
      </c>
      <c r="AS224" s="27">
        <f t="shared" si="1285"/>
        <v>-500000</v>
      </c>
      <c r="AT224" s="27">
        <f t="shared" si="1285"/>
        <v>-500000</v>
      </c>
      <c r="AU224" s="27">
        <f t="shared" si="1285"/>
        <v>-500000</v>
      </c>
      <c r="AV224" s="27">
        <f t="shared" si="1285"/>
        <v>-500000</v>
      </c>
      <c r="AW224" s="27">
        <f t="shared" si="1285"/>
        <v>-500000</v>
      </c>
      <c r="AX224" s="27">
        <f t="shared" si="1285"/>
        <v>-500000</v>
      </c>
      <c r="AY224" s="27">
        <f t="shared" si="1285"/>
        <v>-500000</v>
      </c>
      <c r="AZ224" s="27">
        <f t="shared" si="1285"/>
        <v>-500000</v>
      </c>
      <c r="BA224" s="27">
        <f t="shared" si="1285"/>
        <v>-500000</v>
      </c>
      <c r="BB224" s="27">
        <f t="shared" si="1285"/>
        <v>-500000</v>
      </c>
      <c r="BC224" s="27">
        <f t="shared" si="1285"/>
        <v>-500000</v>
      </c>
      <c r="BD224" s="27">
        <f t="shared" si="1285"/>
        <v>-500000</v>
      </c>
      <c r="BE224" s="27">
        <f t="shared" si="1285"/>
        <v>-500000</v>
      </c>
      <c r="BF224" s="27">
        <f t="shared" si="1285"/>
        <v>-500000</v>
      </c>
      <c r="BG224" s="27">
        <f t="shared" si="1285"/>
        <v>-500000</v>
      </c>
      <c r="BH224" s="27">
        <f t="shared" si="1285"/>
        <v>-500000</v>
      </c>
      <c r="BI224" s="27">
        <f t="shared" si="1285"/>
        <v>-500000</v>
      </c>
      <c r="BJ224" s="27">
        <f t="shared" si="1285"/>
        <v>-500000</v>
      </c>
      <c r="BK224" s="27">
        <f t="shared" si="1285"/>
        <v>-500000</v>
      </c>
      <c r="BL224" s="27">
        <f t="shared" si="1285"/>
        <v>-500000</v>
      </c>
      <c r="BM224" s="27">
        <f t="shared" si="1285"/>
        <v>-500000</v>
      </c>
      <c r="BN224" s="27">
        <f t="shared" si="1285"/>
        <v>-500000</v>
      </c>
      <c r="BO224" s="27">
        <f t="shared" si="1285"/>
        <v>-500000</v>
      </c>
    </row>
    <row r="225" spans="1:79" x14ac:dyDescent="0.2">
      <c r="A225" s="8" t="s">
        <v>190</v>
      </c>
      <c r="B225" s="1"/>
      <c r="C225" s="1"/>
      <c r="D225" s="1"/>
      <c r="E225" s="1"/>
      <c r="F225" s="12" t="s">
        <v>166</v>
      </c>
      <c r="G225" s="12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27">
        <f>AF106</f>
        <v>127476.98885315948</v>
      </c>
      <c r="AG225" s="27">
        <f t="shared" ref="AG225:BO225" ca="1" si="1286">AG106</f>
        <v>-146043.40669959178</v>
      </c>
      <c r="AH225" s="27">
        <f t="shared" ca="1" si="1286"/>
        <v>33488.823384952018</v>
      </c>
      <c r="AI225" s="27">
        <f t="shared" ca="1" si="1286"/>
        <v>-515115.18266992836</v>
      </c>
      <c r="AJ225" s="27">
        <f t="shared" ca="1" si="1286"/>
        <v>-113267.08574283001</v>
      </c>
      <c r="AK225" s="27">
        <f t="shared" ca="1" si="1286"/>
        <v>-182967.5732693382</v>
      </c>
      <c r="AL225" s="27">
        <f t="shared" ca="1" si="1286"/>
        <v>420873.32892245502</v>
      </c>
      <c r="AM225" s="27">
        <f t="shared" ca="1" si="1286"/>
        <v>546034.03570602078</v>
      </c>
      <c r="AN225" s="27">
        <f t="shared" ca="1" si="1286"/>
        <v>129816.62818797003</v>
      </c>
      <c r="AO225" s="27">
        <f t="shared" ca="1" si="1286"/>
        <v>338270.73501574452</v>
      </c>
      <c r="AP225" s="27">
        <f t="shared" ca="1" si="1286"/>
        <v>349785.3825596167</v>
      </c>
      <c r="AQ225" s="27">
        <f t="shared" ca="1" si="1286"/>
        <v>-366021.89877914835</v>
      </c>
      <c r="AR225" s="27">
        <f t="shared" ca="1" si="1286"/>
        <v>56241.067852982786</v>
      </c>
      <c r="AS225" s="27">
        <f t="shared" ca="1" si="1286"/>
        <v>165516.80385756225</v>
      </c>
      <c r="AT225" s="27">
        <f t="shared" ca="1" si="1286"/>
        <v>376629.04098191729</v>
      </c>
      <c r="AU225" s="27">
        <f t="shared" ca="1" si="1286"/>
        <v>-130262.85452813518</v>
      </c>
      <c r="AV225" s="27">
        <f t="shared" ca="1" si="1286"/>
        <v>257091.98565221063</v>
      </c>
      <c r="AW225" s="27">
        <f t="shared" ca="1" si="1286"/>
        <v>231639.15765411287</v>
      </c>
      <c r="AX225" s="27">
        <f t="shared" ca="1" si="1286"/>
        <v>421793.34570773027</v>
      </c>
      <c r="AY225" s="27">
        <f t="shared" ca="1" si="1286"/>
        <v>565661.08001237223</v>
      </c>
      <c r="AZ225" s="27">
        <f t="shared" ca="1" si="1286"/>
        <v>153823.38423076936</v>
      </c>
      <c r="BA225" s="27">
        <f t="shared" ca="1" si="1286"/>
        <v>361701.54520133691</v>
      </c>
      <c r="BB225" s="27">
        <f t="shared" ca="1" si="1286"/>
        <v>377625.95058142842</v>
      </c>
      <c r="BC225" s="27">
        <f t="shared" ca="1" si="1286"/>
        <v>-364102.63156774599</v>
      </c>
      <c r="BD225" s="27">
        <f t="shared" ca="1" si="1286"/>
        <v>61725.012974948448</v>
      </c>
      <c r="BE225" s="27">
        <f t="shared" ca="1" si="1286"/>
        <v>193112.02843500039</v>
      </c>
      <c r="BF225" s="27">
        <f t="shared" ca="1" si="1286"/>
        <v>403574.95057376684</v>
      </c>
      <c r="BG225" s="27">
        <f t="shared" ca="1" si="1286"/>
        <v>-133488.15010673582</v>
      </c>
      <c r="BH225" s="27">
        <f t="shared" ca="1" si="1286"/>
        <v>289531.48636692663</v>
      </c>
      <c r="BI225" s="27">
        <f t="shared" ca="1" si="1286"/>
        <v>244234.56525648228</v>
      </c>
      <c r="BJ225" s="27">
        <f t="shared" ca="1" si="1286"/>
        <v>450296.8562180911</v>
      </c>
      <c r="BK225" s="27">
        <f t="shared" ca="1" si="1286"/>
        <v>600945.29856470949</v>
      </c>
      <c r="BL225" s="27">
        <f t="shared" ca="1" si="1286"/>
        <v>159117.09200463834</v>
      </c>
      <c r="BM225" s="27">
        <f t="shared" ca="1" si="1286"/>
        <v>392507.2618234618</v>
      </c>
      <c r="BN225" s="27">
        <f t="shared" ca="1" si="1286"/>
        <v>409032.28460698575</v>
      </c>
      <c r="BO225" s="27">
        <f t="shared" ca="1" si="1286"/>
        <v>-350930.67271703837</v>
      </c>
    </row>
    <row r="226" spans="1:79" x14ac:dyDescent="0.2">
      <c r="A226" s="8" t="s">
        <v>191</v>
      </c>
      <c r="B226" s="1"/>
      <c r="C226" s="1"/>
      <c r="D226" s="1"/>
      <c r="E226" s="1"/>
      <c r="F226" s="12" t="s">
        <v>166</v>
      </c>
      <c r="G226" s="12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27">
        <f>AF111</f>
        <v>-60000.000000000116</v>
      </c>
      <c r="AG226" s="27">
        <f t="shared" ref="AG226:BO226" si="1287">AG111</f>
        <v>-60000.000000000116</v>
      </c>
      <c r="AH226" s="27">
        <f t="shared" si="1287"/>
        <v>-60000.000000000116</v>
      </c>
      <c r="AI226" s="27">
        <f t="shared" si="1287"/>
        <v>-660000.00000000012</v>
      </c>
      <c r="AJ226" s="27">
        <f t="shared" si="1287"/>
        <v>-660000.00000000012</v>
      </c>
      <c r="AK226" s="27">
        <f t="shared" si="1287"/>
        <v>-559999.99999999977</v>
      </c>
      <c r="AL226" s="27">
        <f t="shared" si="1287"/>
        <v>-559999.99999999953</v>
      </c>
      <c r="AM226" s="27">
        <f t="shared" si="1287"/>
        <v>-459999.99999999983</v>
      </c>
      <c r="AN226" s="27">
        <f t="shared" si="1287"/>
        <v>-459999.99999999919</v>
      </c>
      <c r="AO226" s="27">
        <f t="shared" si="1287"/>
        <v>-460000.00000000041</v>
      </c>
      <c r="AP226" s="27">
        <f t="shared" si="1287"/>
        <v>-459999.99999999983</v>
      </c>
      <c r="AQ226" s="27">
        <f t="shared" si="1287"/>
        <v>-260000.00000000041</v>
      </c>
      <c r="AR226" s="27">
        <f t="shared" si="1287"/>
        <v>-60000.000000000422</v>
      </c>
      <c r="AS226" s="27">
        <f t="shared" si="1287"/>
        <v>-60000.000000000422</v>
      </c>
      <c r="AT226" s="27">
        <f t="shared" si="1287"/>
        <v>-60000.000000000422</v>
      </c>
      <c r="AU226" s="27">
        <f t="shared" si="1287"/>
        <v>-60000.000000000422</v>
      </c>
      <c r="AV226" s="27">
        <f t="shared" si="1287"/>
        <v>-60000.000000000422</v>
      </c>
      <c r="AW226" s="27">
        <f t="shared" si="1287"/>
        <v>-60000.000000000422</v>
      </c>
      <c r="AX226" s="27">
        <f t="shared" si="1287"/>
        <v>-60000.000000000422</v>
      </c>
      <c r="AY226" s="27">
        <f t="shared" si="1287"/>
        <v>-60000.000000000422</v>
      </c>
      <c r="AZ226" s="27">
        <f t="shared" si="1287"/>
        <v>-60000.000000000422</v>
      </c>
      <c r="BA226" s="27">
        <f t="shared" si="1287"/>
        <v>-60000.000000000422</v>
      </c>
      <c r="BB226" s="27">
        <f t="shared" si="1287"/>
        <v>-60000.000000000422</v>
      </c>
      <c r="BC226" s="27">
        <f t="shared" si="1287"/>
        <v>-60000.000000000422</v>
      </c>
      <c r="BD226" s="27">
        <f t="shared" si="1287"/>
        <v>-60000.000000000422</v>
      </c>
      <c r="BE226" s="27">
        <f t="shared" si="1287"/>
        <v>-60000.000000000422</v>
      </c>
      <c r="BF226" s="27">
        <f t="shared" si="1287"/>
        <v>-60000.000000000422</v>
      </c>
      <c r="BG226" s="27">
        <f t="shared" si="1287"/>
        <v>-60000.000000000422</v>
      </c>
      <c r="BH226" s="27">
        <f t="shared" si="1287"/>
        <v>-60000.000000000422</v>
      </c>
      <c r="BI226" s="27">
        <f t="shared" si="1287"/>
        <v>-60000.000000000422</v>
      </c>
      <c r="BJ226" s="27">
        <f t="shared" si="1287"/>
        <v>-60000.000000000422</v>
      </c>
      <c r="BK226" s="27">
        <f t="shared" si="1287"/>
        <v>-60000.000000000422</v>
      </c>
      <c r="BL226" s="27">
        <f t="shared" si="1287"/>
        <v>-60000.000000000422</v>
      </c>
      <c r="BM226" s="27">
        <f t="shared" si="1287"/>
        <v>-60000.000000000422</v>
      </c>
      <c r="BN226" s="27">
        <f t="shared" si="1287"/>
        <v>-60000.000000000422</v>
      </c>
      <c r="BO226" s="27">
        <f t="shared" si="1287"/>
        <v>-60000.000000000422</v>
      </c>
    </row>
    <row r="227" spans="1:79" x14ac:dyDescent="0.2">
      <c r="A227" s="8" t="s">
        <v>192</v>
      </c>
      <c r="B227" s="1"/>
      <c r="C227" s="1"/>
      <c r="D227" s="1"/>
      <c r="E227" s="1"/>
      <c r="F227" s="12" t="s">
        <v>166</v>
      </c>
      <c r="G227" s="12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27">
        <f>AF124</f>
        <v>0</v>
      </c>
      <c r="AG227" s="27">
        <f t="shared" ref="AG227:BO227" si="1288">AG124</f>
        <v>0</v>
      </c>
      <c r="AH227" s="27">
        <f t="shared" si="1288"/>
        <v>0</v>
      </c>
      <c r="AI227" s="27">
        <f t="shared" si="1288"/>
        <v>0</v>
      </c>
      <c r="AJ227" s="27">
        <f t="shared" si="1288"/>
        <v>0</v>
      </c>
      <c r="AK227" s="27">
        <f t="shared" si="1288"/>
        <v>0</v>
      </c>
      <c r="AL227" s="27">
        <f t="shared" si="1288"/>
        <v>0</v>
      </c>
      <c r="AM227" s="27">
        <f t="shared" si="1288"/>
        <v>0</v>
      </c>
      <c r="AN227" s="27">
        <f t="shared" si="1288"/>
        <v>0</v>
      </c>
      <c r="AO227" s="27">
        <f t="shared" si="1288"/>
        <v>0</v>
      </c>
      <c r="AP227" s="27">
        <f t="shared" si="1288"/>
        <v>0</v>
      </c>
      <c r="AQ227" s="27">
        <f t="shared" si="1288"/>
        <v>0</v>
      </c>
      <c r="AR227" s="27">
        <f t="shared" si="1288"/>
        <v>0</v>
      </c>
      <c r="AS227" s="27">
        <f t="shared" si="1288"/>
        <v>0</v>
      </c>
      <c r="AT227" s="27">
        <f t="shared" si="1288"/>
        <v>0</v>
      </c>
      <c r="AU227" s="27">
        <f t="shared" si="1288"/>
        <v>0</v>
      </c>
      <c r="AV227" s="27">
        <f t="shared" si="1288"/>
        <v>0</v>
      </c>
      <c r="AW227" s="27">
        <f t="shared" si="1288"/>
        <v>0</v>
      </c>
      <c r="AX227" s="27">
        <f t="shared" si="1288"/>
        <v>0</v>
      </c>
      <c r="AY227" s="27">
        <f t="shared" si="1288"/>
        <v>0</v>
      </c>
      <c r="AZ227" s="27">
        <f t="shared" si="1288"/>
        <v>0</v>
      </c>
      <c r="BA227" s="27">
        <f t="shared" si="1288"/>
        <v>0</v>
      </c>
      <c r="BB227" s="27">
        <f t="shared" si="1288"/>
        <v>0</v>
      </c>
      <c r="BC227" s="27">
        <f t="shared" si="1288"/>
        <v>0</v>
      </c>
      <c r="BD227" s="27">
        <f t="shared" si="1288"/>
        <v>0</v>
      </c>
      <c r="BE227" s="27">
        <f t="shared" si="1288"/>
        <v>0</v>
      </c>
      <c r="BF227" s="27">
        <f t="shared" si="1288"/>
        <v>0</v>
      </c>
      <c r="BG227" s="27">
        <f t="shared" si="1288"/>
        <v>0</v>
      </c>
      <c r="BH227" s="27">
        <f t="shared" si="1288"/>
        <v>0</v>
      </c>
      <c r="BI227" s="27">
        <f t="shared" si="1288"/>
        <v>0</v>
      </c>
      <c r="BJ227" s="27">
        <f t="shared" si="1288"/>
        <v>0</v>
      </c>
      <c r="BK227" s="27">
        <f t="shared" si="1288"/>
        <v>0</v>
      </c>
      <c r="BL227" s="27">
        <f t="shared" si="1288"/>
        <v>0</v>
      </c>
      <c r="BM227" s="27">
        <f t="shared" si="1288"/>
        <v>0</v>
      </c>
      <c r="BN227" s="27">
        <f t="shared" si="1288"/>
        <v>0</v>
      </c>
      <c r="BO227" s="27">
        <f t="shared" si="1288"/>
        <v>0</v>
      </c>
    </row>
    <row r="228" spans="1:79" x14ac:dyDescent="0.2">
      <c r="A228" s="8" t="s">
        <v>193</v>
      </c>
      <c r="B228" s="1"/>
      <c r="C228" s="1"/>
      <c r="D228" s="1"/>
      <c r="E228" s="1"/>
      <c r="F228" s="12" t="s">
        <v>194</v>
      </c>
      <c r="G228" s="12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27">
        <f ca="1">AF249</f>
        <v>0</v>
      </c>
      <c r="AG228" s="27">
        <f t="shared" ref="AG228:BO228" ca="1" si="1289">AG249</f>
        <v>0</v>
      </c>
      <c r="AH228" s="27">
        <f t="shared" ca="1" si="1289"/>
        <v>0</v>
      </c>
      <c r="AI228" s="27">
        <f t="shared" ca="1" si="1289"/>
        <v>0</v>
      </c>
      <c r="AJ228" s="27">
        <f t="shared" ca="1" si="1289"/>
        <v>0</v>
      </c>
      <c r="AK228" s="27">
        <f t="shared" ca="1" si="1289"/>
        <v>0</v>
      </c>
      <c r="AL228" s="27">
        <f t="shared" ca="1" si="1289"/>
        <v>0</v>
      </c>
      <c r="AM228" s="27">
        <f t="shared" ca="1" si="1289"/>
        <v>0</v>
      </c>
      <c r="AN228" s="27">
        <f t="shared" ca="1" si="1289"/>
        <v>0</v>
      </c>
      <c r="AO228" s="27">
        <f t="shared" ca="1" si="1289"/>
        <v>0</v>
      </c>
      <c r="AP228" s="27">
        <f t="shared" ca="1" si="1289"/>
        <v>0</v>
      </c>
      <c r="AQ228" s="27">
        <f t="shared" ca="1" si="1289"/>
        <v>0</v>
      </c>
      <c r="AR228" s="27">
        <f t="shared" ca="1" si="1289"/>
        <v>0</v>
      </c>
      <c r="AS228" s="27">
        <f t="shared" ca="1" si="1289"/>
        <v>0</v>
      </c>
      <c r="AT228" s="27">
        <f t="shared" ca="1" si="1289"/>
        <v>0</v>
      </c>
      <c r="AU228" s="27">
        <f t="shared" ca="1" si="1289"/>
        <v>-271428.57142857142</v>
      </c>
      <c r="AV228" s="27">
        <f t="shared" ca="1" si="1289"/>
        <v>0</v>
      </c>
      <c r="AW228" s="27">
        <f t="shared" ca="1" si="1289"/>
        <v>0</v>
      </c>
      <c r="AX228" s="27">
        <f t="shared" ca="1" si="1289"/>
        <v>-271428.57142857142</v>
      </c>
      <c r="AY228" s="27">
        <f t="shared" ca="1" si="1289"/>
        <v>0</v>
      </c>
      <c r="AZ228" s="27">
        <f t="shared" ca="1" si="1289"/>
        <v>0</v>
      </c>
      <c r="BA228" s="27">
        <f t="shared" ca="1" si="1289"/>
        <v>-271428.57142857142</v>
      </c>
      <c r="BB228" s="27">
        <f t="shared" ca="1" si="1289"/>
        <v>0</v>
      </c>
      <c r="BC228" s="27">
        <f t="shared" ca="1" si="1289"/>
        <v>0</v>
      </c>
      <c r="BD228" s="27">
        <f t="shared" ca="1" si="1289"/>
        <v>-271428.57142857142</v>
      </c>
      <c r="BE228" s="27">
        <f t="shared" ca="1" si="1289"/>
        <v>0</v>
      </c>
      <c r="BF228" s="27">
        <f t="shared" ca="1" si="1289"/>
        <v>0</v>
      </c>
      <c r="BG228" s="27">
        <f t="shared" ca="1" si="1289"/>
        <v>-271428.57142857142</v>
      </c>
      <c r="BH228" s="27">
        <f t="shared" ca="1" si="1289"/>
        <v>0</v>
      </c>
      <c r="BI228" s="27">
        <f t="shared" ca="1" si="1289"/>
        <v>0</v>
      </c>
      <c r="BJ228" s="27">
        <f t="shared" ca="1" si="1289"/>
        <v>-271428.57142857142</v>
      </c>
      <c r="BK228" s="27">
        <f t="shared" ca="1" si="1289"/>
        <v>0</v>
      </c>
      <c r="BL228" s="27">
        <f t="shared" ca="1" si="1289"/>
        <v>0</v>
      </c>
      <c r="BM228" s="27">
        <f t="shared" ca="1" si="1289"/>
        <v>-271428.57142857142</v>
      </c>
      <c r="BN228" s="27">
        <f t="shared" ca="1" si="1289"/>
        <v>0</v>
      </c>
      <c r="BO228" s="27">
        <f t="shared" ca="1" si="1289"/>
        <v>0</v>
      </c>
    </row>
    <row r="229" spans="1:79" x14ac:dyDescent="0.2">
      <c r="A229" s="8" t="s">
        <v>206</v>
      </c>
      <c r="B229" s="1"/>
      <c r="C229" s="1"/>
      <c r="D229" s="1"/>
      <c r="E229" s="1"/>
      <c r="F229" s="12" t="s">
        <v>207</v>
      </c>
      <c r="G229" s="12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27">
        <f>AF250</f>
        <v>0</v>
      </c>
      <c r="AG229" s="27">
        <f t="shared" ref="AG229:BO229" si="1290">AG250</f>
        <v>0</v>
      </c>
      <c r="AH229" s="27">
        <f t="shared" si="1290"/>
        <v>0</v>
      </c>
      <c r="AI229" s="27">
        <f t="shared" si="1290"/>
        <v>600000</v>
      </c>
      <c r="AJ229" s="27">
        <f t="shared" si="1290"/>
        <v>600000</v>
      </c>
      <c r="AK229" s="27">
        <f t="shared" si="1290"/>
        <v>500000</v>
      </c>
      <c r="AL229" s="27">
        <f t="shared" si="1290"/>
        <v>500000</v>
      </c>
      <c r="AM229" s="27">
        <f t="shared" si="1290"/>
        <v>400000</v>
      </c>
      <c r="AN229" s="27">
        <f t="shared" si="1290"/>
        <v>400000</v>
      </c>
      <c r="AO229" s="27">
        <f t="shared" si="1290"/>
        <v>400000</v>
      </c>
      <c r="AP229" s="27">
        <f t="shared" si="1290"/>
        <v>400000</v>
      </c>
      <c r="AQ229" s="27">
        <f t="shared" si="1290"/>
        <v>200000</v>
      </c>
      <c r="AR229" s="27">
        <f t="shared" si="1290"/>
        <v>0</v>
      </c>
      <c r="AS229" s="27">
        <f t="shared" si="1290"/>
        <v>0</v>
      </c>
      <c r="AT229" s="27">
        <f t="shared" si="1290"/>
        <v>0</v>
      </c>
      <c r="AU229" s="27">
        <f t="shared" si="1290"/>
        <v>0</v>
      </c>
      <c r="AV229" s="27">
        <f t="shared" si="1290"/>
        <v>0</v>
      </c>
      <c r="AW229" s="27">
        <f t="shared" si="1290"/>
        <v>0</v>
      </c>
      <c r="AX229" s="27">
        <f t="shared" si="1290"/>
        <v>0</v>
      </c>
      <c r="AY229" s="27">
        <f t="shared" si="1290"/>
        <v>0</v>
      </c>
      <c r="AZ229" s="27">
        <f t="shared" si="1290"/>
        <v>0</v>
      </c>
      <c r="BA229" s="27">
        <f t="shared" si="1290"/>
        <v>0</v>
      </c>
      <c r="BB229" s="27">
        <f t="shared" si="1290"/>
        <v>0</v>
      </c>
      <c r="BC229" s="27">
        <f t="shared" si="1290"/>
        <v>0</v>
      </c>
      <c r="BD229" s="27">
        <f t="shared" si="1290"/>
        <v>0</v>
      </c>
      <c r="BE229" s="27">
        <f t="shared" si="1290"/>
        <v>0</v>
      </c>
      <c r="BF229" s="27">
        <f t="shared" si="1290"/>
        <v>0</v>
      </c>
      <c r="BG229" s="27">
        <f t="shared" si="1290"/>
        <v>0</v>
      </c>
      <c r="BH229" s="27">
        <f t="shared" si="1290"/>
        <v>0</v>
      </c>
      <c r="BI229" s="27">
        <f t="shared" si="1290"/>
        <v>0</v>
      </c>
      <c r="BJ229" s="27">
        <f t="shared" si="1290"/>
        <v>0</v>
      </c>
      <c r="BK229" s="27">
        <f t="shared" si="1290"/>
        <v>0</v>
      </c>
      <c r="BL229" s="27">
        <f t="shared" si="1290"/>
        <v>0</v>
      </c>
      <c r="BM229" s="27">
        <f t="shared" si="1290"/>
        <v>0</v>
      </c>
      <c r="BN229" s="27">
        <f t="shared" si="1290"/>
        <v>0</v>
      </c>
      <c r="BO229" s="27">
        <f t="shared" si="1290"/>
        <v>0</v>
      </c>
    </row>
    <row r="230" spans="1:79" x14ac:dyDescent="0.2">
      <c r="A230" s="8"/>
      <c r="B230" s="1"/>
      <c r="C230" s="1"/>
      <c r="D230" s="1"/>
      <c r="E230" s="1"/>
      <c r="F230" s="12"/>
      <c r="G230" s="12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79" x14ac:dyDescent="0.2">
      <c r="A231" s="10" t="s">
        <v>195</v>
      </c>
      <c r="B231" s="10"/>
      <c r="C231" s="10"/>
      <c r="D231" s="10"/>
      <c r="E231" s="10"/>
      <c r="F231" s="10"/>
      <c r="G231" s="10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26">
        <f ca="1">SUM(AF223:AF230)</f>
        <v>1109415.2414097716</v>
      </c>
      <c r="AG231" s="26">
        <f t="shared" ref="AG231:BO231" ca="1" si="1291">SUM(AG223:AG230)</f>
        <v>903371.83471017971</v>
      </c>
      <c r="AH231" s="26">
        <f t="shared" ca="1" si="1291"/>
        <v>876860.65809513174</v>
      </c>
      <c r="AI231" s="26">
        <f t="shared" ca="1" si="1291"/>
        <v>301745.47542520316</v>
      </c>
      <c r="AJ231" s="26">
        <f t="shared" ca="1" si="1291"/>
        <v>128478.38968237297</v>
      </c>
      <c r="AK231" s="26">
        <f t="shared" ca="1" si="1291"/>
        <v>-114489.18358696497</v>
      </c>
      <c r="AL231" s="26">
        <f t="shared" ca="1" si="1291"/>
        <v>360873.32892245549</v>
      </c>
      <c r="AM231" s="26">
        <f t="shared" ca="1" si="1291"/>
        <v>846907.36462847632</v>
      </c>
      <c r="AN231" s="26">
        <f t="shared" ca="1" si="1291"/>
        <v>916723.99281644716</v>
      </c>
      <c r="AO231" s="26">
        <f t="shared" ca="1" si="1291"/>
        <v>1194994.7278321914</v>
      </c>
      <c r="AP231" s="26">
        <f t="shared" ca="1" si="1291"/>
        <v>1484780.1103918084</v>
      </c>
      <c r="AQ231" s="26">
        <f t="shared" ca="1" si="1291"/>
        <v>1058758.2116126595</v>
      </c>
      <c r="AR231" s="26">
        <f t="shared" ca="1" si="1291"/>
        <v>1054999.2794656418</v>
      </c>
      <c r="AS231" s="26">
        <f t="shared" ca="1" si="1291"/>
        <v>1160516.0833232035</v>
      </c>
      <c r="AT231" s="26">
        <f t="shared" ca="1" si="1291"/>
        <v>316629.04098191712</v>
      </c>
      <c r="AU231" s="26">
        <f t="shared" ca="1" si="1291"/>
        <v>-461691.42595670681</v>
      </c>
      <c r="AV231" s="26">
        <f t="shared" ca="1" si="1291"/>
        <v>197091.98565221042</v>
      </c>
      <c r="AW231" s="26">
        <f t="shared" ca="1" si="1291"/>
        <v>171639.15765411244</v>
      </c>
      <c r="AX231" s="26">
        <f t="shared" ca="1" si="1291"/>
        <v>90364.774279158446</v>
      </c>
      <c r="AY231" s="26">
        <f t="shared" ca="1" si="1291"/>
        <v>505661.08001237182</v>
      </c>
      <c r="AZ231" s="26">
        <f t="shared" ca="1" si="1291"/>
        <v>93823.384230768934</v>
      </c>
      <c r="BA231" s="26">
        <f t="shared" ca="1" si="1291"/>
        <v>30272.973772765079</v>
      </c>
      <c r="BB231" s="26">
        <f t="shared" ca="1" si="1291"/>
        <v>317625.95058142801</v>
      </c>
      <c r="BC231" s="26">
        <f t="shared" ca="1" si="1291"/>
        <v>-424102.6315677464</v>
      </c>
      <c r="BD231" s="26">
        <f t="shared" ca="1" si="1291"/>
        <v>-269703.55845362338</v>
      </c>
      <c r="BE231" s="26">
        <f t="shared" ca="1" si="1291"/>
        <v>133112.02843499999</v>
      </c>
      <c r="BF231" s="26">
        <f t="shared" ca="1" si="1291"/>
        <v>343574.95057376643</v>
      </c>
      <c r="BG231" s="26">
        <f t="shared" ca="1" si="1291"/>
        <v>-464916.72153530765</v>
      </c>
      <c r="BH231" s="26">
        <f t="shared" ca="1" si="1291"/>
        <v>229531.48636692623</v>
      </c>
      <c r="BI231" s="26">
        <f t="shared" ca="1" si="1291"/>
        <v>184234.56525648187</v>
      </c>
      <c r="BJ231" s="26">
        <f t="shared" ca="1" si="1291"/>
        <v>118868.28478951927</v>
      </c>
      <c r="BK231" s="26">
        <f t="shared" ca="1" si="1291"/>
        <v>540945.29856470902</v>
      </c>
      <c r="BL231" s="26">
        <f t="shared" ca="1" si="1291"/>
        <v>99117.092004637918</v>
      </c>
      <c r="BM231" s="26">
        <f t="shared" ca="1" si="1291"/>
        <v>61078.690394889971</v>
      </c>
      <c r="BN231" s="26">
        <f t="shared" ca="1" si="1291"/>
        <v>349032.28460698534</v>
      </c>
      <c r="BO231" s="26">
        <f t="shared" ca="1" si="1291"/>
        <v>-410930.67271703877</v>
      </c>
    </row>
    <row r="232" spans="1:79" x14ac:dyDescent="0.2">
      <c r="A232" s="8" t="s">
        <v>187</v>
      </c>
      <c r="B232" s="1"/>
      <c r="C232" s="1"/>
      <c r="D232" s="1"/>
      <c r="E232" s="1"/>
      <c r="F232" s="12" t="s">
        <v>196</v>
      </c>
      <c r="G232" s="12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27">
        <f ca="1">IF(AF231&lt;0,-AF231,(MAX(-AF231*AF235,-SUM(AF239,AF248:AF250))))</f>
        <v>0</v>
      </c>
      <c r="AG232" s="27">
        <f t="shared" ref="AG232:BO232" ca="1" si="1292">IF(AG231&lt;0,-AG231,(MAX(-AG231*AG235,-SUM(AG239,AG248:AG250))))</f>
        <v>0</v>
      </c>
      <c r="AH232" s="27">
        <f t="shared" ca="1" si="1292"/>
        <v>0</v>
      </c>
      <c r="AI232" s="27">
        <f t="shared" ca="1" si="1292"/>
        <v>0</v>
      </c>
      <c r="AJ232" s="27">
        <f t="shared" ca="1" si="1292"/>
        <v>0</v>
      </c>
      <c r="AK232" s="27">
        <f t="shared" ca="1" si="1292"/>
        <v>114489.18358696497</v>
      </c>
      <c r="AL232" s="27">
        <f t="shared" ca="1" si="1292"/>
        <v>0</v>
      </c>
      <c r="AM232" s="27">
        <f t="shared" ca="1" si="1292"/>
        <v>0</v>
      </c>
      <c r="AN232" s="27">
        <f t="shared" ca="1" si="1292"/>
        <v>0</v>
      </c>
      <c r="AO232" s="27">
        <f t="shared" ca="1" si="1292"/>
        <v>0</v>
      </c>
      <c r="AP232" s="27">
        <f t="shared" ca="1" si="1292"/>
        <v>0</v>
      </c>
      <c r="AQ232" s="27">
        <f t="shared" ca="1" si="1292"/>
        <v>0</v>
      </c>
      <c r="AR232" s="27">
        <f t="shared" ca="1" si="1292"/>
        <v>0</v>
      </c>
      <c r="AS232" s="27">
        <f t="shared" ca="1" si="1292"/>
        <v>-1160516.0833232035</v>
      </c>
      <c r="AT232" s="27">
        <f t="shared" ca="1" si="1292"/>
        <v>-316629.04098191712</v>
      </c>
      <c r="AU232" s="27">
        <f t="shared" ca="1" si="1292"/>
        <v>461691.42595670681</v>
      </c>
      <c r="AV232" s="27">
        <f t="shared" ca="1" si="1292"/>
        <v>-197091.98565221042</v>
      </c>
      <c r="AW232" s="27">
        <f t="shared" ca="1" si="1292"/>
        <v>-171639.15765411244</v>
      </c>
      <c r="AX232" s="27">
        <f t="shared" ca="1" si="1292"/>
        <v>-90364.774279158446</v>
      </c>
      <c r="AY232" s="27">
        <f t="shared" ca="1" si="1292"/>
        <v>-505661.08001237182</v>
      </c>
      <c r="AZ232" s="27">
        <f t="shared" ca="1" si="1292"/>
        <v>-93823.384230768934</v>
      </c>
      <c r="BA232" s="27">
        <f t="shared" ca="1" si="1292"/>
        <v>-30272.973772765079</v>
      </c>
      <c r="BB232" s="27">
        <f t="shared" ca="1" si="1292"/>
        <v>-317625.95058142801</v>
      </c>
      <c r="BC232" s="27">
        <f t="shared" ca="1" si="1292"/>
        <v>424102.6315677464</v>
      </c>
      <c r="BD232" s="27">
        <f t="shared" ca="1" si="1292"/>
        <v>269703.55845362338</v>
      </c>
      <c r="BE232" s="27">
        <f t="shared" ca="1" si="1292"/>
        <v>-133112.02843499999</v>
      </c>
      <c r="BF232" s="27">
        <f t="shared" ca="1" si="1292"/>
        <v>-343574.95057376643</v>
      </c>
      <c r="BG232" s="27">
        <f t="shared" ca="1" si="1292"/>
        <v>464916.72153530765</v>
      </c>
      <c r="BH232" s="27">
        <f t="shared" ca="1" si="1292"/>
        <v>-229531.48636692623</v>
      </c>
      <c r="BI232" s="27">
        <f t="shared" ca="1" si="1292"/>
        <v>-184234.56525648187</v>
      </c>
      <c r="BJ232" s="27">
        <f t="shared" ca="1" si="1292"/>
        <v>-118868.28478951927</v>
      </c>
      <c r="BK232" s="27">
        <f t="shared" ca="1" si="1292"/>
        <v>-540945.29856470902</v>
      </c>
      <c r="BL232" s="27">
        <f t="shared" ca="1" si="1292"/>
        <v>-99117.092004637918</v>
      </c>
      <c r="BM232" s="27">
        <f t="shared" ca="1" si="1292"/>
        <v>-61078.690394889971</v>
      </c>
      <c r="BN232" s="27">
        <f t="shared" ca="1" si="1292"/>
        <v>-349032.28460698534</v>
      </c>
      <c r="BO232" s="27">
        <f t="shared" ca="1" si="1292"/>
        <v>410930.67271703877</v>
      </c>
    </row>
    <row r="233" spans="1:79" x14ac:dyDescent="0.2">
      <c r="A233" s="111" t="s">
        <v>110</v>
      </c>
      <c r="B233" s="10"/>
      <c r="C233" s="10"/>
      <c r="D233" s="10"/>
      <c r="E233" s="10"/>
      <c r="F233" s="10"/>
      <c r="G233" s="10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26">
        <f ca="1">SUM(AF225:AF230,AF232)</f>
        <v>67476.988853159361</v>
      </c>
      <c r="AG233" s="26">
        <f t="shared" ref="AG233:BO233" ca="1" si="1293">SUM(AG225:AG230,AG232)</f>
        <v>-206043.4066995919</v>
      </c>
      <c r="AH233" s="26">
        <f t="shared" ca="1" si="1293"/>
        <v>-26511.176615048098</v>
      </c>
      <c r="AI233" s="26">
        <f t="shared" ca="1" si="1293"/>
        <v>-575115.18266992853</v>
      </c>
      <c r="AJ233" s="26">
        <f t="shared" ca="1" si="1293"/>
        <v>-173267.08574283007</v>
      </c>
      <c r="AK233" s="26">
        <f t="shared" ca="1" si="1293"/>
        <v>-128478.38968237303</v>
      </c>
      <c r="AL233" s="26">
        <f t="shared" ca="1" si="1293"/>
        <v>360873.32892245549</v>
      </c>
      <c r="AM233" s="26">
        <f t="shared" ca="1" si="1293"/>
        <v>486034.03570602095</v>
      </c>
      <c r="AN233" s="26">
        <f t="shared" ca="1" si="1293"/>
        <v>69816.62818797084</v>
      </c>
      <c r="AO233" s="26">
        <f t="shared" ca="1" si="1293"/>
        <v>278270.73501574411</v>
      </c>
      <c r="AP233" s="26">
        <f t="shared" ca="1" si="1293"/>
        <v>289785.38255961688</v>
      </c>
      <c r="AQ233" s="26">
        <f t="shared" ca="1" si="1293"/>
        <v>-426021.8987791487</v>
      </c>
      <c r="AR233" s="26">
        <f t="shared" ca="1" si="1293"/>
        <v>-3758.9321470176365</v>
      </c>
      <c r="AS233" s="26">
        <f t="shared" ca="1" si="1293"/>
        <v>-1054999.2794656416</v>
      </c>
      <c r="AT233" s="26">
        <f t="shared" ca="1" si="1293"/>
        <v>0</v>
      </c>
      <c r="AU233" s="26">
        <f t="shared" ca="1" si="1293"/>
        <v>0</v>
      </c>
      <c r="AV233" s="26">
        <f t="shared" ca="1" si="1293"/>
        <v>-2.3283064365386963E-10</v>
      </c>
      <c r="AW233" s="26">
        <f t="shared" ca="1" si="1293"/>
        <v>0</v>
      </c>
      <c r="AX233" s="26">
        <f t="shared" ca="1" si="1293"/>
        <v>0</v>
      </c>
      <c r="AY233" s="26">
        <f t="shared" ca="1" si="1293"/>
        <v>0</v>
      </c>
      <c r="AZ233" s="26">
        <f t="shared" ca="1" si="1293"/>
        <v>0</v>
      </c>
      <c r="BA233" s="26">
        <f t="shared" ca="1" si="1293"/>
        <v>0</v>
      </c>
      <c r="BB233" s="26">
        <f t="shared" ca="1" si="1293"/>
        <v>0</v>
      </c>
      <c r="BC233" s="26">
        <f t="shared" ca="1" si="1293"/>
        <v>0</v>
      </c>
      <c r="BD233" s="26">
        <f t="shared" ca="1" si="1293"/>
        <v>0</v>
      </c>
      <c r="BE233" s="26">
        <f t="shared" ca="1" si="1293"/>
        <v>0</v>
      </c>
      <c r="BF233" s="26">
        <f t="shared" ca="1" si="1293"/>
        <v>0</v>
      </c>
      <c r="BG233" s="26">
        <f t="shared" ca="1" si="1293"/>
        <v>0</v>
      </c>
      <c r="BH233" s="26">
        <f t="shared" ca="1" si="1293"/>
        <v>0</v>
      </c>
      <c r="BI233" s="26">
        <f t="shared" ca="1" si="1293"/>
        <v>0</v>
      </c>
      <c r="BJ233" s="26">
        <f t="shared" ca="1" si="1293"/>
        <v>0</v>
      </c>
      <c r="BK233" s="26">
        <f t="shared" ca="1" si="1293"/>
        <v>0</v>
      </c>
      <c r="BL233" s="26">
        <f t="shared" ca="1" si="1293"/>
        <v>0</v>
      </c>
      <c r="BM233" s="26">
        <f t="shared" ca="1" si="1293"/>
        <v>0</v>
      </c>
      <c r="BN233" s="26">
        <f t="shared" ca="1" si="1293"/>
        <v>0</v>
      </c>
      <c r="BO233" s="26">
        <f t="shared" ca="1" si="1293"/>
        <v>0</v>
      </c>
    </row>
    <row r="234" spans="1:79" x14ac:dyDescent="0.2">
      <c r="A234" s="112" t="s">
        <v>149</v>
      </c>
      <c r="B234" s="112"/>
      <c r="C234" s="112"/>
      <c r="D234" s="112"/>
      <c r="E234" s="112"/>
      <c r="F234" s="112"/>
      <c r="G234" s="112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50">
        <f>AE66</f>
        <v>1541938.2525566122</v>
      </c>
      <c r="AF234" s="50">
        <f ca="1">SUM(AF223,AF233)</f>
        <v>1609415.2414097716</v>
      </c>
      <c r="AG234" s="50">
        <f t="shared" ref="AG234:BO234" ca="1" si="1294">SUM(AG223,AG233)</f>
        <v>1403371.8347101798</v>
      </c>
      <c r="AH234" s="50">
        <f t="shared" ca="1" si="1294"/>
        <v>1376860.6580951316</v>
      </c>
      <c r="AI234" s="50">
        <f t="shared" ca="1" si="1294"/>
        <v>801745.4754252031</v>
      </c>
      <c r="AJ234" s="50">
        <f t="shared" ca="1" si="1294"/>
        <v>628478.38968237303</v>
      </c>
      <c r="AK234" s="50">
        <f t="shared" ca="1" si="1294"/>
        <v>500000</v>
      </c>
      <c r="AL234" s="50">
        <f t="shared" ca="1" si="1294"/>
        <v>860873.32892245543</v>
      </c>
      <c r="AM234" s="50">
        <f t="shared" ca="1" si="1294"/>
        <v>1346907.3646284763</v>
      </c>
      <c r="AN234" s="50">
        <f t="shared" ca="1" si="1294"/>
        <v>1416723.9928164473</v>
      </c>
      <c r="AO234" s="50">
        <f t="shared" ca="1" si="1294"/>
        <v>1694994.7278321914</v>
      </c>
      <c r="AP234" s="50">
        <f t="shared" ca="1" si="1294"/>
        <v>1984780.1103918082</v>
      </c>
      <c r="AQ234" s="50">
        <f t="shared" ca="1" si="1294"/>
        <v>1558758.2116126595</v>
      </c>
      <c r="AR234" s="50">
        <f t="shared" ca="1" si="1294"/>
        <v>1554999.2794656418</v>
      </c>
      <c r="AS234" s="50">
        <f t="shared" ca="1" si="1294"/>
        <v>500000.00000000023</v>
      </c>
      <c r="AT234" s="50">
        <f t="shared" ca="1" si="1294"/>
        <v>500000.00000000023</v>
      </c>
      <c r="AU234" s="50">
        <f t="shared" ca="1" si="1294"/>
        <v>500000.00000000023</v>
      </c>
      <c r="AV234" s="50">
        <f t="shared" ca="1" si="1294"/>
        <v>500000</v>
      </c>
      <c r="AW234" s="50">
        <f t="shared" ca="1" si="1294"/>
        <v>500000</v>
      </c>
      <c r="AX234" s="50">
        <f t="shared" ca="1" si="1294"/>
        <v>500000</v>
      </c>
      <c r="AY234" s="50">
        <f t="shared" ca="1" si="1294"/>
        <v>500000</v>
      </c>
      <c r="AZ234" s="50">
        <f t="shared" ca="1" si="1294"/>
        <v>500000</v>
      </c>
      <c r="BA234" s="50">
        <f t="shared" ca="1" si="1294"/>
        <v>500000</v>
      </c>
      <c r="BB234" s="50">
        <f t="shared" ca="1" si="1294"/>
        <v>500000</v>
      </c>
      <c r="BC234" s="50">
        <f t="shared" ca="1" si="1294"/>
        <v>500000</v>
      </c>
      <c r="BD234" s="50">
        <f t="shared" ca="1" si="1294"/>
        <v>500000</v>
      </c>
      <c r="BE234" s="50">
        <f t="shared" ca="1" si="1294"/>
        <v>500000</v>
      </c>
      <c r="BF234" s="50">
        <f t="shared" ca="1" si="1294"/>
        <v>500000</v>
      </c>
      <c r="BG234" s="50">
        <f t="shared" ca="1" si="1294"/>
        <v>500000</v>
      </c>
      <c r="BH234" s="50">
        <f t="shared" ca="1" si="1294"/>
        <v>500000</v>
      </c>
      <c r="BI234" s="50">
        <f t="shared" ca="1" si="1294"/>
        <v>500000</v>
      </c>
      <c r="BJ234" s="50">
        <f t="shared" ca="1" si="1294"/>
        <v>500000</v>
      </c>
      <c r="BK234" s="50">
        <f t="shared" ca="1" si="1294"/>
        <v>500000</v>
      </c>
      <c r="BL234" s="50">
        <f t="shared" ca="1" si="1294"/>
        <v>500000</v>
      </c>
      <c r="BM234" s="50">
        <f t="shared" ca="1" si="1294"/>
        <v>500000</v>
      </c>
      <c r="BN234" s="50">
        <f t="shared" ca="1" si="1294"/>
        <v>500000</v>
      </c>
      <c r="BO234" s="50">
        <f t="shared" ca="1" si="1294"/>
        <v>500000</v>
      </c>
    </row>
    <row r="235" spans="1:79" x14ac:dyDescent="0.2">
      <c r="A235" s="1" t="s">
        <v>208</v>
      </c>
      <c r="B235" s="1"/>
      <c r="C235" s="1"/>
      <c r="D235" s="1"/>
      <c r="E235" s="1"/>
      <c r="F235" s="12" t="s">
        <v>197</v>
      </c>
      <c r="G235" s="1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7">
        <v>0</v>
      </c>
      <c r="AG235" s="117">
        <v>0</v>
      </c>
      <c r="AH235" s="117">
        <v>0</v>
      </c>
      <c r="AI235" s="117">
        <v>0</v>
      </c>
      <c r="AJ235" s="117">
        <v>0</v>
      </c>
      <c r="AK235" s="117">
        <v>0</v>
      </c>
      <c r="AL235" s="117">
        <v>0</v>
      </c>
      <c r="AM235" s="117">
        <v>0</v>
      </c>
      <c r="AN235" s="117">
        <v>0</v>
      </c>
      <c r="AO235" s="117">
        <v>0</v>
      </c>
      <c r="AP235" s="117">
        <v>0</v>
      </c>
      <c r="AQ235" s="117">
        <v>0</v>
      </c>
      <c r="AR235" s="117">
        <v>0</v>
      </c>
      <c r="AS235" s="117">
        <v>1</v>
      </c>
      <c r="AT235" s="117">
        <v>1</v>
      </c>
      <c r="AU235" s="117">
        <v>1</v>
      </c>
      <c r="AV235" s="117">
        <v>1</v>
      </c>
      <c r="AW235" s="117">
        <v>1</v>
      </c>
      <c r="AX235" s="117">
        <v>1</v>
      </c>
      <c r="AY235" s="117">
        <v>1</v>
      </c>
      <c r="AZ235" s="117">
        <v>1</v>
      </c>
      <c r="BA235" s="117">
        <v>1</v>
      </c>
      <c r="BB235" s="117">
        <v>1</v>
      </c>
      <c r="BC235" s="117">
        <v>1</v>
      </c>
      <c r="BD235" s="117">
        <v>1</v>
      </c>
      <c r="BE235" s="117">
        <v>1</v>
      </c>
      <c r="BF235" s="117">
        <v>1</v>
      </c>
      <c r="BG235" s="117">
        <v>1</v>
      </c>
      <c r="BH235" s="117">
        <v>1</v>
      </c>
      <c r="BI235" s="117">
        <v>1</v>
      </c>
      <c r="BJ235" s="117">
        <v>1</v>
      </c>
      <c r="BK235" s="117">
        <v>1</v>
      </c>
      <c r="BL235" s="117">
        <v>1</v>
      </c>
      <c r="BM235" s="117">
        <v>1</v>
      </c>
      <c r="BN235" s="117">
        <v>1</v>
      </c>
      <c r="BO235" s="117">
        <v>1</v>
      </c>
    </row>
    <row r="236" spans="1:79" x14ac:dyDescent="0.2">
      <c r="A236" s="1" t="s">
        <v>212</v>
      </c>
      <c r="B236" s="1"/>
      <c r="C236" s="1"/>
      <c r="D236" s="1"/>
      <c r="E236" s="1"/>
      <c r="F236" s="1"/>
      <c r="G236" s="1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31">
        <f ca="1">AF234-AF66</f>
        <v>0</v>
      </c>
      <c r="AG236" s="31">
        <f t="shared" ref="AG236:BO236" ca="1" si="1295">AG234-AG66</f>
        <v>0</v>
      </c>
      <c r="AH236" s="31">
        <f t="shared" ca="1" si="1295"/>
        <v>0</v>
      </c>
      <c r="AI236" s="31">
        <f t="shared" ca="1" si="1295"/>
        <v>0</v>
      </c>
      <c r="AJ236" s="31">
        <f t="shared" ca="1" si="1295"/>
        <v>0</v>
      </c>
      <c r="AK236" s="31">
        <f t="shared" ca="1" si="1295"/>
        <v>0</v>
      </c>
      <c r="AL236" s="31">
        <f t="shared" ca="1" si="1295"/>
        <v>0</v>
      </c>
      <c r="AM236" s="31">
        <f t="shared" ca="1" si="1295"/>
        <v>0</v>
      </c>
      <c r="AN236" s="31">
        <f t="shared" ca="1" si="1295"/>
        <v>0</v>
      </c>
      <c r="AO236" s="31">
        <f t="shared" ca="1" si="1295"/>
        <v>0</v>
      </c>
      <c r="AP236" s="31">
        <f t="shared" ca="1" si="1295"/>
        <v>0</v>
      </c>
      <c r="AQ236" s="31">
        <f t="shared" ca="1" si="1295"/>
        <v>0</v>
      </c>
      <c r="AR236" s="31">
        <f t="shared" ca="1" si="1295"/>
        <v>0</v>
      </c>
      <c r="AS236" s="31">
        <f t="shared" ca="1" si="1295"/>
        <v>0</v>
      </c>
      <c r="AT236" s="31">
        <f t="shared" ca="1" si="1295"/>
        <v>0</v>
      </c>
      <c r="AU236" s="31">
        <f t="shared" ca="1" si="1295"/>
        <v>6.4028427004814148E-10</v>
      </c>
      <c r="AV236" s="31">
        <f t="shared" ca="1" si="1295"/>
        <v>6.4028427004814148E-10</v>
      </c>
      <c r="AW236" s="31">
        <f t="shared" ca="1" si="1295"/>
        <v>6.4028427004814148E-10</v>
      </c>
      <c r="AX236" s="31">
        <f t="shared" ca="1" si="1295"/>
        <v>6.4028427004814148E-10</v>
      </c>
      <c r="AY236" s="31">
        <f t="shared" ca="1" si="1295"/>
        <v>6.4028427004814148E-10</v>
      </c>
      <c r="AZ236" s="31">
        <f t="shared" ca="1" si="1295"/>
        <v>9.3132257461547852E-10</v>
      </c>
      <c r="BA236" s="31">
        <f t="shared" ca="1" si="1295"/>
        <v>1.3969838619232178E-9</v>
      </c>
      <c r="BB236" s="31">
        <f t="shared" ca="1" si="1295"/>
        <v>1.3969838619232178E-9</v>
      </c>
      <c r="BC236" s="31">
        <f t="shared" ca="1" si="1295"/>
        <v>1.3969838619232178E-9</v>
      </c>
      <c r="BD236" s="31">
        <f t="shared" ca="1" si="1295"/>
        <v>1.7462298274040222E-9</v>
      </c>
      <c r="BE236" s="31">
        <f t="shared" ca="1" si="1295"/>
        <v>1.7462298274040222E-9</v>
      </c>
      <c r="BF236" s="31">
        <f t="shared" ca="1" si="1295"/>
        <v>1.7462298274040222E-9</v>
      </c>
      <c r="BG236" s="31">
        <f t="shared" ca="1" si="1295"/>
        <v>2.1536834537982941E-9</v>
      </c>
      <c r="BH236" s="31">
        <f t="shared" ca="1" si="1295"/>
        <v>2.1536834537982941E-9</v>
      </c>
      <c r="BI236" s="31">
        <f t="shared" ca="1" si="1295"/>
        <v>2.1536834537982941E-9</v>
      </c>
      <c r="BJ236" s="31">
        <f t="shared" ca="1" si="1295"/>
        <v>2.1536834537982941E-9</v>
      </c>
      <c r="BK236" s="31">
        <f t="shared" ca="1" si="1295"/>
        <v>2.1536834537982941E-9</v>
      </c>
      <c r="BL236" s="31">
        <f t="shared" ca="1" si="1295"/>
        <v>1.9208528101444244E-9</v>
      </c>
      <c r="BM236" s="31">
        <f t="shared" ca="1" si="1295"/>
        <v>1.9208528101444244E-9</v>
      </c>
      <c r="BN236" s="31">
        <f t="shared" ca="1" si="1295"/>
        <v>1.9208528101444244E-9</v>
      </c>
      <c r="BO236" s="31">
        <f t="shared" ca="1" si="1295"/>
        <v>1.9208528101444244E-9</v>
      </c>
    </row>
    <row r="237" spans="1:79" x14ac:dyDescent="0.2">
      <c r="A237" s="1"/>
      <c r="B237" s="1"/>
      <c r="C237" s="1"/>
      <c r="D237" s="1"/>
      <c r="E237" s="1"/>
      <c r="F237" s="1"/>
      <c r="G237" s="1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118" t="s">
        <v>213</v>
      </c>
      <c r="AG237" s="119"/>
      <c r="AH237" s="119"/>
      <c r="AI237" s="119"/>
      <c r="AJ237" s="119"/>
      <c r="AK237" s="119"/>
      <c r="AL237" s="119"/>
      <c r="AM237" s="119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79" x14ac:dyDescent="0.2">
      <c r="A238" s="5" t="s">
        <v>54</v>
      </c>
      <c r="B238" s="5"/>
      <c r="C238" s="5"/>
      <c r="D238" s="5"/>
      <c r="E238" s="5"/>
      <c r="F238" s="5"/>
      <c r="G238" s="5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R238" s="29"/>
      <c r="BS238" s="29"/>
      <c r="BT238" s="29"/>
      <c r="BU238" s="29"/>
      <c r="BV238" s="29"/>
      <c r="BX238" s="29"/>
      <c r="BY238" s="29"/>
      <c r="BZ238" s="29"/>
      <c r="CA238" s="29"/>
    </row>
    <row r="239" spans="1:79" x14ac:dyDescent="0.2">
      <c r="A239" s="1" t="s">
        <v>146</v>
      </c>
      <c r="B239" s="1"/>
      <c r="C239" s="1"/>
      <c r="D239" s="1"/>
      <c r="E239" s="1"/>
      <c r="F239" s="1"/>
      <c r="G239" s="1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27">
        <f>AE241</f>
        <v>1000000</v>
      </c>
      <c r="AG239" s="27">
        <f t="shared" ref="AG239:BO239" ca="1" si="1296">AF241</f>
        <v>1000000</v>
      </c>
      <c r="AH239" s="27">
        <f t="shared" ca="1" si="1296"/>
        <v>1000000</v>
      </c>
      <c r="AI239" s="27">
        <f t="shared" ca="1" si="1296"/>
        <v>1000000</v>
      </c>
      <c r="AJ239" s="27">
        <f t="shared" ca="1" si="1296"/>
        <v>1000000</v>
      </c>
      <c r="AK239" s="27">
        <f t="shared" ca="1" si="1296"/>
        <v>1000000</v>
      </c>
      <c r="AL239" s="27">
        <f t="shared" ca="1" si="1296"/>
        <v>1114489.1835869648</v>
      </c>
      <c r="AM239" s="27">
        <f t="shared" ca="1" si="1296"/>
        <v>1114489.1835869648</v>
      </c>
      <c r="AN239" s="27">
        <f t="shared" ca="1" si="1296"/>
        <v>1114489.1835869648</v>
      </c>
      <c r="AO239" s="27">
        <f t="shared" ca="1" si="1296"/>
        <v>1114489.1835869648</v>
      </c>
      <c r="AP239" s="27">
        <f t="shared" ca="1" si="1296"/>
        <v>1114489.1835869648</v>
      </c>
      <c r="AQ239" s="27">
        <f t="shared" ca="1" si="1296"/>
        <v>1114489.1835869648</v>
      </c>
      <c r="AR239" s="27">
        <f t="shared" ca="1" si="1296"/>
        <v>1114489.1835869648</v>
      </c>
      <c r="AS239" s="27">
        <f t="shared" ca="1" si="1296"/>
        <v>1114489.1835869648</v>
      </c>
      <c r="AT239" s="27">
        <f t="shared" ca="1" si="1296"/>
        <v>0</v>
      </c>
      <c r="AU239" s="27">
        <f t="shared" ca="1" si="1296"/>
        <v>0</v>
      </c>
      <c r="AV239" s="27">
        <f t="shared" ca="1" si="1296"/>
        <v>461691.42595670681</v>
      </c>
      <c r="AW239" s="27">
        <f t="shared" ca="1" si="1296"/>
        <v>264599.44030449638</v>
      </c>
      <c r="AX239" s="27">
        <f t="shared" ca="1" si="1296"/>
        <v>92960.282650383946</v>
      </c>
      <c r="AY239" s="27">
        <f t="shared" ca="1" si="1296"/>
        <v>2595.5083712255</v>
      </c>
      <c r="AZ239" s="27">
        <f t="shared" ca="1" si="1296"/>
        <v>0</v>
      </c>
      <c r="BA239" s="27">
        <f t="shared" ca="1" si="1296"/>
        <v>0</v>
      </c>
      <c r="BB239" s="27">
        <f t="shared" ca="1" si="1296"/>
        <v>0</v>
      </c>
      <c r="BC239" s="27">
        <f t="shared" ca="1" si="1296"/>
        <v>0</v>
      </c>
      <c r="BD239" s="27">
        <f t="shared" ca="1" si="1296"/>
        <v>424102.6315677464</v>
      </c>
      <c r="BE239" s="27">
        <f t="shared" ca="1" si="1296"/>
        <v>693806.19002136984</v>
      </c>
      <c r="BF239" s="27">
        <f t="shared" ca="1" si="1296"/>
        <v>560694.16158636985</v>
      </c>
      <c r="BG239" s="27">
        <f t="shared" ca="1" si="1296"/>
        <v>217119.21101260342</v>
      </c>
      <c r="BH239" s="27">
        <f t="shared" ca="1" si="1296"/>
        <v>682035.93254791107</v>
      </c>
      <c r="BI239" s="27">
        <f t="shared" ca="1" si="1296"/>
        <v>452504.44618098484</v>
      </c>
      <c r="BJ239" s="27">
        <f t="shared" ca="1" si="1296"/>
        <v>268269.88092450297</v>
      </c>
      <c r="BK239" s="27">
        <f t="shared" ca="1" si="1296"/>
        <v>149401.5961349837</v>
      </c>
      <c r="BL239" s="27">
        <f t="shared" ca="1" si="1296"/>
        <v>0</v>
      </c>
      <c r="BM239" s="27">
        <f t="shared" ca="1" si="1296"/>
        <v>0</v>
      </c>
      <c r="BN239" s="27">
        <f t="shared" ca="1" si="1296"/>
        <v>0</v>
      </c>
      <c r="BO239" s="27">
        <f t="shared" ca="1" si="1296"/>
        <v>0</v>
      </c>
    </row>
    <row r="240" spans="1:79" x14ac:dyDescent="0.2">
      <c r="A240" s="8" t="s">
        <v>198</v>
      </c>
      <c r="B240" s="1"/>
      <c r="C240" s="1"/>
      <c r="D240" s="1"/>
      <c r="E240" s="1"/>
      <c r="F240" s="12" t="s">
        <v>210</v>
      </c>
      <c r="G240" s="1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27">
        <f ca="1">MAX(AF232,-AF239)</f>
        <v>0</v>
      </c>
      <c r="AG240" s="27">
        <f t="shared" ref="AG240:BO240" ca="1" si="1297">MAX(AG232,-AG239)</f>
        <v>0</v>
      </c>
      <c r="AH240" s="27">
        <f t="shared" ca="1" si="1297"/>
        <v>0</v>
      </c>
      <c r="AI240" s="27">
        <f t="shared" ca="1" si="1297"/>
        <v>0</v>
      </c>
      <c r="AJ240" s="27">
        <f t="shared" ca="1" si="1297"/>
        <v>0</v>
      </c>
      <c r="AK240" s="27">
        <f t="shared" ca="1" si="1297"/>
        <v>114489.18358696497</v>
      </c>
      <c r="AL240" s="27">
        <f t="shared" ca="1" si="1297"/>
        <v>0</v>
      </c>
      <c r="AM240" s="27">
        <f t="shared" ca="1" si="1297"/>
        <v>0</v>
      </c>
      <c r="AN240" s="27">
        <f t="shared" ca="1" si="1297"/>
        <v>0</v>
      </c>
      <c r="AO240" s="27">
        <f t="shared" ca="1" si="1297"/>
        <v>0</v>
      </c>
      <c r="AP240" s="27">
        <f t="shared" ca="1" si="1297"/>
        <v>0</v>
      </c>
      <c r="AQ240" s="27">
        <f t="shared" ca="1" si="1297"/>
        <v>0</v>
      </c>
      <c r="AR240" s="27">
        <f t="shared" ca="1" si="1297"/>
        <v>0</v>
      </c>
      <c r="AS240" s="27">
        <f t="shared" ca="1" si="1297"/>
        <v>-1114489.1835869648</v>
      </c>
      <c r="AT240" s="27">
        <f t="shared" ca="1" si="1297"/>
        <v>0</v>
      </c>
      <c r="AU240" s="27">
        <f t="shared" ca="1" si="1297"/>
        <v>461691.42595670681</v>
      </c>
      <c r="AV240" s="27">
        <f t="shared" ca="1" si="1297"/>
        <v>-197091.98565221042</v>
      </c>
      <c r="AW240" s="27">
        <f t="shared" ca="1" si="1297"/>
        <v>-171639.15765411244</v>
      </c>
      <c r="AX240" s="27">
        <f t="shared" ca="1" si="1297"/>
        <v>-90364.774279158446</v>
      </c>
      <c r="AY240" s="27">
        <f t="shared" ca="1" si="1297"/>
        <v>-2595.5083712255</v>
      </c>
      <c r="AZ240" s="27">
        <f t="shared" ca="1" si="1297"/>
        <v>0</v>
      </c>
      <c r="BA240" s="27">
        <f t="shared" ca="1" si="1297"/>
        <v>0</v>
      </c>
      <c r="BB240" s="27">
        <f t="shared" ca="1" si="1297"/>
        <v>0</v>
      </c>
      <c r="BC240" s="27">
        <f t="shared" ca="1" si="1297"/>
        <v>424102.6315677464</v>
      </c>
      <c r="BD240" s="27">
        <f t="shared" ca="1" si="1297"/>
        <v>269703.55845362338</v>
      </c>
      <c r="BE240" s="27">
        <f t="shared" ca="1" si="1297"/>
        <v>-133112.02843499999</v>
      </c>
      <c r="BF240" s="27">
        <f t="shared" ca="1" si="1297"/>
        <v>-343574.95057376643</v>
      </c>
      <c r="BG240" s="27">
        <f t="shared" ca="1" si="1297"/>
        <v>464916.72153530765</v>
      </c>
      <c r="BH240" s="27">
        <f t="shared" ca="1" si="1297"/>
        <v>-229531.48636692623</v>
      </c>
      <c r="BI240" s="27">
        <f t="shared" ca="1" si="1297"/>
        <v>-184234.56525648187</v>
      </c>
      <c r="BJ240" s="27">
        <f t="shared" ca="1" si="1297"/>
        <v>-118868.28478951927</v>
      </c>
      <c r="BK240" s="27">
        <f t="shared" ca="1" si="1297"/>
        <v>-149401.5961349837</v>
      </c>
      <c r="BL240" s="27">
        <f t="shared" ca="1" si="1297"/>
        <v>0</v>
      </c>
      <c r="BM240" s="27">
        <f t="shared" ca="1" si="1297"/>
        <v>0</v>
      </c>
      <c r="BN240" s="27">
        <f t="shared" ca="1" si="1297"/>
        <v>0</v>
      </c>
      <c r="BO240" s="27">
        <f t="shared" ca="1" si="1297"/>
        <v>410930.67271703877</v>
      </c>
    </row>
    <row r="241" spans="1:79" x14ac:dyDescent="0.2">
      <c r="A241" s="10" t="s">
        <v>149</v>
      </c>
      <c r="B241" s="10"/>
      <c r="C241" s="10"/>
      <c r="D241" s="10"/>
      <c r="E241" s="10"/>
      <c r="F241" s="10"/>
      <c r="G241" s="10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26">
        <f>AE79</f>
        <v>1000000</v>
      </c>
      <c r="AF241" s="26">
        <f ca="1">SUM(AF239:AF240)</f>
        <v>1000000</v>
      </c>
      <c r="AG241" s="26">
        <f t="shared" ref="AG241:BO241" ca="1" si="1298">SUM(AG239:AG240)</f>
        <v>1000000</v>
      </c>
      <c r="AH241" s="26">
        <f t="shared" ca="1" si="1298"/>
        <v>1000000</v>
      </c>
      <c r="AI241" s="26">
        <f t="shared" ca="1" si="1298"/>
        <v>1000000</v>
      </c>
      <c r="AJ241" s="26">
        <f t="shared" ca="1" si="1298"/>
        <v>1000000</v>
      </c>
      <c r="AK241" s="26">
        <f t="shared" ca="1" si="1298"/>
        <v>1114489.1835869648</v>
      </c>
      <c r="AL241" s="26">
        <f t="shared" ca="1" si="1298"/>
        <v>1114489.1835869648</v>
      </c>
      <c r="AM241" s="26">
        <f t="shared" ca="1" si="1298"/>
        <v>1114489.1835869648</v>
      </c>
      <c r="AN241" s="26">
        <f t="shared" ca="1" si="1298"/>
        <v>1114489.1835869648</v>
      </c>
      <c r="AO241" s="26">
        <f t="shared" ca="1" si="1298"/>
        <v>1114489.1835869648</v>
      </c>
      <c r="AP241" s="26">
        <f t="shared" ca="1" si="1298"/>
        <v>1114489.1835869648</v>
      </c>
      <c r="AQ241" s="26">
        <f t="shared" ca="1" si="1298"/>
        <v>1114489.1835869648</v>
      </c>
      <c r="AR241" s="26">
        <f t="shared" ca="1" si="1298"/>
        <v>1114489.1835869648</v>
      </c>
      <c r="AS241" s="26">
        <f t="shared" ca="1" si="1298"/>
        <v>0</v>
      </c>
      <c r="AT241" s="26">
        <f t="shared" ca="1" si="1298"/>
        <v>0</v>
      </c>
      <c r="AU241" s="26">
        <f t="shared" ca="1" si="1298"/>
        <v>461691.42595670681</v>
      </c>
      <c r="AV241" s="26">
        <f t="shared" ca="1" si="1298"/>
        <v>264599.44030449638</v>
      </c>
      <c r="AW241" s="26">
        <f t="shared" ca="1" si="1298"/>
        <v>92960.282650383946</v>
      </c>
      <c r="AX241" s="26">
        <f t="shared" ca="1" si="1298"/>
        <v>2595.5083712255</v>
      </c>
      <c r="AY241" s="26">
        <f t="shared" ca="1" si="1298"/>
        <v>0</v>
      </c>
      <c r="AZ241" s="26">
        <f t="shared" ca="1" si="1298"/>
        <v>0</v>
      </c>
      <c r="BA241" s="26">
        <f t="shared" ca="1" si="1298"/>
        <v>0</v>
      </c>
      <c r="BB241" s="26">
        <f t="shared" ca="1" si="1298"/>
        <v>0</v>
      </c>
      <c r="BC241" s="26">
        <f t="shared" ca="1" si="1298"/>
        <v>424102.6315677464</v>
      </c>
      <c r="BD241" s="26">
        <f t="shared" ca="1" si="1298"/>
        <v>693806.19002136984</v>
      </c>
      <c r="BE241" s="26">
        <f t="shared" ca="1" si="1298"/>
        <v>560694.16158636985</v>
      </c>
      <c r="BF241" s="26">
        <f t="shared" ca="1" si="1298"/>
        <v>217119.21101260342</v>
      </c>
      <c r="BG241" s="26">
        <f t="shared" ca="1" si="1298"/>
        <v>682035.93254791107</v>
      </c>
      <c r="BH241" s="26">
        <f t="shared" ca="1" si="1298"/>
        <v>452504.44618098484</v>
      </c>
      <c r="BI241" s="26">
        <f t="shared" ca="1" si="1298"/>
        <v>268269.88092450297</v>
      </c>
      <c r="BJ241" s="26">
        <f t="shared" ca="1" si="1298"/>
        <v>149401.5961349837</v>
      </c>
      <c r="BK241" s="26">
        <f t="shared" ca="1" si="1298"/>
        <v>0</v>
      </c>
      <c r="BL241" s="26">
        <f t="shared" ca="1" si="1298"/>
        <v>0</v>
      </c>
      <c r="BM241" s="26">
        <f t="shared" ca="1" si="1298"/>
        <v>0</v>
      </c>
      <c r="BN241" s="26">
        <f t="shared" ca="1" si="1298"/>
        <v>0</v>
      </c>
      <c r="BO241" s="26">
        <f t="shared" ca="1" si="1298"/>
        <v>410930.67271703877</v>
      </c>
    </row>
    <row r="242" spans="1:79" x14ac:dyDescent="0.2">
      <c r="A242" s="1" t="s">
        <v>199</v>
      </c>
      <c r="B242" s="109">
        <v>7.0000000000000007E-2</v>
      </c>
      <c r="C242" s="1"/>
      <c r="D242" s="1"/>
      <c r="E242" s="1"/>
      <c r="F242" s="12" t="s">
        <v>205</v>
      </c>
      <c r="G242" s="1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27">
        <f>AF239*($B242/12)</f>
        <v>5833.3333333333339</v>
      </c>
      <c r="AG242" s="27">
        <f t="shared" ref="AG242:AL242" ca="1" si="1299">AG239*($B242/12)</f>
        <v>5833.3333333333339</v>
      </c>
      <c r="AH242" s="27">
        <f t="shared" ca="1" si="1299"/>
        <v>5833.3333333333339</v>
      </c>
      <c r="AI242" s="27">
        <f t="shared" ca="1" si="1299"/>
        <v>5833.3333333333339</v>
      </c>
      <c r="AJ242" s="27">
        <f t="shared" ca="1" si="1299"/>
        <v>5833.3333333333339</v>
      </c>
      <c r="AK242" s="27">
        <f t="shared" ca="1" si="1299"/>
        <v>5833.3333333333339</v>
      </c>
      <c r="AL242" s="27">
        <f t="shared" ca="1" si="1299"/>
        <v>6501.1869042572953</v>
      </c>
      <c r="AM242" s="27">
        <f t="shared" ref="AM242:BO242" ca="1" si="1300">AM239*($B242/12)</f>
        <v>6501.1869042572953</v>
      </c>
      <c r="AN242" s="27">
        <f t="shared" ca="1" si="1300"/>
        <v>6501.1869042572953</v>
      </c>
      <c r="AO242" s="27">
        <f t="shared" ca="1" si="1300"/>
        <v>6501.1869042572953</v>
      </c>
      <c r="AP242" s="27">
        <f t="shared" ca="1" si="1300"/>
        <v>6501.1869042572953</v>
      </c>
      <c r="AQ242" s="27">
        <f t="shared" ca="1" si="1300"/>
        <v>6501.1869042572953</v>
      </c>
      <c r="AR242" s="27">
        <f t="shared" ca="1" si="1300"/>
        <v>6501.1869042572953</v>
      </c>
      <c r="AS242" s="27">
        <f t="shared" ca="1" si="1300"/>
        <v>6501.1869042572953</v>
      </c>
      <c r="AT242" s="27">
        <f t="shared" ca="1" si="1300"/>
        <v>0</v>
      </c>
      <c r="AU242" s="27">
        <f t="shared" ca="1" si="1300"/>
        <v>0</v>
      </c>
      <c r="AV242" s="27">
        <f t="shared" ca="1" si="1300"/>
        <v>2693.1999847474567</v>
      </c>
      <c r="AW242" s="27">
        <f t="shared" ca="1" si="1300"/>
        <v>1543.4967351095622</v>
      </c>
      <c r="AX242" s="27">
        <f t="shared" ca="1" si="1300"/>
        <v>542.26831546057304</v>
      </c>
      <c r="AY242" s="27">
        <f t="shared" ca="1" si="1300"/>
        <v>15.140465498815418</v>
      </c>
      <c r="AZ242" s="27">
        <f t="shared" ca="1" si="1300"/>
        <v>0</v>
      </c>
      <c r="BA242" s="27">
        <f t="shared" ca="1" si="1300"/>
        <v>0</v>
      </c>
      <c r="BB242" s="27">
        <f t="shared" ca="1" si="1300"/>
        <v>0</v>
      </c>
      <c r="BC242" s="27">
        <f t="shared" ca="1" si="1300"/>
        <v>0</v>
      </c>
      <c r="BD242" s="27">
        <f t="shared" ca="1" si="1300"/>
        <v>2473.9320174785207</v>
      </c>
      <c r="BE242" s="27">
        <f t="shared" ca="1" si="1300"/>
        <v>4047.2027751246574</v>
      </c>
      <c r="BF242" s="27">
        <f t="shared" ca="1" si="1300"/>
        <v>3270.7159425871578</v>
      </c>
      <c r="BG242" s="27">
        <f t="shared" ca="1" si="1300"/>
        <v>1266.5287309068533</v>
      </c>
      <c r="BH242" s="27">
        <f t="shared" ca="1" si="1300"/>
        <v>3978.5429398628148</v>
      </c>
      <c r="BI242" s="27">
        <f t="shared" ca="1" si="1300"/>
        <v>2639.6092693890782</v>
      </c>
      <c r="BJ242" s="27">
        <f t="shared" ca="1" si="1300"/>
        <v>1564.9076387262674</v>
      </c>
      <c r="BK242" s="27">
        <f t="shared" ca="1" si="1300"/>
        <v>871.50931078740496</v>
      </c>
      <c r="BL242" s="27">
        <f t="shared" ca="1" si="1300"/>
        <v>0</v>
      </c>
      <c r="BM242" s="27">
        <f t="shared" ca="1" si="1300"/>
        <v>0</v>
      </c>
      <c r="BN242" s="27">
        <f t="shared" ca="1" si="1300"/>
        <v>0</v>
      </c>
      <c r="BO242" s="27">
        <f t="shared" ca="1" si="1300"/>
        <v>0</v>
      </c>
    </row>
    <row r="243" spans="1:79" x14ac:dyDescent="0.2">
      <c r="A243" s="1" t="s">
        <v>200</v>
      </c>
      <c r="B243" s="108">
        <v>5000000</v>
      </c>
      <c r="C243" s="1"/>
      <c r="D243" s="1"/>
      <c r="E243" s="1"/>
      <c r="F243" s="12" t="s">
        <v>189</v>
      </c>
      <c r="G243" s="1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27">
        <f>$B243</f>
        <v>5000000</v>
      </c>
      <c r="AG243" s="27">
        <f t="shared" ref="AG243:BO243" si="1301">$B243</f>
        <v>5000000</v>
      </c>
      <c r="AH243" s="27">
        <f t="shared" si="1301"/>
        <v>5000000</v>
      </c>
      <c r="AI243" s="27">
        <f t="shared" si="1301"/>
        <v>5000000</v>
      </c>
      <c r="AJ243" s="27">
        <f t="shared" si="1301"/>
        <v>5000000</v>
      </c>
      <c r="AK243" s="27">
        <f t="shared" si="1301"/>
        <v>5000000</v>
      </c>
      <c r="AL243" s="27">
        <f t="shared" si="1301"/>
        <v>5000000</v>
      </c>
      <c r="AM243" s="27">
        <f t="shared" si="1301"/>
        <v>5000000</v>
      </c>
      <c r="AN243" s="27">
        <f t="shared" si="1301"/>
        <v>5000000</v>
      </c>
      <c r="AO243" s="27">
        <f t="shared" si="1301"/>
        <v>5000000</v>
      </c>
      <c r="AP243" s="27">
        <f t="shared" si="1301"/>
        <v>5000000</v>
      </c>
      <c r="AQ243" s="27">
        <f t="shared" si="1301"/>
        <v>5000000</v>
      </c>
      <c r="AR243" s="27">
        <f t="shared" si="1301"/>
        <v>5000000</v>
      </c>
      <c r="AS243" s="27">
        <f t="shared" si="1301"/>
        <v>5000000</v>
      </c>
      <c r="AT243" s="27">
        <f t="shared" si="1301"/>
        <v>5000000</v>
      </c>
      <c r="AU243" s="27">
        <f t="shared" si="1301"/>
        <v>5000000</v>
      </c>
      <c r="AV243" s="27">
        <f t="shared" si="1301"/>
        <v>5000000</v>
      </c>
      <c r="AW243" s="27">
        <f t="shared" si="1301"/>
        <v>5000000</v>
      </c>
      <c r="AX243" s="27">
        <f t="shared" si="1301"/>
        <v>5000000</v>
      </c>
      <c r="AY243" s="27">
        <f t="shared" si="1301"/>
        <v>5000000</v>
      </c>
      <c r="AZ243" s="27">
        <f t="shared" si="1301"/>
        <v>5000000</v>
      </c>
      <c r="BA243" s="27">
        <f t="shared" si="1301"/>
        <v>5000000</v>
      </c>
      <c r="BB243" s="27">
        <f t="shared" si="1301"/>
        <v>5000000</v>
      </c>
      <c r="BC243" s="27">
        <f t="shared" si="1301"/>
        <v>5000000</v>
      </c>
      <c r="BD243" s="27">
        <f t="shared" si="1301"/>
        <v>5000000</v>
      </c>
      <c r="BE243" s="27">
        <f t="shared" si="1301"/>
        <v>5000000</v>
      </c>
      <c r="BF243" s="27">
        <f t="shared" si="1301"/>
        <v>5000000</v>
      </c>
      <c r="BG243" s="27">
        <f t="shared" si="1301"/>
        <v>5000000</v>
      </c>
      <c r="BH243" s="27">
        <f t="shared" si="1301"/>
        <v>5000000</v>
      </c>
      <c r="BI243" s="27">
        <f t="shared" si="1301"/>
        <v>5000000</v>
      </c>
      <c r="BJ243" s="27">
        <f t="shared" si="1301"/>
        <v>5000000</v>
      </c>
      <c r="BK243" s="27">
        <f t="shared" si="1301"/>
        <v>5000000</v>
      </c>
      <c r="BL243" s="27">
        <f t="shared" si="1301"/>
        <v>5000000</v>
      </c>
      <c r="BM243" s="27">
        <f t="shared" si="1301"/>
        <v>5000000</v>
      </c>
      <c r="BN243" s="27">
        <f t="shared" si="1301"/>
        <v>5000000</v>
      </c>
      <c r="BO243" s="27">
        <f t="shared" si="1301"/>
        <v>5000000</v>
      </c>
    </row>
    <row r="244" spans="1:79" x14ac:dyDescent="0.2">
      <c r="A244" s="1" t="s">
        <v>212</v>
      </c>
      <c r="B244" s="1"/>
      <c r="C244" s="1"/>
      <c r="D244" s="1"/>
      <c r="E244" s="1"/>
      <c r="F244" s="1"/>
      <c r="G244" s="1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31">
        <f ca="1">AF241-AF79</f>
        <v>0</v>
      </c>
      <c r="AG244" s="31">
        <f t="shared" ref="AG244:AL244" ca="1" si="1302">AG241-AG79</f>
        <v>0</v>
      </c>
      <c r="AH244" s="31">
        <f t="shared" ca="1" si="1302"/>
        <v>0</v>
      </c>
      <c r="AI244" s="31">
        <f t="shared" ca="1" si="1302"/>
        <v>0</v>
      </c>
      <c r="AJ244" s="31">
        <f t="shared" ca="1" si="1302"/>
        <v>0</v>
      </c>
      <c r="AK244" s="31">
        <f t="shared" ca="1" si="1302"/>
        <v>0</v>
      </c>
      <c r="AL244" s="31">
        <f t="shared" ca="1" si="1302"/>
        <v>0</v>
      </c>
      <c r="AM244" s="31">
        <f t="shared" ref="AM244:BO244" ca="1" si="1303">AM241-AM79</f>
        <v>0</v>
      </c>
      <c r="AN244" s="31">
        <f t="shared" ca="1" si="1303"/>
        <v>0</v>
      </c>
      <c r="AO244" s="31">
        <f t="shared" ca="1" si="1303"/>
        <v>0</v>
      </c>
      <c r="AP244" s="31">
        <f t="shared" ca="1" si="1303"/>
        <v>0</v>
      </c>
      <c r="AQ244" s="31">
        <f t="shared" ca="1" si="1303"/>
        <v>0</v>
      </c>
      <c r="AR244" s="31">
        <f t="shared" ca="1" si="1303"/>
        <v>0</v>
      </c>
      <c r="AS244" s="31">
        <f t="shared" ca="1" si="1303"/>
        <v>0</v>
      </c>
      <c r="AT244" s="31">
        <f t="shared" ca="1" si="1303"/>
        <v>0</v>
      </c>
      <c r="AU244" s="31">
        <f t="shared" ca="1" si="1303"/>
        <v>0</v>
      </c>
      <c r="AV244" s="31">
        <f t="shared" ca="1" si="1303"/>
        <v>0</v>
      </c>
      <c r="AW244" s="31">
        <f t="shared" ca="1" si="1303"/>
        <v>0</v>
      </c>
      <c r="AX244" s="31">
        <f t="shared" ca="1" si="1303"/>
        <v>0</v>
      </c>
      <c r="AY244" s="31">
        <f t="shared" ca="1" si="1303"/>
        <v>0</v>
      </c>
      <c r="AZ244" s="31">
        <f t="shared" ca="1" si="1303"/>
        <v>0</v>
      </c>
      <c r="BA244" s="31">
        <f t="shared" ca="1" si="1303"/>
        <v>0</v>
      </c>
      <c r="BB244" s="31">
        <f t="shared" ca="1" si="1303"/>
        <v>0</v>
      </c>
      <c r="BC244" s="31">
        <f t="shared" ca="1" si="1303"/>
        <v>0</v>
      </c>
      <c r="BD244" s="31">
        <f t="shared" ca="1" si="1303"/>
        <v>0</v>
      </c>
      <c r="BE244" s="31">
        <f t="shared" ca="1" si="1303"/>
        <v>0</v>
      </c>
      <c r="BF244" s="31">
        <f t="shared" ca="1" si="1303"/>
        <v>0</v>
      </c>
      <c r="BG244" s="31">
        <f t="shared" ca="1" si="1303"/>
        <v>0</v>
      </c>
      <c r="BH244" s="31">
        <f t="shared" ca="1" si="1303"/>
        <v>0</v>
      </c>
      <c r="BI244" s="31">
        <f t="shared" ca="1" si="1303"/>
        <v>0</v>
      </c>
      <c r="BJ244" s="31">
        <f t="shared" ca="1" si="1303"/>
        <v>0</v>
      </c>
      <c r="BK244" s="31">
        <f t="shared" ca="1" si="1303"/>
        <v>0</v>
      </c>
      <c r="BL244" s="31">
        <f t="shared" ca="1" si="1303"/>
        <v>0</v>
      </c>
      <c r="BM244" s="31">
        <f t="shared" ca="1" si="1303"/>
        <v>0</v>
      </c>
      <c r="BN244" s="31">
        <f t="shared" ca="1" si="1303"/>
        <v>0</v>
      </c>
      <c r="BO244" s="31">
        <f t="shared" ca="1" si="1303"/>
        <v>0</v>
      </c>
    </row>
    <row r="245" spans="1:79" x14ac:dyDescent="0.2">
      <c r="A245" s="1" t="s">
        <v>201</v>
      </c>
      <c r="B245" s="1"/>
      <c r="C245" s="1"/>
      <c r="D245" s="1"/>
      <c r="E245" s="1"/>
      <c r="F245" s="1"/>
      <c r="G245" s="1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31">
        <f ca="1">IF(AF241&gt;AF243,1,0)</f>
        <v>0</v>
      </c>
      <c r="AG245" s="31">
        <f t="shared" ref="AG245:AL245" ca="1" si="1304">IF(AG241&gt;AG243,1,0)</f>
        <v>0</v>
      </c>
      <c r="AH245" s="31">
        <f t="shared" ca="1" si="1304"/>
        <v>0</v>
      </c>
      <c r="AI245" s="31">
        <f t="shared" ca="1" si="1304"/>
        <v>0</v>
      </c>
      <c r="AJ245" s="31">
        <f t="shared" ca="1" si="1304"/>
        <v>0</v>
      </c>
      <c r="AK245" s="31">
        <f t="shared" ca="1" si="1304"/>
        <v>0</v>
      </c>
      <c r="AL245" s="31">
        <f t="shared" ca="1" si="1304"/>
        <v>0</v>
      </c>
      <c r="AM245" s="31">
        <f t="shared" ref="AM245:BO245" ca="1" si="1305">IF(AM241&gt;AM243,1,0)</f>
        <v>0</v>
      </c>
      <c r="AN245" s="31">
        <f t="shared" ca="1" si="1305"/>
        <v>0</v>
      </c>
      <c r="AO245" s="31">
        <f t="shared" ca="1" si="1305"/>
        <v>0</v>
      </c>
      <c r="AP245" s="31">
        <f t="shared" ca="1" si="1305"/>
        <v>0</v>
      </c>
      <c r="AQ245" s="31">
        <f t="shared" ca="1" si="1305"/>
        <v>0</v>
      </c>
      <c r="AR245" s="31">
        <f t="shared" ca="1" si="1305"/>
        <v>0</v>
      </c>
      <c r="AS245" s="31">
        <f t="shared" ca="1" si="1305"/>
        <v>0</v>
      </c>
      <c r="AT245" s="31">
        <f t="shared" ca="1" si="1305"/>
        <v>0</v>
      </c>
      <c r="AU245" s="31">
        <f t="shared" ca="1" si="1305"/>
        <v>0</v>
      </c>
      <c r="AV245" s="31">
        <f t="shared" ca="1" si="1305"/>
        <v>0</v>
      </c>
      <c r="AW245" s="31">
        <f t="shared" ca="1" si="1305"/>
        <v>0</v>
      </c>
      <c r="AX245" s="31">
        <f t="shared" ca="1" si="1305"/>
        <v>0</v>
      </c>
      <c r="AY245" s="31">
        <f t="shared" ca="1" si="1305"/>
        <v>0</v>
      </c>
      <c r="AZ245" s="31">
        <f t="shared" ca="1" si="1305"/>
        <v>0</v>
      </c>
      <c r="BA245" s="31">
        <f t="shared" ca="1" si="1305"/>
        <v>0</v>
      </c>
      <c r="BB245" s="31">
        <f t="shared" ca="1" si="1305"/>
        <v>0</v>
      </c>
      <c r="BC245" s="31">
        <f t="shared" ca="1" si="1305"/>
        <v>0</v>
      </c>
      <c r="BD245" s="31">
        <f t="shared" ca="1" si="1305"/>
        <v>0</v>
      </c>
      <c r="BE245" s="31">
        <f t="shared" ca="1" si="1305"/>
        <v>0</v>
      </c>
      <c r="BF245" s="31">
        <f t="shared" ca="1" si="1305"/>
        <v>0</v>
      </c>
      <c r="BG245" s="31">
        <f t="shared" ca="1" si="1305"/>
        <v>0</v>
      </c>
      <c r="BH245" s="31">
        <f t="shared" ca="1" si="1305"/>
        <v>0</v>
      </c>
      <c r="BI245" s="31">
        <f t="shared" ca="1" si="1305"/>
        <v>0</v>
      </c>
      <c r="BJ245" s="31">
        <f t="shared" ca="1" si="1305"/>
        <v>0</v>
      </c>
      <c r="BK245" s="31">
        <f t="shared" ca="1" si="1305"/>
        <v>0</v>
      </c>
      <c r="BL245" s="31">
        <f t="shared" ca="1" si="1305"/>
        <v>0</v>
      </c>
      <c r="BM245" s="31">
        <f t="shared" ca="1" si="1305"/>
        <v>0</v>
      </c>
      <c r="BN245" s="31">
        <f t="shared" ca="1" si="1305"/>
        <v>0</v>
      </c>
      <c r="BO245" s="31">
        <f t="shared" ca="1" si="1305"/>
        <v>0</v>
      </c>
    </row>
    <row r="246" spans="1:79" x14ac:dyDescent="0.2">
      <c r="A246" s="1"/>
      <c r="B246" s="1"/>
      <c r="C246" s="1"/>
      <c r="D246" s="1"/>
      <c r="E246" s="1"/>
      <c r="F246" s="1"/>
      <c r="G246" s="1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79" x14ac:dyDescent="0.2">
      <c r="A247" s="5" t="s">
        <v>55</v>
      </c>
      <c r="B247" s="5"/>
      <c r="C247" s="5"/>
      <c r="D247" s="5"/>
      <c r="E247" s="5"/>
      <c r="F247" s="5"/>
      <c r="G247" s="5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R247" s="29"/>
      <c r="BS247" s="29"/>
      <c r="BT247" s="29"/>
      <c r="BU247" s="29"/>
      <c r="BV247" s="29"/>
      <c r="BX247" s="29"/>
      <c r="BY247" s="29"/>
      <c r="BZ247" s="29"/>
      <c r="CA247" s="29"/>
    </row>
    <row r="248" spans="1:79" x14ac:dyDescent="0.2">
      <c r="A248" s="1" t="s">
        <v>146</v>
      </c>
      <c r="B248" s="1"/>
      <c r="C248" s="1"/>
      <c r="D248" s="1"/>
      <c r="E248" s="1"/>
      <c r="F248" s="1"/>
      <c r="G248" s="1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27">
        <f>AE252</f>
        <v>3600000</v>
      </c>
      <c r="AG248" s="27">
        <f t="shared" ref="AG248:BO248" ca="1" si="1306">AF252</f>
        <v>3600000</v>
      </c>
      <c r="AH248" s="27">
        <f t="shared" ca="1" si="1306"/>
        <v>3600000</v>
      </c>
      <c r="AI248" s="27">
        <f t="shared" ca="1" si="1306"/>
        <v>3600000</v>
      </c>
      <c r="AJ248" s="27">
        <f t="shared" ca="1" si="1306"/>
        <v>4200000</v>
      </c>
      <c r="AK248" s="27">
        <f t="shared" ca="1" si="1306"/>
        <v>4800000</v>
      </c>
      <c r="AL248" s="27">
        <f t="shared" ca="1" si="1306"/>
        <v>5300000</v>
      </c>
      <c r="AM248" s="27">
        <f t="shared" ca="1" si="1306"/>
        <v>5800000</v>
      </c>
      <c r="AN248" s="27">
        <f t="shared" ca="1" si="1306"/>
        <v>6200000</v>
      </c>
      <c r="AO248" s="27">
        <f t="shared" ca="1" si="1306"/>
        <v>6600000</v>
      </c>
      <c r="AP248" s="27">
        <f t="shared" ca="1" si="1306"/>
        <v>7000000</v>
      </c>
      <c r="AQ248" s="27">
        <f t="shared" ca="1" si="1306"/>
        <v>7400000</v>
      </c>
      <c r="AR248" s="27">
        <f t="shared" ca="1" si="1306"/>
        <v>7600000</v>
      </c>
      <c r="AS248" s="27">
        <f t="shared" ca="1" si="1306"/>
        <v>7600000</v>
      </c>
      <c r="AT248" s="27">
        <f t="shared" ca="1" si="1306"/>
        <v>7553973.1002637614</v>
      </c>
      <c r="AU248" s="27">
        <f t="shared" ca="1" si="1306"/>
        <v>7237344.0592818446</v>
      </c>
      <c r="AV248" s="27">
        <f t="shared" ca="1" si="1306"/>
        <v>6965915.4878532728</v>
      </c>
      <c r="AW248" s="27">
        <f t="shared" ca="1" si="1306"/>
        <v>6965915.4878532728</v>
      </c>
      <c r="AX248" s="27">
        <f t="shared" ca="1" si="1306"/>
        <v>6965915.4878532728</v>
      </c>
      <c r="AY248" s="27">
        <f t="shared" ca="1" si="1306"/>
        <v>6694486.916424701</v>
      </c>
      <c r="AZ248" s="27">
        <f t="shared" ca="1" si="1306"/>
        <v>6191421.3447835548</v>
      </c>
      <c r="BA248" s="27">
        <f t="shared" ca="1" si="1306"/>
        <v>6097597.9605527855</v>
      </c>
      <c r="BB248" s="27">
        <f t="shared" ca="1" si="1306"/>
        <v>5795896.4153514486</v>
      </c>
      <c r="BC248" s="27">
        <f t="shared" ca="1" si="1306"/>
        <v>5478270.4647700209</v>
      </c>
      <c r="BD248" s="27">
        <f t="shared" ca="1" si="1306"/>
        <v>5478270.4647700209</v>
      </c>
      <c r="BE248" s="27">
        <f t="shared" ca="1" si="1306"/>
        <v>5206841.8933414491</v>
      </c>
      <c r="BF248" s="27">
        <f t="shared" ca="1" si="1306"/>
        <v>5206841.8933414491</v>
      </c>
      <c r="BG248" s="27">
        <f t="shared" ca="1" si="1306"/>
        <v>5206841.8933414491</v>
      </c>
      <c r="BH248" s="27">
        <f t="shared" ca="1" si="1306"/>
        <v>4935413.3219128773</v>
      </c>
      <c r="BI248" s="27">
        <f t="shared" ca="1" si="1306"/>
        <v>4935413.3219128773</v>
      </c>
      <c r="BJ248" s="27">
        <f t="shared" ca="1" si="1306"/>
        <v>4935413.3219128773</v>
      </c>
      <c r="BK248" s="27">
        <f t="shared" ca="1" si="1306"/>
        <v>4663984.7504843054</v>
      </c>
      <c r="BL248" s="27">
        <f t="shared" ca="1" si="1306"/>
        <v>4272441.0480545796</v>
      </c>
      <c r="BM248" s="27">
        <f t="shared" ca="1" si="1306"/>
        <v>4173323.9560499419</v>
      </c>
      <c r="BN248" s="27">
        <f t="shared" ca="1" si="1306"/>
        <v>3840816.6942264806</v>
      </c>
      <c r="BO248" s="27">
        <f t="shared" ca="1" si="1306"/>
        <v>3491784.4096194953</v>
      </c>
    </row>
    <row r="249" spans="1:79" x14ac:dyDescent="0.2">
      <c r="A249" s="8" t="s">
        <v>202</v>
      </c>
      <c r="B249" s="113">
        <f ca="1">MAX(H248:BP248)</f>
        <v>7600000</v>
      </c>
      <c r="C249" s="120">
        <f ca="1">INDEX($H$4:$BP$4,MATCH(B249,$H$248:$BP$248,0))</f>
        <v>47149</v>
      </c>
      <c r="D249" s="27">
        <f ca="1">B249/7/4</f>
        <v>271428.57142857142</v>
      </c>
      <c r="E249" s="1"/>
      <c r="F249" s="12" t="s">
        <v>203</v>
      </c>
      <c r="G249" s="12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27">
        <f t="shared" ref="AF249:AR249" ca="1" si="1307">IF(AF$4&lt;=$C249,0,IF(OR(MONTH(AF$4)=1,MONTH(AF$4)=4,MONTH(AF$4)=7,MONTH(AF$4)=10),MAX(-$D249,-AF248),0))</f>
        <v>0</v>
      </c>
      <c r="AG249" s="27">
        <f t="shared" ca="1" si="1307"/>
        <v>0</v>
      </c>
      <c r="AH249" s="27">
        <f t="shared" ca="1" si="1307"/>
        <v>0</v>
      </c>
      <c r="AI249" s="27">
        <f t="shared" ca="1" si="1307"/>
        <v>0</v>
      </c>
      <c r="AJ249" s="27">
        <f t="shared" ca="1" si="1307"/>
        <v>0</v>
      </c>
      <c r="AK249" s="27">
        <f t="shared" ca="1" si="1307"/>
        <v>0</v>
      </c>
      <c r="AL249" s="27">
        <f t="shared" ca="1" si="1307"/>
        <v>0</v>
      </c>
      <c r="AM249" s="27">
        <f t="shared" ca="1" si="1307"/>
        <v>0</v>
      </c>
      <c r="AN249" s="27">
        <f t="shared" ca="1" si="1307"/>
        <v>0</v>
      </c>
      <c r="AO249" s="27">
        <f t="shared" ca="1" si="1307"/>
        <v>0</v>
      </c>
      <c r="AP249" s="27">
        <f t="shared" ca="1" si="1307"/>
        <v>0</v>
      </c>
      <c r="AQ249" s="27">
        <f t="shared" ca="1" si="1307"/>
        <v>0</v>
      </c>
      <c r="AR249" s="27">
        <f t="shared" ca="1" si="1307"/>
        <v>0</v>
      </c>
      <c r="AS249" s="27">
        <f ca="1">IF(AS$4&lt;=$C249,0,IF(OR(MONTH(AS$4)=1,MONTH(AS$4)=4,MONTH(AS$4)=7,MONTH(AS$4)=10),MAX(-$D249,-AS248),0))</f>
        <v>0</v>
      </c>
      <c r="AT249" s="27">
        <f ca="1">IF(AT$4&lt;=$C249,0,IF(OR(MONTH(AT$4)=1,MONTH(AT$4)=4,MONTH(AT$4)=7,MONTH(AT$4)=10),MAX(-$D249,-AT248),0))</f>
        <v>0</v>
      </c>
      <c r="AU249" s="27">
        <f ca="1">IF(AU$4&lt;=$C249,0,IF(OR(MONTH(AU$4)=1,MONTH(AU$4)=4,MONTH(AU$4)=7,MONTH(AU$4)=10),MAX(-$D249,-AU248),0))</f>
        <v>-271428.57142857142</v>
      </c>
      <c r="AV249" s="27">
        <f t="shared" ref="AV249:AZ249" ca="1" si="1308">IF(AV$4&lt;=$C249,0,IF(OR(MONTH(AV$4)=1,MONTH(AV$4)=4,MONTH(AV$4)=7,MONTH(AV$4)=10),MAX(-$D249,-AV248),0))</f>
        <v>0</v>
      </c>
      <c r="AW249" s="27">
        <f t="shared" ca="1" si="1308"/>
        <v>0</v>
      </c>
      <c r="AX249" s="27">
        <f t="shared" ca="1" si="1308"/>
        <v>-271428.57142857142</v>
      </c>
      <c r="AY249" s="27">
        <f t="shared" ca="1" si="1308"/>
        <v>0</v>
      </c>
      <c r="AZ249" s="27">
        <f t="shared" ca="1" si="1308"/>
        <v>0</v>
      </c>
      <c r="BA249" s="27">
        <f t="shared" ref="BA249" ca="1" si="1309">IF(BA$4&lt;=$C249,0,IF(OR(MONTH(BA$4)=1,MONTH(BA$4)=4,MONTH(BA$4)=7,MONTH(BA$4)=10),MAX(-$D249,-BA248),0))</f>
        <v>-271428.57142857142</v>
      </c>
      <c r="BB249" s="27">
        <f t="shared" ref="BB249" ca="1" si="1310">IF(BB$4&lt;=$C249,0,IF(OR(MONTH(BB$4)=1,MONTH(BB$4)=4,MONTH(BB$4)=7,MONTH(BB$4)=10),MAX(-$D249,-BB248),0))</f>
        <v>0</v>
      </c>
      <c r="BC249" s="27">
        <f t="shared" ref="BC249" ca="1" si="1311">IF(BC$4&lt;=$C249,0,IF(OR(MONTH(BC$4)=1,MONTH(BC$4)=4,MONTH(BC$4)=7,MONTH(BC$4)=10),MAX(-$D249,-BC248),0))</f>
        <v>0</v>
      </c>
      <c r="BD249" s="27">
        <f t="shared" ref="BD249" ca="1" si="1312">IF(BD$4&lt;=$C249,0,IF(OR(MONTH(BD$4)=1,MONTH(BD$4)=4,MONTH(BD$4)=7,MONTH(BD$4)=10),MAX(-$D249,-BD248),0))</f>
        <v>-271428.57142857142</v>
      </c>
      <c r="BE249" s="27">
        <f t="shared" ref="BE249" ca="1" si="1313">IF(BE$4&lt;=$C249,0,IF(OR(MONTH(BE$4)=1,MONTH(BE$4)=4,MONTH(BE$4)=7,MONTH(BE$4)=10),MAX(-$D249,-BE248),0))</f>
        <v>0</v>
      </c>
      <c r="BF249" s="27">
        <f t="shared" ref="BF249" ca="1" si="1314">IF(BF$4&lt;=$C249,0,IF(OR(MONTH(BF$4)=1,MONTH(BF$4)=4,MONTH(BF$4)=7,MONTH(BF$4)=10),MAX(-$D249,-BF248),0))</f>
        <v>0</v>
      </c>
      <c r="BG249" s="27">
        <f t="shared" ref="BG249" ca="1" si="1315">IF(BG$4&lt;=$C249,0,IF(OR(MONTH(BG$4)=1,MONTH(BG$4)=4,MONTH(BG$4)=7,MONTH(BG$4)=10),MAX(-$D249,-BG248),0))</f>
        <v>-271428.57142857142</v>
      </c>
      <c r="BH249" s="27">
        <f t="shared" ref="BH249" ca="1" si="1316">IF(BH$4&lt;=$C249,0,IF(OR(MONTH(BH$4)=1,MONTH(BH$4)=4,MONTH(BH$4)=7,MONTH(BH$4)=10),MAX(-$D249,-BH248),0))</f>
        <v>0</v>
      </c>
      <c r="BI249" s="27">
        <f t="shared" ref="BI249" ca="1" si="1317">IF(BI$4&lt;=$C249,0,IF(OR(MONTH(BI$4)=1,MONTH(BI$4)=4,MONTH(BI$4)=7,MONTH(BI$4)=10),MAX(-$D249,-BI248),0))</f>
        <v>0</v>
      </c>
      <c r="BJ249" s="27">
        <f t="shared" ref="BJ249" ca="1" si="1318">IF(BJ$4&lt;=$C249,0,IF(OR(MONTH(BJ$4)=1,MONTH(BJ$4)=4,MONTH(BJ$4)=7,MONTH(BJ$4)=10),MAX(-$D249,-BJ248),0))</f>
        <v>-271428.57142857142</v>
      </c>
      <c r="BK249" s="27">
        <f t="shared" ref="BK249" ca="1" si="1319">IF(BK$4&lt;=$C249,0,IF(OR(MONTH(BK$4)=1,MONTH(BK$4)=4,MONTH(BK$4)=7,MONTH(BK$4)=10),MAX(-$D249,-BK248),0))</f>
        <v>0</v>
      </c>
      <c r="BL249" s="27">
        <f t="shared" ref="BL249" ca="1" si="1320">IF(BL$4&lt;=$C249,0,IF(OR(MONTH(BL$4)=1,MONTH(BL$4)=4,MONTH(BL$4)=7,MONTH(BL$4)=10),MAX(-$D249,-BL248),0))</f>
        <v>0</v>
      </c>
      <c r="BM249" s="27">
        <f t="shared" ref="BM249" ca="1" si="1321">IF(BM$4&lt;=$C249,0,IF(OR(MONTH(BM$4)=1,MONTH(BM$4)=4,MONTH(BM$4)=7,MONTH(BM$4)=10),MAX(-$D249,-BM248),0))</f>
        <v>-271428.57142857142</v>
      </c>
      <c r="BN249" s="27">
        <f t="shared" ref="BN249" ca="1" si="1322">IF(BN$4&lt;=$C249,0,IF(OR(MONTH(BN$4)=1,MONTH(BN$4)=4,MONTH(BN$4)=7,MONTH(BN$4)=10),MAX(-$D249,-BN248),0))</f>
        <v>0</v>
      </c>
      <c r="BO249" s="27">
        <f t="shared" ref="BO249" ca="1" si="1323">IF(BO$4&lt;=$C249,0,IF(OR(MONTH(BO$4)=1,MONTH(BO$4)=4,MONTH(BO$4)=7,MONTH(BO$4)=10),MAX(-$D249,-BO248),0))</f>
        <v>0</v>
      </c>
    </row>
    <row r="250" spans="1:79" x14ac:dyDescent="0.2">
      <c r="A250" s="8" t="s">
        <v>209</v>
      </c>
      <c r="B250" s="110"/>
      <c r="C250" s="1"/>
      <c r="D250" s="1"/>
      <c r="E250" s="1"/>
      <c r="F250" s="12" t="s">
        <v>207</v>
      </c>
      <c r="G250" s="12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27">
        <f>AF172</f>
        <v>0</v>
      </c>
      <c r="AG250" s="27">
        <f t="shared" ref="AG250:BO250" si="1324">AG172</f>
        <v>0</v>
      </c>
      <c r="AH250" s="27">
        <f t="shared" si="1324"/>
        <v>0</v>
      </c>
      <c r="AI250" s="27">
        <f t="shared" si="1324"/>
        <v>600000</v>
      </c>
      <c r="AJ250" s="27">
        <f t="shared" si="1324"/>
        <v>600000</v>
      </c>
      <c r="AK250" s="27">
        <f t="shared" si="1324"/>
        <v>500000</v>
      </c>
      <c r="AL250" s="27">
        <f t="shared" si="1324"/>
        <v>500000</v>
      </c>
      <c r="AM250" s="27">
        <f t="shared" si="1324"/>
        <v>400000</v>
      </c>
      <c r="AN250" s="27">
        <f t="shared" si="1324"/>
        <v>400000</v>
      </c>
      <c r="AO250" s="27">
        <f t="shared" si="1324"/>
        <v>400000</v>
      </c>
      <c r="AP250" s="27">
        <f t="shared" si="1324"/>
        <v>400000</v>
      </c>
      <c r="AQ250" s="27">
        <f t="shared" si="1324"/>
        <v>200000</v>
      </c>
      <c r="AR250" s="27">
        <f t="shared" si="1324"/>
        <v>0</v>
      </c>
      <c r="AS250" s="27">
        <f t="shared" si="1324"/>
        <v>0</v>
      </c>
      <c r="AT250" s="27">
        <f t="shared" si="1324"/>
        <v>0</v>
      </c>
      <c r="AU250" s="27">
        <f t="shared" si="1324"/>
        <v>0</v>
      </c>
      <c r="AV250" s="27">
        <f t="shared" si="1324"/>
        <v>0</v>
      </c>
      <c r="AW250" s="27">
        <f t="shared" si="1324"/>
        <v>0</v>
      </c>
      <c r="AX250" s="27">
        <f t="shared" si="1324"/>
        <v>0</v>
      </c>
      <c r="AY250" s="27">
        <f t="shared" si="1324"/>
        <v>0</v>
      </c>
      <c r="AZ250" s="27">
        <f t="shared" si="1324"/>
        <v>0</v>
      </c>
      <c r="BA250" s="27">
        <f t="shared" si="1324"/>
        <v>0</v>
      </c>
      <c r="BB250" s="27">
        <f t="shared" si="1324"/>
        <v>0</v>
      </c>
      <c r="BC250" s="27">
        <f t="shared" si="1324"/>
        <v>0</v>
      </c>
      <c r="BD250" s="27">
        <f t="shared" si="1324"/>
        <v>0</v>
      </c>
      <c r="BE250" s="27">
        <f t="shared" si="1324"/>
        <v>0</v>
      </c>
      <c r="BF250" s="27">
        <f t="shared" si="1324"/>
        <v>0</v>
      </c>
      <c r="BG250" s="27">
        <f t="shared" si="1324"/>
        <v>0</v>
      </c>
      <c r="BH250" s="27">
        <f t="shared" si="1324"/>
        <v>0</v>
      </c>
      <c r="BI250" s="27">
        <f t="shared" si="1324"/>
        <v>0</v>
      </c>
      <c r="BJ250" s="27">
        <f t="shared" si="1324"/>
        <v>0</v>
      </c>
      <c r="BK250" s="27">
        <f t="shared" si="1324"/>
        <v>0</v>
      </c>
      <c r="BL250" s="27">
        <f t="shared" si="1324"/>
        <v>0</v>
      </c>
      <c r="BM250" s="27">
        <f t="shared" si="1324"/>
        <v>0</v>
      </c>
      <c r="BN250" s="27">
        <f t="shared" si="1324"/>
        <v>0</v>
      </c>
      <c r="BO250" s="27">
        <f t="shared" si="1324"/>
        <v>0</v>
      </c>
    </row>
    <row r="251" spans="1:79" x14ac:dyDescent="0.2">
      <c r="A251" s="8" t="s">
        <v>204</v>
      </c>
      <c r="B251" s="1"/>
      <c r="C251" s="1"/>
      <c r="D251" s="1"/>
      <c r="E251" s="1"/>
      <c r="F251" s="12" t="s">
        <v>211</v>
      </c>
      <c r="G251" s="1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27">
        <f ca="1">MAX(AF232-AF240,-SUM(AF248:AF250))</f>
        <v>0</v>
      </c>
      <c r="AG251" s="27">
        <f t="shared" ref="AG251:BO251" ca="1" si="1325">MAX(AG232-AG240,-SUM(AG248:AG250))</f>
        <v>0</v>
      </c>
      <c r="AH251" s="27">
        <f t="shared" ca="1" si="1325"/>
        <v>0</v>
      </c>
      <c r="AI251" s="27">
        <f t="shared" ca="1" si="1325"/>
        <v>0</v>
      </c>
      <c r="AJ251" s="27">
        <f t="shared" ca="1" si="1325"/>
        <v>0</v>
      </c>
      <c r="AK251" s="27">
        <f t="shared" ca="1" si="1325"/>
        <v>0</v>
      </c>
      <c r="AL251" s="27">
        <f t="shared" ca="1" si="1325"/>
        <v>0</v>
      </c>
      <c r="AM251" s="27">
        <f t="shared" ca="1" si="1325"/>
        <v>0</v>
      </c>
      <c r="AN251" s="27">
        <f t="shared" ca="1" si="1325"/>
        <v>0</v>
      </c>
      <c r="AO251" s="27">
        <f t="shared" ca="1" si="1325"/>
        <v>0</v>
      </c>
      <c r="AP251" s="27">
        <f t="shared" ca="1" si="1325"/>
        <v>0</v>
      </c>
      <c r="AQ251" s="27">
        <f t="shared" ca="1" si="1325"/>
        <v>0</v>
      </c>
      <c r="AR251" s="27">
        <f t="shared" ca="1" si="1325"/>
        <v>0</v>
      </c>
      <c r="AS251" s="27">
        <f t="shared" ca="1" si="1325"/>
        <v>-46026.899736238644</v>
      </c>
      <c r="AT251" s="27">
        <f t="shared" ca="1" si="1325"/>
        <v>-316629.04098191712</v>
      </c>
      <c r="AU251" s="27">
        <f t="shared" ca="1" si="1325"/>
        <v>0</v>
      </c>
      <c r="AV251" s="27">
        <f t="shared" ca="1" si="1325"/>
        <v>0</v>
      </c>
      <c r="AW251" s="27">
        <f t="shared" ca="1" si="1325"/>
        <v>0</v>
      </c>
      <c r="AX251" s="27">
        <f t="shared" ca="1" si="1325"/>
        <v>0</v>
      </c>
      <c r="AY251" s="27">
        <f t="shared" ca="1" si="1325"/>
        <v>-503065.57164114632</v>
      </c>
      <c r="AZ251" s="27">
        <f t="shared" ca="1" si="1325"/>
        <v>-93823.384230768934</v>
      </c>
      <c r="BA251" s="27">
        <f t="shared" ca="1" si="1325"/>
        <v>-30272.973772765079</v>
      </c>
      <c r="BB251" s="27">
        <f t="shared" ca="1" si="1325"/>
        <v>-317625.95058142801</v>
      </c>
      <c r="BC251" s="27">
        <f t="shared" ca="1" si="1325"/>
        <v>0</v>
      </c>
      <c r="BD251" s="27">
        <f t="shared" ca="1" si="1325"/>
        <v>0</v>
      </c>
      <c r="BE251" s="27">
        <f t="shared" ca="1" si="1325"/>
        <v>0</v>
      </c>
      <c r="BF251" s="27">
        <f t="shared" ca="1" si="1325"/>
        <v>0</v>
      </c>
      <c r="BG251" s="27">
        <f t="shared" ca="1" si="1325"/>
        <v>0</v>
      </c>
      <c r="BH251" s="27">
        <f t="shared" ca="1" si="1325"/>
        <v>0</v>
      </c>
      <c r="BI251" s="27">
        <f t="shared" ca="1" si="1325"/>
        <v>0</v>
      </c>
      <c r="BJ251" s="27">
        <f t="shared" ca="1" si="1325"/>
        <v>0</v>
      </c>
      <c r="BK251" s="27">
        <f t="shared" ca="1" si="1325"/>
        <v>-391543.70242972532</v>
      </c>
      <c r="BL251" s="27">
        <f t="shared" ca="1" si="1325"/>
        <v>-99117.092004637918</v>
      </c>
      <c r="BM251" s="27">
        <f t="shared" ca="1" si="1325"/>
        <v>-61078.690394889971</v>
      </c>
      <c r="BN251" s="27">
        <f t="shared" ca="1" si="1325"/>
        <v>-349032.28460698534</v>
      </c>
      <c r="BO251" s="27">
        <f t="shared" ca="1" si="1325"/>
        <v>0</v>
      </c>
    </row>
    <row r="252" spans="1:79" x14ac:dyDescent="0.2">
      <c r="A252" s="10" t="s">
        <v>149</v>
      </c>
      <c r="B252" s="10"/>
      <c r="C252" s="10"/>
      <c r="D252" s="10"/>
      <c r="E252" s="10"/>
      <c r="F252" s="10"/>
      <c r="G252" s="10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26">
        <f>AE80</f>
        <v>3600000</v>
      </c>
      <c r="AF252" s="26">
        <f ca="1">SUM(AF248:AF251)</f>
        <v>3600000</v>
      </c>
      <c r="AG252" s="26">
        <f t="shared" ref="AG252:BO252" ca="1" si="1326">SUM(AG248:AG251)</f>
        <v>3600000</v>
      </c>
      <c r="AH252" s="26">
        <f t="shared" ca="1" si="1326"/>
        <v>3600000</v>
      </c>
      <c r="AI252" s="26">
        <f t="shared" ca="1" si="1326"/>
        <v>4200000</v>
      </c>
      <c r="AJ252" s="26">
        <f t="shared" ca="1" si="1326"/>
        <v>4800000</v>
      </c>
      <c r="AK252" s="26">
        <f t="shared" ca="1" si="1326"/>
        <v>5300000</v>
      </c>
      <c r="AL252" s="26">
        <f t="shared" ca="1" si="1326"/>
        <v>5800000</v>
      </c>
      <c r="AM252" s="26">
        <f t="shared" ca="1" si="1326"/>
        <v>6200000</v>
      </c>
      <c r="AN252" s="26">
        <f t="shared" ca="1" si="1326"/>
        <v>6600000</v>
      </c>
      <c r="AO252" s="26">
        <f t="shared" ca="1" si="1326"/>
        <v>7000000</v>
      </c>
      <c r="AP252" s="26">
        <f t="shared" ca="1" si="1326"/>
        <v>7400000</v>
      </c>
      <c r="AQ252" s="26">
        <f t="shared" ca="1" si="1326"/>
        <v>7600000</v>
      </c>
      <c r="AR252" s="26">
        <f t="shared" ca="1" si="1326"/>
        <v>7600000</v>
      </c>
      <c r="AS252" s="26">
        <f t="shared" ca="1" si="1326"/>
        <v>7553973.1002637614</v>
      </c>
      <c r="AT252" s="26">
        <f t="shared" ca="1" si="1326"/>
        <v>7237344.0592818446</v>
      </c>
      <c r="AU252" s="26">
        <f t="shared" ca="1" si="1326"/>
        <v>6965915.4878532728</v>
      </c>
      <c r="AV252" s="26">
        <f t="shared" ca="1" si="1326"/>
        <v>6965915.4878532728</v>
      </c>
      <c r="AW252" s="26">
        <f t="shared" ca="1" si="1326"/>
        <v>6965915.4878532728</v>
      </c>
      <c r="AX252" s="26">
        <f t="shared" ca="1" si="1326"/>
        <v>6694486.916424701</v>
      </c>
      <c r="AY252" s="26">
        <f t="shared" ca="1" si="1326"/>
        <v>6191421.3447835548</v>
      </c>
      <c r="AZ252" s="26">
        <f t="shared" ca="1" si="1326"/>
        <v>6097597.9605527855</v>
      </c>
      <c r="BA252" s="26">
        <f t="shared" ca="1" si="1326"/>
        <v>5795896.4153514486</v>
      </c>
      <c r="BB252" s="26">
        <f t="shared" ca="1" si="1326"/>
        <v>5478270.4647700209</v>
      </c>
      <c r="BC252" s="26">
        <f t="shared" ca="1" si="1326"/>
        <v>5478270.4647700209</v>
      </c>
      <c r="BD252" s="26">
        <f t="shared" ca="1" si="1326"/>
        <v>5206841.8933414491</v>
      </c>
      <c r="BE252" s="26">
        <f t="shared" ca="1" si="1326"/>
        <v>5206841.8933414491</v>
      </c>
      <c r="BF252" s="26">
        <f t="shared" ca="1" si="1326"/>
        <v>5206841.8933414491</v>
      </c>
      <c r="BG252" s="26">
        <f t="shared" ca="1" si="1326"/>
        <v>4935413.3219128773</v>
      </c>
      <c r="BH252" s="26">
        <f t="shared" ca="1" si="1326"/>
        <v>4935413.3219128773</v>
      </c>
      <c r="BI252" s="26">
        <f t="shared" ca="1" si="1326"/>
        <v>4935413.3219128773</v>
      </c>
      <c r="BJ252" s="26">
        <f t="shared" ca="1" si="1326"/>
        <v>4663984.7504843054</v>
      </c>
      <c r="BK252" s="26">
        <f t="shared" ca="1" si="1326"/>
        <v>4272441.0480545796</v>
      </c>
      <c r="BL252" s="26">
        <f t="shared" ca="1" si="1326"/>
        <v>4173323.9560499419</v>
      </c>
      <c r="BM252" s="26">
        <f t="shared" ca="1" si="1326"/>
        <v>3840816.6942264806</v>
      </c>
      <c r="BN252" s="26">
        <f t="shared" ca="1" si="1326"/>
        <v>3491784.4096194953</v>
      </c>
      <c r="BO252" s="26">
        <f t="shared" ca="1" si="1326"/>
        <v>3491784.4096194953</v>
      </c>
    </row>
    <row r="253" spans="1:79" x14ac:dyDescent="0.2">
      <c r="A253" s="1" t="s">
        <v>199</v>
      </c>
      <c r="B253" s="109">
        <v>7.0000000000000007E-2</v>
      </c>
      <c r="C253" s="1"/>
      <c r="D253" s="1"/>
      <c r="E253" s="1"/>
      <c r="F253" s="12" t="s">
        <v>205</v>
      </c>
      <c r="G253" s="12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27">
        <f>AF248*($B253/12)</f>
        <v>21000</v>
      </c>
      <c r="AG253" s="27">
        <f t="shared" ref="AG253:BO253" ca="1" si="1327">AG248*($B253/12)</f>
        <v>21000</v>
      </c>
      <c r="AH253" s="27">
        <f t="shared" ca="1" si="1327"/>
        <v>21000</v>
      </c>
      <c r="AI253" s="27">
        <f t="shared" ca="1" si="1327"/>
        <v>21000</v>
      </c>
      <c r="AJ253" s="27">
        <f t="shared" ca="1" si="1327"/>
        <v>24500</v>
      </c>
      <c r="AK253" s="27">
        <f t="shared" ca="1" si="1327"/>
        <v>28000</v>
      </c>
      <c r="AL253" s="27">
        <f t="shared" ca="1" si="1327"/>
        <v>30916.666666666668</v>
      </c>
      <c r="AM253" s="27">
        <f t="shared" ca="1" si="1327"/>
        <v>33833.333333333336</v>
      </c>
      <c r="AN253" s="27">
        <f t="shared" ca="1" si="1327"/>
        <v>36166.666666666672</v>
      </c>
      <c r="AO253" s="27">
        <f t="shared" ca="1" si="1327"/>
        <v>38500</v>
      </c>
      <c r="AP253" s="27">
        <f t="shared" ca="1" si="1327"/>
        <v>40833.333333333336</v>
      </c>
      <c r="AQ253" s="27">
        <f t="shared" ca="1" si="1327"/>
        <v>43166.666666666672</v>
      </c>
      <c r="AR253" s="27">
        <f t="shared" ca="1" si="1327"/>
        <v>44333.333333333336</v>
      </c>
      <c r="AS253" s="27">
        <f t="shared" ca="1" si="1327"/>
        <v>44333.333333333336</v>
      </c>
      <c r="AT253" s="27">
        <f t="shared" ca="1" si="1327"/>
        <v>44064.843084871944</v>
      </c>
      <c r="AU253" s="27">
        <f t="shared" ca="1" si="1327"/>
        <v>42217.840345810764</v>
      </c>
      <c r="AV253" s="27">
        <f t="shared" ca="1" si="1327"/>
        <v>40634.507012477428</v>
      </c>
      <c r="AW253" s="27">
        <f t="shared" ca="1" si="1327"/>
        <v>40634.507012477428</v>
      </c>
      <c r="AX253" s="27">
        <f t="shared" ca="1" si="1327"/>
        <v>40634.507012477428</v>
      </c>
      <c r="AY253" s="27">
        <f t="shared" ca="1" si="1327"/>
        <v>39051.173679144093</v>
      </c>
      <c r="AZ253" s="27">
        <f t="shared" ca="1" si="1327"/>
        <v>36116.624511237402</v>
      </c>
      <c r="BA253" s="27">
        <f t="shared" ca="1" si="1327"/>
        <v>35569.321436557919</v>
      </c>
      <c r="BB253" s="27">
        <f t="shared" ca="1" si="1327"/>
        <v>33809.395756216785</v>
      </c>
      <c r="BC253" s="27">
        <f t="shared" ca="1" si="1327"/>
        <v>31956.577711158458</v>
      </c>
      <c r="BD253" s="27">
        <f t="shared" ca="1" si="1327"/>
        <v>31956.577711158458</v>
      </c>
      <c r="BE253" s="27">
        <f t="shared" ca="1" si="1327"/>
        <v>30373.244377825122</v>
      </c>
      <c r="BF253" s="27">
        <f t="shared" ca="1" si="1327"/>
        <v>30373.244377825122</v>
      </c>
      <c r="BG253" s="27">
        <f t="shared" ca="1" si="1327"/>
        <v>30373.244377825122</v>
      </c>
      <c r="BH253" s="27">
        <f t="shared" ca="1" si="1327"/>
        <v>28789.911044491786</v>
      </c>
      <c r="BI253" s="27">
        <f t="shared" ca="1" si="1327"/>
        <v>28789.911044491786</v>
      </c>
      <c r="BJ253" s="27">
        <f t="shared" ca="1" si="1327"/>
        <v>28789.911044491786</v>
      </c>
      <c r="BK253" s="27">
        <f t="shared" ca="1" si="1327"/>
        <v>27206.57771115845</v>
      </c>
      <c r="BL253" s="27">
        <f t="shared" ca="1" si="1327"/>
        <v>24922.572780318384</v>
      </c>
      <c r="BM253" s="27">
        <f t="shared" ca="1" si="1327"/>
        <v>24344.389743624663</v>
      </c>
      <c r="BN253" s="27">
        <f t="shared" ca="1" si="1327"/>
        <v>22404.76404965447</v>
      </c>
      <c r="BO253" s="27">
        <f t="shared" ca="1" si="1327"/>
        <v>20368.742389447056</v>
      </c>
    </row>
    <row r="254" spans="1:79" x14ac:dyDescent="0.2">
      <c r="A254" s="1" t="s">
        <v>212</v>
      </c>
      <c r="B254" s="1"/>
      <c r="C254" s="1"/>
      <c r="D254" s="1"/>
      <c r="E254" s="1"/>
      <c r="F254" s="1"/>
      <c r="G254" s="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>
        <f t="shared" ref="AE254" si="1328">AE252-AE80</f>
        <v>0</v>
      </c>
      <c r="AF254" s="31">
        <f ca="1">AF252-AF80</f>
        <v>0</v>
      </c>
      <c r="AG254" s="31">
        <f t="shared" ref="AG254:BO254" ca="1" si="1329">AG252-AG80</f>
        <v>0</v>
      </c>
      <c r="AH254" s="31">
        <f t="shared" ca="1" si="1329"/>
        <v>0</v>
      </c>
      <c r="AI254" s="31">
        <f t="shared" ca="1" si="1329"/>
        <v>0</v>
      </c>
      <c r="AJ254" s="31">
        <f t="shared" ca="1" si="1329"/>
        <v>0</v>
      </c>
      <c r="AK254" s="31">
        <f t="shared" ca="1" si="1329"/>
        <v>0</v>
      </c>
      <c r="AL254" s="31">
        <f t="shared" ca="1" si="1329"/>
        <v>0</v>
      </c>
      <c r="AM254" s="31">
        <f t="shared" ca="1" si="1329"/>
        <v>0</v>
      </c>
      <c r="AN254" s="31">
        <f t="shared" ca="1" si="1329"/>
        <v>0</v>
      </c>
      <c r="AO254" s="31">
        <f t="shared" ca="1" si="1329"/>
        <v>0</v>
      </c>
      <c r="AP254" s="31">
        <f t="shared" ca="1" si="1329"/>
        <v>0</v>
      </c>
      <c r="AQ254" s="31">
        <f t="shared" ca="1" si="1329"/>
        <v>0</v>
      </c>
      <c r="AR254" s="31">
        <f t="shared" ca="1" si="1329"/>
        <v>0</v>
      </c>
      <c r="AS254" s="31">
        <f t="shared" ca="1" si="1329"/>
        <v>0</v>
      </c>
      <c r="AT254" s="31">
        <f t="shared" ca="1" si="1329"/>
        <v>0</v>
      </c>
      <c r="AU254" s="31">
        <f t="shared" ca="1" si="1329"/>
        <v>0</v>
      </c>
      <c r="AV254" s="31">
        <f t="shared" ca="1" si="1329"/>
        <v>0</v>
      </c>
      <c r="AW254" s="31">
        <f t="shared" ca="1" si="1329"/>
        <v>0</v>
      </c>
      <c r="AX254" s="31">
        <f t="shared" ca="1" si="1329"/>
        <v>0</v>
      </c>
      <c r="AY254" s="31">
        <f t="shared" ca="1" si="1329"/>
        <v>0</v>
      </c>
      <c r="AZ254" s="31">
        <f t="shared" ca="1" si="1329"/>
        <v>0</v>
      </c>
      <c r="BA254" s="31">
        <f t="shared" ca="1" si="1329"/>
        <v>0</v>
      </c>
      <c r="BB254" s="31">
        <f t="shared" ca="1" si="1329"/>
        <v>0</v>
      </c>
      <c r="BC254" s="31">
        <f t="shared" ca="1" si="1329"/>
        <v>0</v>
      </c>
      <c r="BD254" s="31">
        <f t="shared" ca="1" si="1329"/>
        <v>0</v>
      </c>
      <c r="BE254" s="31">
        <f t="shared" ca="1" si="1329"/>
        <v>0</v>
      </c>
      <c r="BF254" s="31">
        <f t="shared" ca="1" si="1329"/>
        <v>0</v>
      </c>
      <c r="BG254" s="31">
        <f t="shared" ca="1" si="1329"/>
        <v>0</v>
      </c>
      <c r="BH254" s="31">
        <f t="shared" ca="1" si="1329"/>
        <v>0</v>
      </c>
      <c r="BI254" s="31">
        <f t="shared" ca="1" si="1329"/>
        <v>0</v>
      </c>
      <c r="BJ254" s="31">
        <f t="shared" ca="1" si="1329"/>
        <v>0</v>
      </c>
      <c r="BK254" s="31">
        <f t="shared" ca="1" si="1329"/>
        <v>0</v>
      </c>
      <c r="BL254" s="31">
        <f t="shared" ca="1" si="1329"/>
        <v>0</v>
      </c>
      <c r="BM254" s="31">
        <f t="shared" ca="1" si="1329"/>
        <v>0</v>
      </c>
      <c r="BN254" s="31">
        <f t="shared" ca="1" si="1329"/>
        <v>0</v>
      </c>
      <c r="BO254" s="31">
        <f t="shared" ca="1" si="1329"/>
        <v>0</v>
      </c>
    </row>
    <row r="256" spans="1:79" x14ac:dyDescent="0.2">
      <c r="A256" s="5" t="s">
        <v>220</v>
      </c>
      <c r="B256" s="5"/>
      <c r="C256" s="5"/>
      <c r="D256" s="5"/>
      <c r="E256" s="5"/>
      <c r="F256" s="5"/>
      <c r="G256" s="5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R256" s="29"/>
      <c r="BS256" s="29"/>
      <c r="BT256" s="29"/>
      <c r="BU256" s="29"/>
      <c r="BV256" s="29"/>
      <c r="BX256" s="29"/>
      <c r="BY256" s="29"/>
      <c r="BZ256" s="29"/>
      <c r="CA256" s="29"/>
    </row>
    <row r="257" spans="1:79" x14ac:dyDescent="0.2">
      <c r="A257" t="s">
        <v>221</v>
      </c>
      <c r="F257" s="12" t="s">
        <v>222</v>
      </c>
      <c r="H257" s="39">
        <f>SUM(H79:H81)</f>
        <v>7325000</v>
      </c>
      <c r="I257" s="39">
        <f t="shared" ref="I257:BO257" si="1330">SUM(I79:I81)</f>
        <v>7325000</v>
      </c>
      <c r="J257" s="39">
        <f t="shared" si="1330"/>
        <v>7325000</v>
      </c>
      <c r="K257" s="39">
        <f t="shared" si="1330"/>
        <v>7150000</v>
      </c>
      <c r="L257" s="39">
        <f t="shared" si="1330"/>
        <v>7150000</v>
      </c>
      <c r="M257" s="39">
        <f t="shared" si="1330"/>
        <v>7150000</v>
      </c>
      <c r="N257" s="39">
        <f t="shared" si="1330"/>
        <v>6975000</v>
      </c>
      <c r="O257" s="39">
        <f t="shared" si="1330"/>
        <v>6475000</v>
      </c>
      <c r="P257" s="39">
        <f t="shared" si="1330"/>
        <v>6475000</v>
      </c>
      <c r="Q257" s="39">
        <f t="shared" si="1330"/>
        <v>6300000</v>
      </c>
      <c r="R257" s="39">
        <f t="shared" si="1330"/>
        <v>6300000</v>
      </c>
      <c r="S257" s="39">
        <f t="shared" si="1330"/>
        <v>6300000</v>
      </c>
      <c r="T257" s="39">
        <f t="shared" si="1330"/>
        <v>6125000</v>
      </c>
      <c r="U257" s="39">
        <f t="shared" si="1330"/>
        <v>6125000</v>
      </c>
      <c r="V257" s="39">
        <f t="shared" si="1330"/>
        <v>5625000</v>
      </c>
      <c r="W257" s="39">
        <f t="shared" si="1330"/>
        <v>5450000</v>
      </c>
      <c r="X257" s="39">
        <f t="shared" si="1330"/>
        <v>5450000</v>
      </c>
      <c r="Y257" s="39">
        <f t="shared" si="1330"/>
        <v>5450000</v>
      </c>
      <c r="Z257" s="39">
        <f t="shared" si="1330"/>
        <v>5275000</v>
      </c>
      <c r="AA257" s="39">
        <f t="shared" si="1330"/>
        <v>5275000</v>
      </c>
      <c r="AB257" s="39">
        <f t="shared" si="1330"/>
        <v>4775000</v>
      </c>
      <c r="AC257" s="39">
        <f t="shared" si="1330"/>
        <v>4600000</v>
      </c>
      <c r="AD257" s="39">
        <f t="shared" si="1330"/>
        <v>4600000</v>
      </c>
      <c r="AE257" s="39">
        <f t="shared" si="1330"/>
        <v>4600000</v>
      </c>
      <c r="AF257" s="39">
        <f t="shared" ca="1" si="1330"/>
        <v>4600000</v>
      </c>
      <c r="AG257" s="39">
        <f t="shared" ca="1" si="1330"/>
        <v>4600000</v>
      </c>
      <c r="AH257" s="39">
        <f t="shared" ca="1" si="1330"/>
        <v>4600000</v>
      </c>
      <c r="AI257" s="39">
        <f t="shared" ca="1" si="1330"/>
        <v>5200000</v>
      </c>
      <c r="AJ257" s="39">
        <f t="shared" ca="1" si="1330"/>
        <v>5800000</v>
      </c>
      <c r="AK257" s="39">
        <f t="shared" ca="1" si="1330"/>
        <v>6414489.1835869644</v>
      </c>
      <c r="AL257" s="39">
        <f t="shared" ca="1" si="1330"/>
        <v>6914489.1835869644</v>
      </c>
      <c r="AM257" s="39">
        <f t="shared" ca="1" si="1330"/>
        <v>7314489.1835869644</v>
      </c>
      <c r="AN257" s="39">
        <f t="shared" ca="1" si="1330"/>
        <v>7714489.1835869644</v>
      </c>
      <c r="AO257" s="39">
        <f t="shared" ca="1" si="1330"/>
        <v>8114489.1835869644</v>
      </c>
      <c r="AP257" s="39">
        <f t="shared" ca="1" si="1330"/>
        <v>8514489.1835869644</v>
      </c>
      <c r="AQ257" s="39">
        <f t="shared" ca="1" si="1330"/>
        <v>8714489.1835869644</v>
      </c>
      <c r="AR257" s="39">
        <f t="shared" ca="1" si="1330"/>
        <v>8714489.1835869644</v>
      </c>
      <c r="AS257" s="39">
        <f t="shared" ca="1" si="1330"/>
        <v>7553973.1002637614</v>
      </c>
      <c r="AT257" s="39">
        <f t="shared" ca="1" si="1330"/>
        <v>7237344.0592818446</v>
      </c>
      <c r="AU257" s="39">
        <f t="shared" ca="1" si="1330"/>
        <v>7427606.9138099793</v>
      </c>
      <c r="AV257" s="39">
        <f t="shared" ca="1" si="1330"/>
        <v>7230514.9281577691</v>
      </c>
      <c r="AW257" s="39">
        <f t="shared" ca="1" si="1330"/>
        <v>7058875.7705036569</v>
      </c>
      <c r="AX257" s="39">
        <f t="shared" ca="1" si="1330"/>
        <v>6697082.4247959265</v>
      </c>
      <c r="AY257" s="39">
        <f t="shared" ca="1" si="1330"/>
        <v>6191421.3447835548</v>
      </c>
      <c r="AZ257" s="39">
        <f t="shared" ca="1" si="1330"/>
        <v>6097597.9605527855</v>
      </c>
      <c r="BA257" s="39">
        <f t="shared" ca="1" si="1330"/>
        <v>5795896.4153514486</v>
      </c>
      <c r="BB257" s="39">
        <f t="shared" ca="1" si="1330"/>
        <v>5478270.4647700209</v>
      </c>
      <c r="BC257" s="39">
        <f t="shared" ca="1" si="1330"/>
        <v>5902373.0963377673</v>
      </c>
      <c r="BD257" s="39">
        <f t="shared" ca="1" si="1330"/>
        <v>5900648.0833628187</v>
      </c>
      <c r="BE257" s="39">
        <f t="shared" ca="1" si="1330"/>
        <v>5767536.0549278185</v>
      </c>
      <c r="BF257" s="39">
        <f t="shared" ca="1" si="1330"/>
        <v>5423961.1043540528</v>
      </c>
      <c r="BG257" s="39">
        <f t="shared" ca="1" si="1330"/>
        <v>5617449.2544607883</v>
      </c>
      <c r="BH257" s="39">
        <f t="shared" ca="1" si="1330"/>
        <v>5387917.7680938616</v>
      </c>
      <c r="BI257" s="39">
        <f t="shared" ca="1" si="1330"/>
        <v>5203683.2028373806</v>
      </c>
      <c r="BJ257" s="39">
        <f t="shared" ca="1" si="1330"/>
        <v>4813386.3466192894</v>
      </c>
      <c r="BK257" s="39">
        <f t="shared" ca="1" si="1330"/>
        <v>4272441.0480545796</v>
      </c>
      <c r="BL257" s="39">
        <f t="shared" ca="1" si="1330"/>
        <v>4173323.9560499419</v>
      </c>
      <c r="BM257" s="39">
        <f t="shared" ca="1" si="1330"/>
        <v>3840816.6942264806</v>
      </c>
      <c r="BN257" s="39">
        <f t="shared" ca="1" si="1330"/>
        <v>3491784.4096194953</v>
      </c>
      <c r="BO257" s="39">
        <f t="shared" ca="1" si="1330"/>
        <v>3902715.0823365338</v>
      </c>
      <c r="BR257" s="35">
        <f t="shared" ref="BR257:BV261" si="1331">INDEX($H257:$BP257,MATCH(BR$4,$H$4:$BP$4,0))</f>
        <v>6300000</v>
      </c>
      <c r="BS257" s="35">
        <f t="shared" si="1331"/>
        <v>4600000</v>
      </c>
      <c r="BT257" s="35">
        <f t="shared" ca="1" si="1331"/>
        <v>8714489.1835869644</v>
      </c>
      <c r="BU257" s="35">
        <f t="shared" ca="1" si="1331"/>
        <v>5902373.0963377673</v>
      </c>
      <c r="BV257" s="35">
        <f t="shared" ca="1" si="1331"/>
        <v>3902715.0823365338</v>
      </c>
    </row>
    <row r="258" spans="1:79" x14ac:dyDescent="0.2">
      <c r="A258" t="str">
        <f>$A$61</f>
        <v>TTM EBITDA, as Defined</v>
      </c>
      <c r="F258" s="12" t="s">
        <v>223</v>
      </c>
      <c r="H258" s="39">
        <f t="shared" ref="H258:AM258" si="1332">H61</f>
        <v>0</v>
      </c>
      <c r="I258" s="39">
        <f t="shared" si="1332"/>
        <v>0</v>
      </c>
      <c r="J258" s="39">
        <f t="shared" si="1332"/>
        <v>0</v>
      </c>
      <c r="K258" s="39">
        <f t="shared" si="1332"/>
        <v>0</v>
      </c>
      <c r="L258" s="39">
        <f t="shared" si="1332"/>
        <v>0</v>
      </c>
      <c r="M258" s="39">
        <f t="shared" si="1332"/>
        <v>0</v>
      </c>
      <c r="N258" s="39">
        <f t="shared" si="1332"/>
        <v>0</v>
      </c>
      <c r="O258" s="39">
        <f t="shared" si="1332"/>
        <v>0</v>
      </c>
      <c r="P258" s="39">
        <f t="shared" si="1332"/>
        <v>0</v>
      </c>
      <c r="Q258" s="39">
        <f t="shared" si="1332"/>
        <v>0</v>
      </c>
      <c r="R258" s="39">
        <f t="shared" si="1332"/>
        <v>0</v>
      </c>
      <c r="S258" s="39">
        <f t="shared" si="1332"/>
        <v>5051190.2527030744</v>
      </c>
      <c r="T258" s="39">
        <f t="shared" si="1332"/>
        <v>4946738.7632668242</v>
      </c>
      <c r="U258" s="39">
        <f t="shared" si="1332"/>
        <v>4949630.1009960286</v>
      </c>
      <c r="V258" s="39">
        <f t="shared" si="1332"/>
        <v>4715430.7938060109</v>
      </c>
      <c r="W258" s="39">
        <f t="shared" si="1332"/>
        <v>4619974.7746916898</v>
      </c>
      <c r="X258" s="39">
        <f t="shared" si="1332"/>
        <v>4461301.2316045929</v>
      </c>
      <c r="Y258" s="39">
        <f t="shared" si="1332"/>
        <v>4316559.8720757412</v>
      </c>
      <c r="Z258" s="39">
        <f t="shared" si="1332"/>
        <v>4154880.3735677763</v>
      </c>
      <c r="AA258" s="39">
        <f t="shared" si="1332"/>
        <v>4043033.2481530728</v>
      </c>
      <c r="AB258" s="39">
        <f t="shared" si="1332"/>
        <v>3935164.819085042</v>
      </c>
      <c r="AC258" s="39">
        <f t="shared" si="1332"/>
        <v>3881142.4746086146</v>
      </c>
      <c r="AD258" s="39">
        <f t="shared" si="1332"/>
        <v>3828496.5962613444</v>
      </c>
      <c r="AE258" s="39">
        <f t="shared" si="1332"/>
        <v>3786543.3270160016</v>
      </c>
      <c r="AF258" s="39">
        <f t="shared" si="1332"/>
        <v>3814187.4521298502</v>
      </c>
      <c r="AG258" s="39">
        <f t="shared" ca="1" si="1332"/>
        <v>3771482.8582146866</v>
      </c>
      <c r="AH258" s="39">
        <f t="shared" ca="1" si="1332"/>
        <v>3923143.426678759</v>
      </c>
      <c r="AI258" s="39">
        <f t="shared" ca="1" si="1332"/>
        <v>3939445.1807598681</v>
      </c>
      <c r="AJ258" s="39">
        <f t="shared" ca="1" si="1332"/>
        <v>4018425.5047215163</v>
      </c>
      <c r="AK258" s="39">
        <f t="shared" ca="1" si="1332"/>
        <v>4059436.3597639631</v>
      </c>
      <c r="AL258" s="39">
        <f t="shared" ca="1" si="1332"/>
        <v>4131485.3180647241</v>
      </c>
      <c r="AM258" s="39">
        <f t="shared" ca="1" si="1332"/>
        <v>4136669.4297965262</v>
      </c>
      <c r="AN258" s="39">
        <f t="shared" ref="AN258:BO258" ca="1" si="1333">AN61</f>
        <v>4182182.2403686875</v>
      </c>
      <c r="AO258" s="39">
        <f t="shared" ca="1" si="1333"/>
        <v>4163676.1538688224</v>
      </c>
      <c r="AP258" s="39">
        <f t="shared" ca="1" si="1333"/>
        <v>4102886.8686262388</v>
      </c>
      <c r="AQ258" s="39">
        <f t="shared" ca="1" si="1333"/>
        <v>4084959.6676978264</v>
      </c>
      <c r="AR258" s="39">
        <f t="shared" ca="1" si="1333"/>
        <v>4058645.3381767841</v>
      </c>
      <c r="AS258" s="39">
        <f t="shared" ca="1" si="1333"/>
        <v>4040711.6093124938</v>
      </c>
      <c r="AT258" s="39">
        <f t="shared" ca="1" si="1333"/>
        <v>4017219.9022556199</v>
      </c>
      <c r="AU258" s="39">
        <f t="shared" ca="1" si="1333"/>
        <v>4010442.7324664784</v>
      </c>
      <c r="AV258" s="39">
        <f t="shared" ca="1" si="1333"/>
        <v>4008362.661895846</v>
      </c>
      <c r="AW258" s="39">
        <f t="shared" ca="1" si="1333"/>
        <v>4009008.0196450208</v>
      </c>
      <c r="AX258" s="39">
        <f t="shared" ca="1" si="1333"/>
        <v>4011872.3996373136</v>
      </c>
      <c r="AY258" s="39">
        <f t="shared" ca="1" si="1333"/>
        <v>4025947.2514569703</v>
      </c>
      <c r="AZ258" s="39">
        <f t="shared" ca="1" si="1333"/>
        <v>4038683.4273759192</v>
      </c>
      <c r="BA258" s="39">
        <f t="shared" ca="1" si="1333"/>
        <v>4051815.6330201873</v>
      </c>
      <c r="BB258" s="39">
        <f t="shared" ca="1" si="1333"/>
        <v>4060685.089555792</v>
      </c>
      <c r="BC258" s="39">
        <f t="shared" ca="1" si="1333"/>
        <v>4076644.5644089915</v>
      </c>
      <c r="BD258" s="39">
        <f t="shared" ca="1" si="1333"/>
        <v>4089343.9255470475</v>
      </c>
      <c r="BE258" s="39">
        <f t="shared" ca="1" si="1333"/>
        <v>4111882.2067105416</v>
      </c>
      <c r="BF258" s="39">
        <f t="shared" ca="1" si="1333"/>
        <v>4127619.4807595932</v>
      </c>
      <c r="BG258" s="39">
        <f t="shared" ca="1" si="1333"/>
        <v>4142920.33128752</v>
      </c>
      <c r="BH258" s="39">
        <f t="shared" ca="1" si="1333"/>
        <v>4163752.2508340734</v>
      </c>
      <c r="BI258" s="39">
        <f t="shared" ca="1" si="1333"/>
        <v>4177824.607867579</v>
      </c>
      <c r="BJ258" s="39">
        <f t="shared" ca="1" si="1333"/>
        <v>4194641.5807221746</v>
      </c>
      <c r="BK258" s="39">
        <f t="shared" ca="1" si="1333"/>
        <v>4214633.629129055</v>
      </c>
      <c r="BL258" s="39">
        <f t="shared" ca="1" si="1333"/>
        <v>4233128.7827409273</v>
      </c>
      <c r="BM258" s="39">
        <f t="shared" ca="1" si="1333"/>
        <v>4251964.1007567886</v>
      </c>
      <c r="BN258" s="39">
        <f t="shared" ca="1" si="1333"/>
        <v>4265841.076285691</v>
      </c>
      <c r="BO258" s="39">
        <f t="shared" ca="1" si="1333"/>
        <v>4287958.2290839255</v>
      </c>
      <c r="BR258" s="35">
        <f t="shared" si="1331"/>
        <v>5051190.2527030744</v>
      </c>
      <c r="BS258" s="35">
        <f t="shared" si="1331"/>
        <v>3786543.3270160016</v>
      </c>
      <c r="BT258" s="35">
        <f t="shared" ca="1" si="1331"/>
        <v>4084959.6676978264</v>
      </c>
      <c r="BU258" s="35">
        <f t="shared" ca="1" si="1331"/>
        <v>4076644.5644089915</v>
      </c>
      <c r="BV258" s="35">
        <f t="shared" ca="1" si="1331"/>
        <v>4287958.2290839255</v>
      </c>
    </row>
    <row r="259" spans="1:79" x14ac:dyDescent="0.2">
      <c r="A259" t="s">
        <v>220</v>
      </c>
      <c r="F259" s="12" t="s">
        <v>224</v>
      </c>
      <c r="H259" s="121">
        <f>IFERROR(H257/H258,0)</f>
        <v>0</v>
      </c>
      <c r="I259" s="121">
        <f t="shared" ref="I259:O259" si="1334">IFERROR(I257/I258,0)</f>
        <v>0</v>
      </c>
      <c r="J259" s="121">
        <f t="shared" si="1334"/>
        <v>0</v>
      </c>
      <c r="K259" s="121">
        <f t="shared" si="1334"/>
        <v>0</v>
      </c>
      <c r="L259" s="121">
        <f t="shared" si="1334"/>
        <v>0</v>
      </c>
      <c r="M259" s="121">
        <f t="shared" si="1334"/>
        <v>0</v>
      </c>
      <c r="N259" s="121">
        <f t="shared" si="1334"/>
        <v>0</v>
      </c>
      <c r="O259" s="121">
        <f t="shared" si="1334"/>
        <v>0</v>
      </c>
      <c r="P259" s="121">
        <f t="shared" ref="P259" si="1335">IFERROR(P257/P258,0)</f>
        <v>0</v>
      </c>
      <c r="Q259" s="121">
        <f t="shared" ref="Q259" si="1336">IFERROR(Q257/Q258,0)</f>
        <v>0</v>
      </c>
      <c r="R259" s="121">
        <f t="shared" ref="R259" si="1337">IFERROR(R257/R258,0)</f>
        <v>0</v>
      </c>
      <c r="S259" s="121">
        <f t="shared" ref="S259" si="1338">IFERROR(S257/S258,0)</f>
        <v>1.2472307881550575</v>
      </c>
      <c r="T259" s="121">
        <f t="shared" ref="T259" si="1339">IFERROR(T257/T258,0)</f>
        <v>1.2381895008247925</v>
      </c>
      <c r="U259" s="121">
        <f t="shared" ref="U259" si="1340">IFERROR(U257/U258,0)</f>
        <v>1.2374662095996725</v>
      </c>
      <c r="V259" s="121">
        <f t="shared" ref="V259" si="1341">IFERROR(V257/V258,0)</f>
        <v>1.1928920698801815</v>
      </c>
      <c r="W259" s="121">
        <f t="shared" ref="W259" si="1342">IFERROR(W257/W258,0)</f>
        <v>1.1796601206255939</v>
      </c>
      <c r="X259" s="121">
        <f t="shared" ref="X259" si="1343">IFERROR(X257/X258,0)</f>
        <v>1.2216166802168171</v>
      </c>
      <c r="Y259" s="121">
        <f t="shared" ref="Y259" si="1344">IFERROR(Y257/Y258,0)</f>
        <v>1.2625794988404069</v>
      </c>
      <c r="Z259" s="121">
        <f t="shared" ref="Z259" si="1345">IFERROR(Z257/Z258,0)</f>
        <v>1.2695913060597657</v>
      </c>
      <c r="AA259" s="121">
        <f t="shared" ref="AA259" si="1346">IFERROR(AA257/AA258,0)</f>
        <v>1.3047134852056215</v>
      </c>
      <c r="AB259" s="121">
        <f t="shared" ref="AB259" si="1347">IFERROR(AB257/AB258,0)</f>
        <v>1.2134180446119729</v>
      </c>
      <c r="AC259" s="121">
        <f t="shared" ref="AC259" si="1348">IFERROR(AC257/AC258,0)</f>
        <v>1.1852180202335594</v>
      </c>
      <c r="AD259" s="121">
        <f t="shared" ref="AD259" si="1349">IFERROR(AD257/AD258,0)</f>
        <v>1.2015160218483816</v>
      </c>
      <c r="AE259" s="121">
        <f t="shared" ref="AE259" si="1350">IFERROR(AE257/AE258,0)</f>
        <v>1.2148283018921762</v>
      </c>
      <c r="AF259" s="121">
        <f t="shared" ref="AF259" ca="1" si="1351">IFERROR(AF257/AF258,0)</f>
        <v>1.2060235784770752</v>
      </c>
      <c r="AG259" s="121">
        <f t="shared" ref="AG259" ca="1" si="1352">IFERROR(AG257/AG258,0)</f>
        <v>1.2196794133587843</v>
      </c>
      <c r="AH259" s="121">
        <f t="shared" ref="AH259" ca="1" si="1353">IFERROR(AH257/AH258,0)</f>
        <v>1.172529143012814</v>
      </c>
      <c r="AI259" s="121">
        <f t="shared" ref="AI259" ca="1" si="1354">IFERROR(AI257/AI258,0)</f>
        <v>1.3199828304241024</v>
      </c>
      <c r="AJ259" s="121">
        <f t="shared" ref="AJ259" ca="1" si="1355">IFERROR(AJ257/AJ258,0)</f>
        <v>1.4433513805805764</v>
      </c>
      <c r="AK259" s="121">
        <f t="shared" ref="AK259" ca="1" si="1356">IFERROR(AK257/AK258,0)</f>
        <v>1.5801428117375231</v>
      </c>
      <c r="AL259" s="121">
        <f t="shared" ref="AL259" ca="1" si="1357">IFERROR(AL257/AL258,0)</f>
        <v>1.6736085575213562</v>
      </c>
      <c r="AM259" s="121">
        <f t="shared" ref="AM259" ca="1" si="1358">IFERROR(AM257/AM258,0)</f>
        <v>1.7682073242064082</v>
      </c>
      <c r="AN259" s="121">
        <f t="shared" ref="AN259" ca="1" si="1359">IFERROR(AN257/AN258,0)</f>
        <v>1.844608565624553</v>
      </c>
      <c r="AO259" s="121">
        <f t="shared" ref="AO259" ca="1" si="1360">IFERROR(AO257/AO258,0)</f>
        <v>1.9488761574425304</v>
      </c>
      <c r="AP259" s="121">
        <f t="shared" ref="AP259" ca="1" si="1361">IFERROR(AP257/AP258,0)</f>
        <v>2.0752434703221181</v>
      </c>
      <c r="AQ259" s="121">
        <f t="shared" ref="AQ259" ca="1" si="1362">IFERROR(AQ257/AQ258,0)</f>
        <v>2.1333109485749748</v>
      </c>
      <c r="AR259" s="121">
        <f t="shared" ref="AR259" ca="1" si="1363">IFERROR(AR257/AR258,0)</f>
        <v>2.1471423239709999</v>
      </c>
      <c r="AS259" s="121">
        <f t="shared" ref="AS259" ca="1" si="1364">IFERROR(AS257/AS258,0)</f>
        <v>1.8694660323826058</v>
      </c>
      <c r="AT259" s="121">
        <f t="shared" ref="AT259" ca="1" si="1365">IFERROR(AT257/AT258,0)</f>
        <v>1.8015802558426448</v>
      </c>
      <c r="AU259" s="121">
        <f t="shared" ref="AU259" ca="1" si="1366">IFERROR(AU257/AU258,0)</f>
        <v>1.852066569528571</v>
      </c>
      <c r="AV259" s="121">
        <f t="shared" ref="AV259" ca="1" si="1367">IFERROR(AV257/AV258,0)</f>
        <v>1.8038574695079943</v>
      </c>
      <c r="AW259" s="121">
        <f t="shared" ref="AW259" ca="1" si="1368">IFERROR(AW257/AW258,0)</f>
        <v>1.7607537166086009</v>
      </c>
      <c r="AX259" s="121">
        <f t="shared" ref="AX259" ca="1" si="1369">IFERROR(AX257/AX258,0)</f>
        <v>1.6693159097984684</v>
      </c>
      <c r="AY259" s="121">
        <f t="shared" ref="AY259" ca="1" si="1370">IFERROR(AY257/AY258,0)</f>
        <v>1.5378794003182505</v>
      </c>
      <c r="AZ259" s="121">
        <f t="shared" ref="AZ259" ca="1" si="1371">IFERROR(AZ257/AZ258,0)</f>
        <v>1.5097984455084212</v>
      </c>
      <c r="BA259" s="121">
        <f t="shared" ref="BA259" ca="1" si="1372">IFERROR(BA257/BA258,0)</f>
        <v>1.430444260128203</v>
      </c>
      <c r="BB259" s="121">
        <f t="shared" ref="BB259" ca="1" si="1373">IFERROR(BB257/BB258,0)</f>
        <v>1.3491000518263045</v>
      </c>
      <c r="BC259" s="121">
        <f t="shared" ref="BC259" ca="1" si="1374">IFERROR(BC257/BC258,0)</f>
        <v>1.4478508005991588</v>
      </c>
      <c r="BD259" s="121">
        <f t="shared" ref="BD259" ca="1" si="1375">IFERROR(BD257/BD258,0)</f>
        <v>1.4429327028475518</v>
      </c>
      <c r="BE259" s="121">
        <f t="shared" ref="BE259" ca="1" si="1376">IFERROR(BE257/BE258,0)</f>
        <v>1.4026510889624391</v>
      </c>
      <c r="BF259" s="121">
        <f t="shared" ref="BF259" ca="1" si="1377">IFERROR(BF257/BF258,0)</f>
        <v>1.3140651965708567</v>
      </c>
      <c r="BG259" s="121">
        <f t="shared" ref="BG259" ca="1" si="1378">IFERROR(BG257/BG258,0)</f>
        <v>1.35591534600305</v>
      </c>
      <c r="BH259" s="121">
        <f t="shared" ref="BH259" ca="1" si="1379">IFERROR(BH257/BH258,0)</f>
        <v>1.2940053690789519</v>
      </c>
      <c r="BI259" s="121">
        <f t="shared" ref="BI259" ca="1" si="1380">IFERROR(BI257/BI258,0)</f>
        <v>1.2455485070000136</v>
      </c>
      <c r="BJ259" s="121">
        <f t="shared" ref="BJ259" ca="1" si="1381">IFERROR(BJ257/BJ258,0)</f>
        <v>1.1475083756239759</v>
      </c>
      <c r="BK259" s="121">
        <f t="shared" ref="BK259" ca="1" si="1382">IFERROR(BK257/BK258,0)</f>
        <v>1.0137158823310273</v>
      </c>
      <c r="BL259" s="121">
        <f t="shared" ref="BL259" ca="1" si="1383">IFERROR(BL257/BL258,0)</f>
        <v>0.98587219294276651</v>
      </c>
      <c r="BM259" s="121">
        <f t="shared" ref="BM259" ca="1" si="1384">IFERROR(BM257/BM258,0)</f>
        <v>0.90330412092210988</v>
      </c>
      <c r="BN259" s="121">
        <f t="shared" ref="BN259" ca="1" si="1385">IFERROR(BN257/BN258,0)</f>
        <v>0.81854535768590464</v>
      </c>
      <c r="BO259" s="121">
        <f t="shared" ref="BO259" ca="1" si="1386">IFERROR(BO257/BO258,0)</f>
        <v>0.91015697304735765</v>
      </c>
      <c r="BR259" s="135">
        <f t="shared" si="1331"/>
        <v>1.2472307881550575</v>
      </c>
      <c r="BS259" s="135">
        <f t="shared" si="1331"/>
        <v>1.2148283018921762</v>
      </c>
      <c r="BT259" s="135">
        <f t="shared" ca="1" si="1331"/>
        <v>2.1333109485749748</v>
      </c>
      <c r="BU259" s="135">
        <f t="shared" ca="1" si="1331"/>
        <v>1.4478508005991588</v>
      </c>
      <c r="BV259" s="135">
        <f t="shared" ca="1" si="1331"/>
        <v>0.91015697304735765</v>
      </c>
    </row>
    <row r="260" spans="1:79" x14ac:dyDescent="0.2">
      <c r="A260" t="s">
        <v>225</v>
      </c>
      <c r="F260" s="12" t="s">
        <v>226</v>
      </c>
      <c r="H260" s="122">
        <v>2.5</v>
      </c>
      <c r="I260" s="122">
        <v>2.5</v>
      </c>
      <c r="J260" s="122">
        <v>2.5</v>
      </c>
      <c r="K260" s="122">
        <v>2.5</v>
      </c>
      <c r="L260" s="122">
        <v>2.5</v>
      </c>
      <c r="M260" s="122">
        <v>2.5</v>
      </c>
      <c r="N260" s="122">
        <v>2.5</v>
      </c>
      <c r="O260" s="122">
        <v>2.5</v>
      </c>
      <c r="P260" s="122">
        <v>2.5</v>
      </c>
      <c r="Q260" s="122">
        <v>2.5</v>
      </c>
      <c r="R260" s="122">
        <v>2.5</v>
      </c>
      <c r="S260" s="122">
        <v>2.5</v>
      </c>
      <c r="T260" s="122">
        <v>2.5</v>
      </c>
      <c r="U260" s="122">
        <v>2.5</v>
      </c>
      <c r="V260" s="122">
        <v>2.5</v>
      </c>
      <c r="W260" s="122">
        <v>2.5</v>
      </c>
      <c r="X260" s="122">
        <v>2.5</v>
      </c>
      <c r="Y260" s="122">
        <v>2.5</v>
      </c>
      <c r="Z260" s="122">
        <v>2.5</v>
      </c>
      <c r="AA260" s="122">
        <v>2.5</v>
      </c>
      <c r="AB260" s="122">
        <v>2.5</v>
      </c>
      <c r="AC260" s="122">
        <v>2.5</v>
      </c>
      <c r="AD260" s="122">
        <v>2.5</v>
      </c>
      <c r="AE260" s="122">
        <v>2.5</v>
      </c>
      <c r="AF260" s="122">
        <v>2.5</v>
      </c>
      <c r="AG260" s="122">
        <v>2.5</v>
      </c>
      <c r="AH260" s="122">
        <v>2.5</v>
      </c>
      <c r="AI260" s="122">
        <v>2.5</v>
      </c>
      <c r="AJ260" s="122">
        <v>2.5</v>
      </c>
      <c r="AK260" s="122">
        <v>2.5</v>
      </c>
      <c r="AL260" s="122">
        <v>2.5</v>
      </c>
      <c r="AM260" s="122">
        <v>2.5</v>
      </c>
      <c r="AN260" s="122">
        <v>2.5</v>
      </c>
      <c r="AO260" s="122">
        <v>2.5</v>
      </c>
      <c r="AP260" s="122">
        <v>2.5</v>
      </c>
      <c r="AQ260" s="122">
        <v>2.5</v>
      </c>
      <c r="AR260" s="122">
        <v>2.5</v>
      </c>
      <c r="AS260" s="122">
        <v>2.5</v>
      </c>
      <c r="AT260" s="122">
        <v>2.5</v>
      </c>
      <c r="AU260" s="122">
        <v>2.5</v>
      </c>
      <c r="AV260" s="122">
        <v>2.5</v>
      </c>
      <c r="AW260" s="122">
        <v>2.5</v>
      </c>
      <c r="AX260" s="122">
        <v>2</v>
      </c>
      <c r="AY260" s="122">
        <v>2</v>
      </c>
      <c r="AZ260" s="122">
        <v>2</v>
      </c>
      <c r="BA260" s="122">
        <v>2</v>
      </c>
      <c r="BB260" s="122">
        <v>2</v>
      </c>
      <c r="BC260" s="122">
        <v>2</v>
      </c>
      <c r="BD260" s="122">
        <v>2</v>
      </c>
      <c r="BE260" s="122">
        <v>2</v>
      </c>
      <c r="BF260" s="122">
        <v>2</v>
      </c>
      <c r="BG260" s="122">
        <v>2</v>
      </c>
      <c r="BH260" s="122">
        <v>2</v>
      </c>
      <c r="BI260" s="122">
        <v>2</v>
      </c>
      <c r="BJ260" s="122">
        <v>2</v>
      </c>
      <c r="BK260" s="122">
        <v>2</v>
      </c>
      <c r="BL260" s="122">
        <v>2</v>
      </c>
      <c r="BM260" s="122">
        <v>2</v>
      </c>
      <c r="BN260" s="122">
        <v>2</v>
      </c>
      <c r="BO260" s="122">
        <v>2</v>
      </c>
      <c r="BR260" s="135">
        <f t="shared" si="1331"/>
        <v>2.5</v>
      </c>
      <c r="BS260" s="135">
        <f t="shared" si="1331"/>
        <v>2.5</v>
      </c>
      <c r="BT260" s="135">
        <f t="shared" si="1331"/>
        <v>2.5</v>
      </c>
      <c r="BU260" s="135">
        <f t="shared" si="1331"/>
        <v>2</v>
      </c>
      <c r="BV260" s="135">
        <f t="shared" si="1331"/>
        <v>2</v>
      </c>
    </row>
    <row r="261" spans="1:79" x14ac:dyDescent="0.2">
      <c r="A261" t="s">
        <v>254</v>
      </c>
      <c r="F261" s="12" t="s">
        <v>254</v>
      </c>
      <c r="H261" s="134" t="str">
        <f>IF(H259&gt;H260,"FAIL","PASS")</f>
        <v>PASS</v>
      </c>
      <c r="I261" s="134" t="str">
        <f t="shared" ref="I261:BO261" si="1387">IF(I259&gt;I260,"FAIL","PASS")</f>
        <v>PASS</v>
      </c>
      <c r="J261" s="134" t="str">
        <f t="shared" si="1387"/>
        <v>PASS</v>
      </c>
      <c r="K261" s="134" t="str">
        <f t="shared" si="1387"/>
        <v>PASS</v>
      </c>
      <c r="L261" s="134" t="str">
        <f t="shared" si="1387"/>
        <v>PASS</v>
      </c>
      <c r="M261" s="134" t="str">
        <f t="shared" si="1387"/>
        <v>PASS</v>
      </c>
      <c r="N261" s="134" t="str">
        <f t="shared" si="1387"/>
        <v>PASS</v>
      </c>
      <c r="O261" s="134" t="str">
        <f t="shared" si="1387"/>
        <v>PASS</v>
      </c>
      <c r="P261" s="134" t="str">
        <f t="shared" si="1387"/>
        <v>PASS</v>
      </c>
      <c r="Q261" s="134" t="str">
        <f t="shared" si="1387"/>
        <v>PASS</v>
      </c>
      <c r="R261" s="134" t="str">
        <f t="shared" si="1387"/>
        <v>PASS</v>
      </c>
      <c r="S261" s="134" t="str">
        <f t="shared" si="1387"/>
        <v>PASS</v>
      </c>
      <c r="T261" s="134" t="str">
        <f t="shared" si="1387"/>
        <v>PASS</v>
      </c>
      <c r="U261" s="134" t="str">
        <f t="shared" si="1387"/>
        <v>PASS</v>
      </c>
      <c r="V261" s="134" t="str">
        <f t="shared" si="1387"/>
        <v>PASS</v>
      </c>
      <c r="W261" s="134" t="str">
        <f t="shared" si="1387"/>
        <v>PASS</v>
      </c>
      <c r="X261" s="134" t="str">
        <f t="shared" si="1387"/>
        <v>PASS</v>
      </c>
      <c r="Y261" s="134" t="str">
        <f t="shared" si="1387"/>
        <v>PASS</v>
      </c>
      <c r="Z261" s="134" t="str">
        <f t="shared" si="1387"/>
        <v>PASS</v>
      </c>
      <c r="AA261" s="134" t="str">
        <f t="shared" si="1387"/>
        <v>PASS</v>
      </c>
      <c r="AB261" s="134" t="str">
        <f t="shared" si="1387"/>
        <v>PASS</v>
      </c>
      <c r="AC261" s="134" t="str">
        <f t="shared" si="1387"/>
        <v>PASS</v>
      </c>
      <c r="AD261" s="134" t="str">
        <f t="shared" si="1387"/>
        <v>PASS</v>
      </c>
      <c r="AE261" s="134" t="str">
        <f t="shared" si="1387"/>
        <v>PASS</v>
      </c>
      <c r="AF261" s="134" t="str">
        <f t="shared" ca="1" si="1387"/>
        <v>PASS</v>
      </c>
      <c r="AG261" s="134" t="str">
        <f t="shared" ca="1" si="1387"/>
        <v>PASS</v>
      </c>
      <c r="AH261" s="134" t="str">
        <f t="shared" ca="1" si="1387"/>
        <v>PASS</v>
      </c>
      <c r="AI261" s="134" t="str">
        <f t="shared" ca="1" si="1387"/>
        <v>PASS</v>
      </c>
      <c r="AJ261" s="134" t="str">
        <f t="shared" ca="1" si="1387"/>
        <v>PASS</v>
      </c>
      <c r="AK261" s="134" t="str">
        <f t="shared" ca="1" si="1387"/>
        <v>PASS</v>
      </c>
      <c r="AL261" s="134" t="str">
        <f t="shared" ca="1" si="1387"/>
        <v>PASS</v>
      </c>
      <c r="AM261" s="134" t="str">
        <f t="shared" ca="1" si="1387"/>
        <v>PASS</v>
      </c>
      <c r="AN261" s="134" t="str">
        <f t="shared" ca="1" si="1387"/>
        <v>PASS</v>
      </c>
      <c r="AO261" s="134" t="str">
        <f t="shared" ca="1" si="1387"/>
        <v>PASS</v>
      </c>
      <c r="AP261" s="134" t="str">
        <f t="shared" ca="1" si="1387"/>
        <v>PASS</v>
      </c>
      <c r="AQ261" s="134" t="str">
        <f t="shared" ca="1" si="1387"/>
        <v>PASS</v>
      </c>
      <c r="AR261" s="134" t="str">
        <f t="shared" ca="1" si="1387"/>
        <v>PASS</v>
      </c>
      <c r="AS261" s="134" t="str">
        <f t="shared" ca="1" si="1387"/>
        <v>PASS</v>
      </c>
      <c r="AT261" s="134" t="str">
        <f t="shared" ca="1" si="1387"/>
        <v>PASS</v>
      </c>
      <c r="AU261" s="134" t="str">
        <f t="shared" ca="1" si="1387"/>
        <v>PASS</v>
      </c>
      <c r="AV261" s="134" t="str">
        <f t="shared" ca="1" si="1387"/>
        <v>PASS</v>
      </c>
      <c r="AW261" s="134" t="str">
        <f t="shared" ca="1" si="1387"/>
        <v>PASS</v>
      </c>
      <c r="AX261" s="134" t="str">
        <f t="shared" ca="1" si="1387"/>
        <v>PASS</v>
      </c>
      <c r="AY261" s="134" t="str">
        <f t="shared" ca="1" si="1387"/>
        <v>PASS</v>
      </c>
      <c r="AZ261" s="134" t="str">
        <f t="shared" ca="1" si="1387"/>
        <v>PASS</v>
      </c>
      <c r="BA261" s="134" t="str">
        <f t="shared" ca="1" si="1387"/>
        <v>PASS</v>
      </c>
      <c r="BB261" s="134" t="str">
        <f t="shared" ca="1" si="1387"/>
        <v>PASS</v>
      </c>
      <c r="BC261" s="134" t="str">
        <f t="shared" ca="1" si="1387"/>
        <v>PASS</v>
      </c>
      <c r="BD261" s="134" t="str">
        <f t="shared" ca="1" si="1387"/>
        <v>PASS</v>
      </c>
      <c r="BE261" s="134" t="str">
        <f t="shared" ca="1" si="1387"/>
        <v>PASS</v>
      </c>
      <c r="BF261" s="134" t="str">
        <f t="shared" ca="1" si="1387"/>
        <v>PASS</v>
      </c>
      <c r="BG261" s="134" t="str">
        <f t="shared" ca="1" si="1387"/>
        <v>PASS</v>
      </c>
      <c r="BH261" s="134" t="str">
        <f t="shared" ca="1" si="1387"/>
        <v>PASS</v>
      </c>
      <c r="BI261" s="134" t="str">
        <f t="shared" ca="1" si="1387"/>
        <v>PASS</v>
      </c>
      <c r="BJ261" s="134" t="str">
        <f t="shared" ca="1" si="1387"/>
        <v>PASS</v>
      </c>
      <c r="BK261" s="134" t="str">
        <f t="shared" ca="1" si="1387"/>
        <v>PASS</v>
      </c>
      <c r="BL261" s="134" t="str">
        <f t="shared" ca="1" si="1387"/>
        <v>PASS</v>
      </c>
      <c r="BM261" s="134" t="str">
        <f t="shared" ca="1" si="1387"/>
        <v>PASS</v>
      </c>
      <c r="BN261" s="134" t="str">
        <f t="shared" ca="1" si="1387"/>
        <v>PASS</v>
      </c>
      <c r="BO261" s="134" t="str">
        <f t="shared" ca="1" si="1387"/>
        <v>PASS</v>
      </c>
      <c r="BR261" s="134" t="str">
        <f t="shared" si="1331"/>
        <v>PASS</v>
      </c>
      <c r="BS261" s="134" t="str">
        <f t="shared" si="1331"/>
        <v>PASS</v>
      </c>
      <c r="BT261" s="134" t="str">
        <f t="shared" ca="1" si="1331"/>
        <v>PASS</v>
      </c>
      <c r="BU261" s="134" t="str">
        <f t="shared" ca="1" si="1331"/>
        <v>PASS</v>
      </c>
      <c r="BV261" s="134" t="str">
        <f t="shared" ca="1" si="1331"/>
        <v>PASS</v>
      </c>
    </row>
    <row r="262" spans="1:79" x14ac:dyDescent="0.2">
      <c r="A262" t="s">
        <v>227</v>
      </c>
      <c r="F262" s="12" t="s">
        <v>235</v>
      </c>
      <c r="H262" s="31">
        <f>IF(H259&gt;H260,1,0)</f>
        <v>0</v>
      </c>
      <c r="I262" s="31">
        <f>IF(I259&gt;I260,1,0)</f>
        <v>0</v>
      </c>
      <c r="J262" s="31">
        <f>IF(J259&gt;J260,1,0)</f>
        <v>0</v>
      </c>
      <c r="K262" s="31">
        <f>IF(K259&gt;K260,1,0)</f>
        <v>0</v>
      </c>
      <c r="L262" s="31">
        <f>IF(L259&gt;L260,1,0)</f>
        <v>0</v>
      </c>
      <c r="M262" s="31">
        <f>IF(M259&gt;M260,1,0)</f>
        <v>0</v>
      </c>
      <c r="N262" s="31">
        <f>IF(N259&gt;N260,1,0)</f>
        <v>0</v>
      </c>
      <c r="O262" s="31">
        <f>IF(O259&gt;O260,1,0)</f>
        <v>0</v>
      </c>
      <c r="P262" s="31">
        <f>IF(P259&gt;P260,1,0)</f>
        <v>0</v>
      </c>
      <c r="Q262" s="31">
        <f>IF(Q259&gt;Q260,1,0)</f>
        <v>0</v>
      </c>
      <c r="R262" s="31">
        <f>IF(R259&gt;R260,1,0)</f>
        <v>0</v>
      </c>
      <c r="S262" s="31">
        <f>IF(S259&gt;S260,1,0)</f>
        <v>0</v>
      </c>
      <c r="T262" s="31">
        <f>IF(T259&gt;T260,1,0)</f>
        <v>0</v>
      </c>
      <c r="U262" s="31">
        <f>IF(U259&gt;U260,1,0)</f>
        <v>0</v>
      </c>
      <c r="V262" s="31">
        <f>IF(V259&gt;V260,1,0)</f>
        <v>0</v>
      </c>
      <c r="W262" s="31">
        <f>IF(W259&gt;W260,1,0)</f>
        <v>0</v>
      </c>
      <c r="X262" s="31">
        <f>IF(X259&gt;X260,1,0)</f>
        <v>0</v>
      </c>
      <c r="Y262" s="31">
        <f>IF(Y259&gt;Y260,1,0)</f>
        <v>0</v>
      </c>
      <c r="Z262" s="31">
        <f>IF(Z259&gt;Z260,1,0)</f>
        <v>0</v>
      </c>
      <c r="AA262" s="31">
        <f>IF(AA259&gt;AA260,1,0)</f>
        <v>0</v>
      </c>
      <c r="AB262" s="31">
        <f>IF(AB259&gt;AB260,1,0)</f>
        <v>0</v>
      </c>
      <c r="AC262" s="31">
        <f>IF(AC259&gt;AC260,1,0)</f>
        <v>0</v>
      </c>
      <c r="AD262" s="31">
        <f>IF(AD259&gt;AD260,1,0)</f>
        <v>0</v>
      </c>
      <c r="AE262" s="31">
        <f>IF(AE259&gt;AE260,1,0)</f>
        <v>0</v>
      </c>
      <c r="AF262" s="31">
        <f ca="1">IF(AF259&gt;AF260,1,0)</f>
        <v>0</v>
      </c>
      <c r="AG262" s="31">
        <f ca="1">IF(AG259&gt;AG260,1,0)</f>
        <v>0</v>
      </c>
      <c r="AH262" s="31">
        <f ca="1">IF(AH259&gt;AH260,1,0)</f>
        <v>0</v>
      </c>
      <c r="AI262" s="31">
        <f ca="1">IF(AI259&gt;AI260,1,0)</f>
        <v>0</v>
      </c>
      <c r="AJ262" s="31">
        <f ca="1">IF(AJ259&gt;AJ260,1,0)</f>
        <v>0</v>
      </c>
      <c r="AK262" s="31">
        <f ca="1">IF(AK259&gt;AK260,1,0)</f>
        <v>0</v>
      </c>
      <c r="AL262" s="31">
        <f ca="1">IF(AL259&gt;AL260,1,0)</f>
        <v>0</v>
      </c>
      <c r="AM262" s="31">
        <f ca="1">IF(AM259&gt;AM260,1,0)</f>
        <v>0</v>
      </c>
      <c r="AN262" s="31">
        <f ca="1">IF(AN259&gt;AN260,1,0)</f>
        <v>0</v>
      </c>
      <c r="AO262" s="31">
        <f ca="1">IF(AO259&gt;AO260,1,0)</f>
        <v>0</v>
      </c>
      <c r="AP262" s="31">
        <f ca="1">IF(AP259&gt;AP260,1,0)</f>
        <v>0</v>
      </c>
      <c r="AQ262" s="31">
        <f ca="1">IF(AQ259&gt;AQ260,1,0)</f>
        <v>0</v>
      </c>
      <c r="AR262" s="31">
        <f ca="1">IF(AR259&gt;AR260,1,0)</f>
        <v>0</v>
      </c>
      <c r="AS262" s="31">
        <f ca="1">IF(AS259&gt;AS260,1,0)</f>
        <v>0</v>
      </c>
      <c r="AT262" s="31">
        <f ca="1">IF(AT259&gt;AT260,1,0)</f>
        <v>0</v>
      </c>
      <c r="AU262" s="31">
        <f ca="1">IF(AU259&gt;AU260,1,0)</f>
        <v>0</v>
      </c>
      <c r="AV262" s="31">
        <f ca="1">IF(AV259&gt;AV260,1,0)</f>
        <v>0</v>
      </c>
      <c r="AW262" s="31">
        <f ca="1">IF(AW259&gt;AW260,1,0)</f>
        <v>0</v>
      </c>
      <c r="AX262" s="31">
        <f ca="1">IF(AX259&gt;AX260,1,0)</f>
        <v>0</v>
      </c>
      <c r="AY262" s="31">
        <f ca="1">IF(AY259&gt;AY260,1,0)</f>
        <v>0</v>
      </c>
      <c r="AZ262" s="31">
        <f ca="1">IF(AZ259&gt;AZ260,1,0)</f>
        <v>0</v>
      </c>
      <c r="BA262" s="31">
        <f ca="1">IF(BA259&gt;BA260,1,0)</f>
        <v>0</v>
      </c>
      <c r="BB262" s="31">
        <f ca="1">IF(BB259&gt;BB260,1,0)</f>
        <v>0</v>
      </c>
      <c r="BC262" s="31">
        <f ca="1">IF(BC259&gt;BC260,1,0)</f>
        <v>0</v>
      </c>
      <c r="BD262" s="31">
        <f ca="1">IF(BD259&gt;BD260,1,0)</f>
        <v>0</v>
      </c>
      <c r="BE262" s="31">
        <f ca="1">IF(BE259&gt;BE260,1,0)</f>
        <v>0</v>
      </c>
      <c r="BF262" s="31">
        <f ca="1">IF(BF259&gt;BF260,1,0)</f>
        <v>0</v>
      </c>
      <c r="BG262" s="31">
        <f ca="1">IF(BG259&gt;BG260,1,0)</f>
        <v>0</v>
      </c>
      <c r="BH262" s="31">
        <f ca="1">IF(BH259&gt;BH260,1,0)</f>
        <v>0</v>
      </c>
      <c r="BI262" s="31">
        <f ca="1">IF(BI259&gt;BI260,1,0)</f>
        <v>0</v>
      </c>
      <c r="BJ262" s="31">
        <f ca="1">IF(BJ259&gt;BJ260,1,0)</f>
        <v>0</v>
      </c>
      <c r="BK262" s="31">
        <f ca="1">IF(BK259&gt;BK260,1,0)</f>
        <v>0</v>
      </c>
      <c r="BL262" s="31">
        <f ca="1">IF(BL259&gt;BL260,1,0)</f>
        <v>0</v>
      </c>
      <c r="BM262" s="31">
        <f ca="1">IF(BM259&gt;BM260,1,0)</f>
        <v>0</v>
      </c>
      <c r="BN262" s="31">
        <f ca="1">IF(BN259&gt;BN260,1,0)</f>
        <v>0</v>
      </c>
      <c r="BO262" s="31">
        <f ca="1">IF(BO259&gt;BO260,1,0)</f>
        <v>0</v>
      </c>
      <c r="BR262" s="31">
        <f t="shared" ref="BR262:BV262" si="1388">IF(BR259&gt;BR260,1,0)</f>
        <v>0</v>
      </c>
      <c r="BS262" s="31">
        <f t="shared" si="1388"/>
        <v>0</v>
      </c>
      <c r="BT262" s="31">
        <f t="shared" ca="1" si="1388"/>
        <v>0</v>
      </c>
      <c r="BU262" s="31">
        <f t="shared" ca="1" si="1388"/>
        <v>0</v>
      </c>
      <c r="BV262" s="31">
        <f t="shared" ca="1" si="1388"/>
        <v>0</v>
      </c>
    </row>
    <row r="264" spans="1:79" x14ac:dyDescent="0.2">
      <c r="A264" s="5" t="s">
        <v>228</v>
      </c>
      <c r="B264" s="5"/>
      <c r="C264" s="5"/>
      <c r="D264" s="5"/>
      <c r="E264" s="5"/>
      <c r="F264" s="5"/>
      <c r="G264" s="5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R264" s="29"/>
      <c r="BS264" s="29"/>
      <c r="BT264" s="29"/>
      <c r="BU264" s="29"/>
      <c r="BV264" s="29"/>
      <c r="BX264" s="29"/>
      <c r="BY264" s="29"/>
      <c r="BZ264" s="29"/>
      <c r="CA264" s="29"/>
    </row>
    <row r="265" spans="1:79" x14ac:dyDescent="0.2">
      <c r="A265" t="str">
        <f>$A$61</f>
        <v>TTM EBITDA, as Defined</v>
      </c>
      <c r="F265" s="12" t="s">
        <v>223</v>
      </c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39">
        <f>AF61</f>
        <v>3814187.4521298502</v>
      </c>
      <c r="AG265" s="39">
        <f t="shared" ref="AG265:AU265" ca="1" si="1389">AG61</f>
        <v>3771482.8582146866</v>
      </c>
      <c r="AH265" s="39">
        <f t="shared" ca="1" si="1389"/>
        <v>3923143.426678759</v>
      </c>
      <c r="AI265" s="39">
        <f t="shared" ca="1" si="1389"/>
        <v>3939445.1807598681</v>
      </c>
      <c r="AJ265" s="39">
        <f t="shared" ca="1" si="1389"/>
        <v>4018425.5047215163</v>
      </c>
      <c r="AK265" s="39">
        <f t="shared" ca="1" si="1389"/>
        <v>4059436.3597639631</v>
      </c>
      <c r="AL265" s="39">
        <f t="shared" ca="1" si="1389"/>
        <v>4131485.3180647241</v>
      </c>
      <c r="AM265" s="39">
        <f t="shared" ca="1" si="1389"/>
        <v>4136669.4297965262</v>
      </c>
      <c r="AN265" s="39">
        <f t="shared" ca="1" si="1389"/>
        <v>4182182.2403686875</v>
      </c>
      <c r="AO265" s="39">
        <f t="shared" ca="1" si="1389"/>
        <v>4163676.1538688224</v>
      </c>
      <c r="AP265" s="39">
        <f t="shared" ca="1" si="1389"/>
        <v>4102886.8686262388</v>
      </c>
      <c r="AQ265" s="39">
        <f t="shared" ca="1" si="1389"/>
        <v>4084959.6676978264</v>
      </c>
      <c r="AR265" s="39">
        <f t="shared" ca="1" si="1389"/>
        <v>4058645.3381767841</v>
      </c>
      <c r="AS265" s="39">
        <f t="shared" ca="1" si="1389"/>
        <v>4040711.6093124938</v>
      </c>
      <c r="AT265" s="39">
        <f t="shared" ca="1" si="1389"/>
        <v>4017219.9022556199</v>
      </c>
      <c r="AU265" s="39">
        <f t="shared" ca="1" si="1389"/>
        <v>4010442.7324664784</v>
      </c>
      <c r="AV265" s="39">
        <f t="shared" ref="AV265:BO265" ca="1" si="1390">AV61</f>
        <v>4008362.661895846</v>
      </c>
      <c r="AW265" s="39">
        <f t="shared" ca="1" si="1390"/>
        <v>4009008.0196450208</v>
      </c>
      <c r="AX265" s="39">
        <f t="shared" ca="1" si="1390"/>
        <v>4011872.3996373136</v>
      </c>
      <c r="AY265" s="39">
        <f t="shared" ca="1" si="1390"/>
        <v>4025947.2514569703</v>
      </c>
      <c r="AZ265" s="39">
        <f t="shared" ca="1" si="1390"/>
        <v>4038683.4273759192</v>
      </c>
      <c r="BA265" s="39">
        <f t="shared" ca="1" si="1390"/>
        <v>4051815.6330201873</v>
      </c>
      <c r="BB265" s="39">
        <f t="shared" ca="1" si="1390"/>
        <v>4060685.089555792</v>
      </c>
      <c r="BC265" s="39">
        <f t="shared" ca="1" si="1390"/>
        <v>4076644.5644089915</v>
      </c>
      <c r="BD265" s="39">
        <f t="shared" ca="1" si="1390"/>
        <v>4089343.9255470475</v>
      </c>
      <c r="BE265" s="39">
        <f t="shared" ca="1" si="1390"/>
        <v>4111882.2067105416</v>
      </c>
      <c r="BF265" s="39">
        <f t="shared" ca="1" si="1390"/>
        <v>4127619.4807595932</v>
      </c>
      <c r="BG265" s="39">
        <f t="shared" ca="1" si="1390"/>
        <v>4142920.33128752</v>
      </c>
      <c r="BH265" s="39">
        <f t="shared" ca="1" si="1390"/>
        <v>4163752.2508340734</v>
      </c>
      <c r="BI265" s="39">
        <f t="shared" ca="1" si="1390"/>
        <v>4177824.607867579</v>
      </c>
      <c r="BJ265" s="39">
        <f t="shared" ca="1" si="1390"/>
        <v>4194641.5807221746</v>
      </c>
      <c r="BK265" s="39">
        <f t="shared" ca="1" si="1390"/>
        <v>4214633.629129055</v>
      </c>
      <c r="BL265" s="39">
        <f t="shared" ca="1" si="1390"/>
        <v>4233128.7827409273</v>
      </c>
      <c r="BM265" s="39">
        <f t="shared" ca="1" si="1390"/>
        <v>4251964.1007567886</v>
      </c>
      <c r="BN265" s="39">
        <f t="shared" ca="1" si="1390"/>
        <v>4265841.076285691</v>
      </c>
      <c r="BO265" s="39">
        <f t="shared" ca="1" si="1390"/>
        <v>4287958.2290839255</v>
      </c>
      <c r="BR265" s="35">
        <f t="shared" ref="BR265:BV268" si="1391">INDEX($H265:$BP265,MATCH(BR$4,$H$4:$BP$4,0))</f>
        <v>0</v>
      </c>
      <c r="BS265" s="35">
        <f t="shared" si="1391"/>
        <v>0</v>
      </c>
      <c r="BT265" s="35">
        <f t="shared" ca="1" si="1391"/>
        <v>4084959.6676978264</v>
      </c>
      <c r="BU265" s="35">
        <f t="shared" ca="1" si="1391"/>
        <v>4076644.5644089915</v>
      </c>
      <c r="BV265" s="35">
        <f t="shared" ca="1" si="1391"/>
        <v>4287958.2290839255</v>
      </c>
    </row>
    <row r="266" spans="1:79" x14ac:dyDescent="0.2">
      <c r="A266" t="s">
        <v>237</v>
      </c>
      <c r="F266" s="12" t="s">
        <v>207</v>
      </c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39">
        <f>-SUM(U171:AF171)</f>
        <v>-562175.99999999977</v>
      </c>
      <c r="AG266" s="39">
        <f>-SUM(V171:AG171)</f>
        <v>-622176.00000000012</v>
      </c>
      <c r="AH266" s="39">
        <f>-SUM(W171:AH171)</f>
        <v>-682176</v>
      </c>
      <c r="AI266" s="39">
        <f>-SUM(X171:AI171)</f>
        <v>-742176.00000000023</v>
      </c>
      <c r="AJ266" s="39">
        <f>-SUM(Y171:AJ171)</f>
        <v>-802176</v>
      </c>
      <c r="AK266" s="39">
        <f>-SUM(Z171:AK171)</f>
        <v>-862175.99999999977</v>
      </c>
      <c r="AL266" s="39">
        <f>-SUM(AA171:AL171)</f>
        <v>-823096</v>
      </c>
      <c r="AM266" s="39">
        <f>-SUM(AB171:AM171)</f>
        <v>-783223.99999999977</v>
      </c>
      <c r="AN266" s="39">
        <f>-SUM(AC171:AN171)</f>
        <v>-744601.99999999977</v>
      </c>
      <c r="AO266" s="39">
        <f>-SUM(AD171:AO171)</f>
        <v>-804602.00000000023</v>
      </c>
      <c r="AP266" s="39">
        <f>-SUM(AE171:AP171)</f>
        <v>-764736.00000000012</v>
      </c>
      <c r="AQ266" s="39">
        <f>-SUM(AF171:AQ171)</f>
        <v>-720000</v>
      </c>
      <c r="AR266" s="39">
        <f>-SUM(AG171:AR171)</f>
        <v>-720000</v>
      </c>
      <c r="AS266" s="39">
        <f>-SUM(AH171:AS171)</f>
        <v>-720000</v>
      </c>
      <c r="AT266" s="39">
        <f>-SUM(AI171:AT171)</f>
        <v>-720000</v>
      </c>
      <c r="AU266" s="39">
        <f>-SUM(AJ171:AU171)</f>
        <v>-720000</v>
      </c>
      <c r="AV266" s="39">
        <f>-SUM(AK171:AV171)</f>
        <v>-720000</v>
      </c>
      <c r="AW266" s="39">
        <f>-SUM(AL171:AW171)</f>
        <v>-720000</v>
      </c>
      <c r="AX266" s="39">
        <f>-SUM(AM171:AX171)</f>
        <v>-720000</v>
      </c>
      <c r="AY266" s="39">
        <f>-SUM(AN171:AY171)</f>
        <v>-720000</v>
      </c>
      <c r="AZ266" s="39">
        <f>-SUM(AO171:AZ171)</f>
        <v>-720000</v>
      </c>
      <c r="BA266" s="39">
        <f>-SUM(AP171:BA171)</f>
        <v>-720000</v>
      </c>
      <c r="BB266" s="39">
        <f>-SUM(AQ171:BB171)</f>
        <v>-720000</v>
      </c>
      <c r="BC266" s="39">
        <f>-SUM(AR171:BC171)</f>
        <v>-720000</v>
      </c>
      <c r="BD266" s="39">
        <f>-SUM(AS171:BD171)</f>
        <v>-720000</v>
      </c>
      <c r="BE266" s="39">
        <f>-SUM(AT171:BE171)</f>
        <v>-720000</v>
      </c>
      <c r="BF266" s="39">
        <f>-SUM(AU171:BF171)</f>
        <v>-720000</v>
      </c>
      <c r="BG266" s="39">
        <f>-SUM(AV171:BG171)</f>
        <v>-720000</v>
      </c>
      <c r="BH266" s="39">
        <f>-SUM(AW171:BH171)</f>
        <v>-720000</v>
      </c>
      <c r="BI266" s="39">
        <f>-SUM(AX171:BI171)</f>
        <v>-720000</v>
      </c>
      <c r="BJ266" s="39">
        <f>-SUM(AY171:BJ171)</f>
        <v>-720000</v>
      </c>
      <c r="BK266" s="39">
        <f>-SUM(AZ171:BK171)</f>
        <v>-720000</v>
      </c>
      <c r="BL266" s="39">
        <f>-SUM(BA171:BL171)</f>
        <v>-720000</v>
      </c>
      <c r="BM266" s="39">
        <f>-SUM(BB171:BM171)</f>
        <v>-720000</v>
      </c>
      <c r="BN266" s="39">
        <f>-SUM(BC171:BN171)</f>
        <v>-720000</v>
      </c>
      <c r="BO266" s="39">
        <f>-SUM(BD171:BO171)</f>
        <v>-720000</v>
      </c>
      <c r="BR266" s="35">
        <f t="shared" si="1391"/>
        <v>0</v>
      </c>
      <c r="BS266" s="35">
        <f t="shared" si="1391"/>
        <v>0</v>
      </c>
      <c r="BT266" s="35">
        <f t="shared" si="1391"/>
        <v>-720000</v>
      </c>
      <c r="BU266" s="35">
        <f t="shared" si="1391"/>
        <v>-720000</v>
      </c>
      <c r="BV266" s="35">
        <f t="shared" si="1391"/>
        <v>-720000</v>
      </c>
    </row>
    <row r="267" spans="1:79" x14ac:dyDescent="0.2">
      <c r="A267" t="s">
        <v>238</v>
      </c>
      <c r="F267" s="12" t="s">
        <v>230</v>
      </c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39">
        <f>SUM(U159:AF159)</f>
        <v>-943614.92610480054</v>
      </c>
      <c r="AG267" s="39">
        <f>SUM(V159:AG159)</f>
        <v>-943614.92610480054</v>
      </c>
      <c r="AH267" s="39">
        <f>SUM(W159:AH159)</f>
        <v>-943614.92610480054</v>
      </c>
      <c r="AI267" s="39">
        <f ca="1">SUM(X159:AI159)</f>
        <v>-989637.48800362786</v>
      </c>
      <c r="AJ267" s="39">
        <f ca="1">SUM(Y159:AJ159)</f>
        <v>-989637.48800362786</v>
      </c>
      <c r="AK267" s="39">
        <f ca="1">SUM(Z159:AK159)</f>
        <v>-1016288.5104164549</v>
      </c>
      <c r="AL267" s="39">
        <f ca="1">SUM(AA159:AL159)</f>
        <v>-1016288.5104164549</v>
      </c>
      <c r="AM267" s="39">
        <f ca="1">SUM(AB159:AM159)</f>
        <v>-1016288.5104164549</v>
      </c>
      <c r="AN267" s="39">
        <f ca="1">SUM(AC159:AN159)</f>
        <v>-1036472.7717964033</v>
      </c>
      <c r="AO267" s="39">
        <f ca="1">SUM(AD159:AO159)</f>
        <v>-1036472.7717964033</v>
      </c>
      <c r="AP267" s="39">
        <f ca="1">SUM(AE159:AP159)</f>
        <v>-1036472.7717964033</v>
      </c>
      <c r="AQ267" s="39">
        <f ca="1">SUM(AF159:AQ159)</f>
        <v>-1036472.7717964033</v>
      </c>
      <c r="AR267" s="39">
        <f ca="1">SUM(AG159:AR159)</f>
        <v>-980436.0958816848</v>
      </c>
      <c r="AS267" s="39">
        <f ca="1">SUM(AH159:AS159)</f>
        <v>-980436.0958816848</v>
      </c>
      <c r="AT267" s="39">
        <f ca="1">SUM(AI159:AT159)</f>
        <v>-980436.0958816848</v>
      </c>
      <c r="AU267" s="39">
        <f ca="1">SUM(AJ159:AU159)</f>
        <v>-926384.0011810069</v>
      </c>
      <c r="AV267" s="39">
        <f ca="1">SUM(AK159:AV159)</f>
        <v>-926384.0011810069</v>
      </c>
      <c r="AW267" s="39">
        <f ca="1">SUM(AL159:AW159)</f>
        <v>-907573.16487016401</v>
      </c>
      <c r="AX267" s="39">
        <f ca="1">SUM(AM159:AX159)</f>
        <v>-907573.16487016401</v>
      </c>
      <c r="AY267" s="39">
        <f ca="1">SUM(AN159:AY159)</f>
        <v>-907573.16487016401</v>
      </c>
      <c r="AZ267" s="39">
        <f ca="1">SUM(AO159:AZ159)</f>
        <v>-901937.92591500515</v>
      </c>
      <c r="BA267" s="39">
        <f ca="1">SUM(AP159:BA159)</f>
        <v>-901937.92591500515</v>
      </c>
      <c r="BB267" s="39">
        <f ca="1">SUM(AQ159:BB159)</f>
        <v>-901937.92591500515</v>
      </c>
      <c r="BC267" s="39">
        <f ca="1">SUM(AR159:BC159)</f>
        <v>-901937.92591500515</v>
      </c>
      <c r="BD267" s="39">
        <f ca="1">SUM(AS159:BD159)</f>
        <v>-926632.96826116927</v>
      </c>
      <c r="BE267" s="39">
        <f ca="1">SUM(AT159:BE159)</f>
        <v>-926632.96826116927</v>
      </c>
      <c r="BF267" s="39">
        <f ca="1">SUM(AU159:BF159)</f>
        <v>-926632.96826116927</v>
      </c>
      <c r="BG267" s="39">
        <f ca="1">SUM(AV159:BG159)</f>
        <v>-952737.13307376578</v>
      </c>
      <c r="BH267" s="39">
        <f ca="1">SUM(AW159:BH159)</f>
        <v>-952737.13307376578</v>
      </c>
      <c r="BI267" s="39">
        <f ca="1">SUM(AX159:BI159)</f>
        <v>-968478.16017109458</v>
      </c>
      <c r="BJ267" s="39">
        <f ca="1">SUM(AY159:BJ159)</f>
        <v>-968478.16017109458</v>
      </c>
      <c r="BK267" s="39">
        <f ca="1">SUM(AZ159:BK159)</f>
        <v>-968478.16017109458</v>
      </c>
      <c r="BL267" s="39">
        <f ca="1">SUM(BA159:BL159)</f>
        <v>-991350.17381992622</v>
      </c>
      <c r="BM267" s="39">
        <f ca="1">SUM(BB159:BM159)</f>
        <v>-991350.17381992622</v>
      </c>
      <c r="BN267" s="39">
        <f ca="1">SUM(BC159:BN159)</f>
        <v>-991350.17381992622</v>
      </c>
      <c r="BO267" s="39">
        <f ca="1">SUM(BD159:BO159)</f>
        <v>-991350.17381992622</v>
      </c>
      <c r="BR267" s="35">
        <f t="shared" si="1391"/>
        <v>0</v>
      </c>
      <c r="BS267" s="35">
        <f t="shared" si="1391"/>
        <v>0</v>
      </c>
      <c r="BT267" s="35">
        <f t="shared" ca="1" si="1391"/>
        <v>-1036472.7717964033</v>
      </c>
      <c r="BU267" s="35">
        <f t="shared" ca="1" si="1391"/>
        <v>-901937.92591500515</v>
      </c>
      <c r="BV267" s="35">
        <f t="shared" ca="1" si="1391"/>
        <v>-991350.17381992622</v>
      </c>
    </row>
    <row r="268" spans="1:79" x14ac:dyDescent="0.2">
      <c r="A268" s="32" t="s">
        <v>229</v>
      </c>
      <c r="B268" s="32"/>
      <c r="C268" s="32"/>
      <c r="D268" s="32"/>
      <c r="E268" s="32"/>
      <c r="F268" s="32"/>
      <c r="G268" s="32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1">
        <f>SUM(AF265:AF267)</f>
        <v>2308396.5260250494</v>
      </c>
      <c r="AG268" s="41">
        <f t="shared" ref="AG268:AU268" ca="1" si="1392">SUM(AG265:AG267)</f>
        <v>2205691.9321098858</v>
      </c>
      <c r="AH268" s="41">
        <f t="shared" ca="1" si="1392"/>
        <v>2297352.5005739583</v>
      </c>
      <c r="AI268" s="41">
        <f t="shared" ca="1" si="1392"/>
        <v>2207631.6927562398</v>
      </c>
      <c r="AJ268" s="41">
        <f t="shared" ca="1" si="1392"/>
        <v>2226612.0167178884</v>
      </c>
      <c r="AK268" s="41">
        <f t="shared" ca="1" si="1392"/>
        <v>2180971.8493475085</v>
      </c>
      <c r="AL268" s="41">
        <f t="shared" ca="1" si="1392"/>
        <v>2292100.8076482695</v>
      </c>
      <c r="AM268" s="41">
        <f t="shared" ca="1" si="1392"/>
        <v>2337156.9193800716</v>
      </c>
      <c r="AN268" s="41">
        <f t="shared" ca="1" si="1392"/>
        <v>2401107.4685722841</v>
      </c>
      <c r="AO268" s="41">
        <f t="shared" ca="1" si="1392"/>
        <v>2322601.3820724189</v>
      </c>
      <c r="AP268" s="41">
        <f t="shared" ca="1" si="1392"/>
        <v>2301678.0968298353</v>
      </c>
      <c r="AQ268" s="41">
        <f t="shared" ca="1" si="1392"/>
        <v>2328486.8959014229</v>
      </c>
      <c r="AR268" s="41">
        <f t="shared" ca="1" si="1392"/>
        <v>2358209.2422950994</v>
      </c>
      <c r="AS268" s="41">
        <f t="shared" ca="1" si="1392"/>
        <v>2340275.5134308091</v>
      </c>
      <c r="AT268" s="41">
        <f t="shared" ca="1" si="1392"/>
        <v>2316783.8063739352</v>
      </c>
      <c r="AU268" s="41">
        <f t="shared" ca="1" si="1392"/>
        <v>2364058.7312854715</v>
      </c>
      <c r="AV268" s="41">
        <f t="shared" ref="AV268" ca="1" si="1393">SUM(AV265:AV267)</f>
        <v>2361978.6607148391</v>
      </c>
      <c r="AW268" s="41">
        <f t="shared" ref="AW268" ca="1" si="1394">SUM(AW265:AW267)</f>
        <v>2381434.8547748569</v>
      </c>
      <c r="AX268" s="41">
        <f t="shared" ref="AX268" ca="1" si="1395">SUM(AX265:AX267)</f>
        <v>2384299.2347671497</v>
      </c>
      <c r="AY268" s="41">
        <f t="shared" ref="AY268" ca="1" si="1396">SUM(AY265:AY267)</f>
        <v>2398374.0865868065</v>
      </c>
      <c r="AZ268" s="41">
        <f t="shared" ref="AZ268" ca="1" si="1397">SUM(AZ265:AZ267)</f>
        <v>2416745.501460914</v>
      </c>
      <c r="BA268" s="41">
        <f t="shared" ref="BA268" ca="1" si="1398">SUM(BA265:BA267)</f>
        <v>2429877.7071051821</v>
      </c>
      <c r="BB268" s="41">
        <f t="shared" ref="BB268" ca="1" si="1399">SUM(BB265:BB267)</f>
        <v>2438747.1636407869</v>
      </c>
      <c r="BC268" s="41">
        <f t="shared" ref="BC268" ca="1" si="1400">SUM(BC265:BC267)</f>
        <v>2454706.6384939863</v>
      </c>
      <c r="BD268" s="41">
        <f t="shared" ref="BD268" ca="1" si="1401">SUM(BD265:BD267)</f>
        <v>2442710.9572858782</v>
      </c>
      <c r="BE268" s="41">
        <f t="shared" ref="BE268" ca="1" si="1402">SUM(BE265:BE267)</f>
        <v>2465249.2384493724</v>
      </c>
      <c r="BF268" s="41">
        <f t="shared" ref="BF268" ca="1" si="1403">SUM(BF265:BF267)</f>
        <v>2480986.5124984239</v>
      </c>
      <c r="BG268" s="41">
        <f t="shared" ref="BG268" ca="1" si="1404">SUM(BG265:BG267)</f>
        <v>2470183.1982137542</v>
      </c>
      <c r="BH268" s="41">
        <f t="shared" ref="BH268" ca="1" si="1405">SUM(BH265:BH267)</f>
        <v>2491015.1177603076</v>
      </c>
      <c r="BI268" s="41">
        <f t="shared" ref="BI268" ca="1" si="1406">SUM(BI265:BI267)</f>
        <v>2489346.4476964846</v>
      </c>
      <c r="BJ268" s="41">
        <f t="shared" ref="BJ268" ca="1" si="1407">SUM(BJ265:BJ267)</f>
        <v>2506163.4205510803</v>
      </c>
      <c r="BK268" s="41">
        <f t="shared" ref="BK268" ca="1" si="1408">SUM(BK265:BK267)</f>
        <v>2526155.4689579606</v>
      </c>
      <c r="BL268" s="41">
        <f t="shared" ref="BL268" ca="1" si="1409">SUM(BL265:BL267)</f>
        <v>2521778.6089210012</v>
      </c>
      <c r="BM268" s="41">
        <f t="shared" ref="BM268" ca="1" si="1410">SUM(BM265:BM267)</f>
        <v>2540613.9269368625</v>
      </c>
      <c r="BN268" s="41">
        <f t="shared" ref="BN268" ca="1" si="1411">SUM(BN265:BN267)</f>
        <v>2554490.9024657649</v>
      </c>
      <c r="BO268" s="41">
        <f t="shared" ref="BO268" ca="1" si="1412">SUM(BO265:BO267)</f>
        <v>2576608.0552639994</v>
      </c>
      <c r="BR268" s="74">
        <f t="shared" si="1391"/>
        <v>0</v>
      </c>
      <c r="BS268" s="74">
        <f t="shared" si="1391"/>
        <v>0</v>
      </c>
      <c r="BT268" s="74">
        <f t="shared" ca="1" si="1391"/>
        <v>2328486.8959014229</v>
      </c>
      <c r="BU268" s="74">
        <f t="shared" ca="1" si="1391"/>
        <v>2454706.6384939863</v>
      </c>
      <c r="BV268" s="74">
        <f t="shared" ca="1" si="1391"/>
        <v>2576608.0552639994</v>
      </c>
    </row>
    <row r="269" spans="1:79" x14ac:dyDescent="0.2"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R269" s="35"/>
      <c r="BS269" s="35"/>
      <c r="BT269" s="35"/>
      <c r="BU269" s="35"/>
      <c r="BV269" s="35"/>
    </row>
    <row r="270" spans="1:79" x14ac:dyDescent="0.2">
      <c r="A270" t="s">
        <v>231</v>
      </c>
      <c r="F270" s="12" t="s">
        <v>239</v>
      </c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39">
        <f ca="1">$D$249*4</f>
        <v>1085714.2857142857</v>
      </c>
      <c r="AG270" s="39">
        <f t="shared" ref="AG270:BO270" ca="1" si="1413">$D$249*4</f>
        <v>1085714.2857142857</v>
      </c>
      <c r="AH270" s="39">
        <f t="shared" ca="1" si="1413"/>
        <v>1085714.2857142857</v>
      </c>
      <c r="AI270" s="39">
        <f t="shared" ca="1" si="1413"/>
        <v>1085714.2857142857</v>
      </c>
      <c r="AJ270" s="39">
        <f t="shared" ca="1" si="1413"/>
        <v>1085714.2857142857</v>
      </c>
      <c r="AK270" s="39">
        <f t="shared" ca="1" si="1413"/>
        <v>1085714.2857142857</v>
      </c>
      <c r="AL270" s="39">
        <f t="shared" ca="1" si="1413"/>
        <v>1085714.2857142857</v>
      </c>
      <c r="AM270" s="39">
        <f t="shared" ca="1" si="1413"/>
        <v>1085714.2857142857</v>
      </c>
      <c r="AN270" s="39">
        <f t="shared" ca="1" si="1413"/>
        <v>1085714.2857142857</v>
      </c>
      <c r="AO270" s="39">
        <f t="shared" ca="1" si="1413"/>
        <v>1085714.2857142857</v>
      </c>
      <c r="AP270" s="39">
        <f t="shared" ca="1" si="1413"/>
        <v>1085714.2857142857</v>
      </c>
      <c r="AQ270" s="39">
        <f t="shared" ca="1" si="1413"/>
        <v>1085714.2857142857</v>
      </c>
      <c r="AR270" s="39">
        <f t="shared" ca="1" si="1413"/>
        <v>1085714.2857142857</v>
      </c>
      <c r="AS270" s="39">
        <f t="shared" ca="1" si="1413"/>
        <v>1085714.2857142857</v>
      </c>
      <c r="AT270" s="39">
        <f t="shared" ca="1" si="1413"/>
        <v>1085714.2857142857</v>
      </c>
      <c r="AU270" s="39">
        <f t="shared" ca="1" si="1413"/>
        <v>1085714.2857142857</v>
      </c>
      <c r="AV270" s="39">
        <f t="shared" ca="1" si="1413"/>
        <v>1085714.2857142857</v>
      </c>
      <c r="AW270" s="39">
        <f t="shared" ca="1" si="1413"/>
        <v>1085714.2857142857</v>
      </c>
      <c r="AX270" s="39">
        <f t="shared" ca="1" si="1413"/>
        <v>1085714.2857142857</v>
      </c>
      <c r="AY270" s="39">
        <f t="shared" ca="1" si="1413"/>
        <v>1085714.2857142857</v>
      </c>
      <c r="AZ270" s="39">
        <f t="shared" ca="1" si="1413"/>
        <v>1085714.2857142857</v>
      </c>
      <c r="BA270" s="39">
        <f t="shared" ca="1" si="1413"/>
        <v>1085714.2857142857</v>
      </c>
      <c r="BB270" s="39">
        <f t="shared" ca="1" si="1413"/>
        <v>1085714.2857142857</v>
      </c>
      <c r="BC270" s="39">
        <f t="shared" ca="1" si="1413"/>
        <v>1085714.2857142857</v>
      </c>
      <c r="BD270" s="39">
        <f t="shared" ca="1" si="1413"/>
        <v>1085714.2857142857</v>
      </c>
      <c r="BE270" s="39">
        <f t="shared" ca="1" si="1413"/>
        <v>1085714.2857142857</v>
      </c>
      <c r="BF270" s="39">
        <f t="shared" ca="1" si="1413"/>
        <v>1085714.2857142857</v>
      </c>
      <c r="BG270" s="39">
        <f t="shared" ca="1" si="1413"/>
        <v>1085714.2857142857</v>
      </c>
      <c r="BH270" s="39">
        <f t="shared" ca="1" si="1413"/>
        <v>1085714.2857142857</v>
      </c>
      <c r="BI270" s="39">
        <f t="shared" ca="1" si="1413"/>
        <v>1085714.2857142857</v>
      </c>
      <c r="BJ270" s="39">
        <f t="shared" ca="1" si="1413"/>
        <v>1085714.2857142857</v>
      </c>
      <c r="BK270" s="39">
        <f t="shared" ca="1" si="1413"/>
        <v>1085714.2857142857</v>
      </c>
      <c r="BL270" s="39">
        <f t="shared" ca="1" si="1413"/>
        <v>1085714.2857142857</v>
      </c>
      <c r="BM270" s="39">
        <f t="shared" ca="1" si="1413"/>
        <v>1085714.2857142857</v>
      </c>
      <c r="BN270" s="39">
        <f t="shared" ca="1" si="1413"/>
        <v>1085714.2857142857</v>
      </c>
      <c r="BO270" s="39">
        <f t="shared" ca="1" si="1413"/>
        <v>1085714.2857142857</v>
      </c>
      <c r="BR270" s="35">
        <f t="shared" ref="BR270:BV272" si="1414">INDEX($H270:$BP270,MATCH(BR$4,$H$4:$BP$4,0))</f>
        <v>0</v>
      </c>
      <c r="BS270" s="35">
        <f t="shared" si="1414"/>
        <v>0</v>
      </c>
      <c r="BT270" s="35">
        <f t="shared" ca="1" si="1414"/>
        <v>1085714.2857142857</v>
      </c>
      <c r="BU270" s="35">
        <f t="shared" ca="1" si="1414"/>
        <v>1085714.2857142857</v>
      </c>
      <c r="BV270" s="35">
        <f t="shared" ca="1" si="1414"/>
        <v>1085714.2857142857</v>
      </c>
    </row>
    <row r="271" spans="1:79" x14ac:dyDescent="0.2">
      <c r="A271" t="s">
        <v>232</v>
      </c>
      <c r="F271" s="12" t="s">
        <v>234</v>
      </c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39">
        <f>SUM(U39:AF39)</f>
        <v>360645.83333333337</v>
      </c>
      <c r="AG271" s="39">
        <f ca="1">SUM(V39:AG39)</f>
        <v>351749.99666666664</v>
      </c>
      <c r="AH271" s="39">
        <f ca="1">SUM(W39:AH39)</f>
        <v>345770.82999999996</v>
      </c>
      <c r="AI271" s="39">
        <f ca="1">SUM(X39:AI39)</f>
        <v>340812.49333333335</v>
      </c>
      <c r="AJ271" s="39">
        <f ca="1">SUM(Y39:AJ39)</f>
        <v>339354.15666666668</v>
      </c>
      <c r="AK271" s="39">
        <f ca="1">SUM(Z39:AK39)</f>
        <v>341395.82</v>
      </c>
      <c r="AL271" s="39">
        <f ca="1">SUM(AA39:AL39)</f>
        <v>348042.84357092396</v>
      </c>
      <c r="AM271" s="39">
        <f ca="1">SUM(AB39:AM39)</f>
        <v>357606.53380851465</v>
      </c>
      <c r="AN271" s="39">
        <f ca="1">SUM(AC39:AN39)</f>
        <v>372420.21737943863</v>
      </c>
      <c r="AO271" s="39">
        <f ca="1">SUM(AD39:AO39)</f>
        <v>390588.07428369595</v>
      </c>
      <c r="AP271" s="39">
        <f ca="1">SUM(AE39:AP39)</f>
        <v>411089.26452128653</v>
      </c>
      <c r="AQ271" s="39">
        <f ca="1">SUM(AF39:AQ39)</f>
        <v>433923.78809221048</v>
      </c>
      <c r="AR271" s="39">
        <f ca="1">SUM(AG39:AR39)</f>
        <v>457924.97499646776</v>
      </c>
      <c r="AS271" s="39">
        <f ca="1">SUM(AH39:AS39)</f>
        <v>481926.1619007251</v>
      </c>
      <c r="AT271" s="39">
        <f ca="1">SUM(AI39:AT39)</f>
        <v>499157.67165226373</v>
      </c>
      <c r="AU271" s="39">
        <f ca="1">SUM(AJ39:AU39)</f>
        <v>514542.17866474116</v>
      </c>
      <c r="AV271" s="39">
        <f ca="1">SUM(AK39:AV39)</f>
        <v>527536.55232863268</v>
      </c>
      <c r="AW271" s="39">
        <f ca="1">SUM(AL39:AW39)</f>
        <v>535881.22274288628</v>
      </c>
      <c r="AX271" s="39">
        <f ca="1">SUM(AM39:AX39)</f>
        <v>539640.14449990029</v>
      </c>
      <c r="AY271" s="39">
        <f ca="1">SUM(AN39:AY39)</f>
        <v>538371.93840695266</v>
      </c>
      <c r="AZ271" s="39">
        <f ca="1">SUM(AO39:AZ39)</f>
        <v>531820.70934726601</v>
      </c>
      <c r="BA271" s="39">
        <f ca="1">SUM(AP39:BA39)</f>
        <v>522388.84387956664</v>
      </c>
      <c r="BB271" s="39">
        <f ca="1">SUM(AQ39:BB39)</f>
        <v>508863.71939819277</v>
      </c>
      <c r="BC271" s="39">
        <f ca="1">SUM(AR39:BC39)</f>
        <v>491152.44353842729</v>
      </c>
      <c r="BD271" s="39">
        <f ca="1">SUM(AS39:BD39)</f>
        <v>474748.43302947364</v>
      </c>
      <c r="BE271" s="39">
        <f ca="1">SUM(AT39:BE39)</f>
        <v>458334.35994483274</v>
      </c>
      <c r="BF271" s="39">
        <f ca="1">SUM(AU39:BF39)</f>
        <v>447913.47718037316</v>
      </c>
      <c r="BG271" s="39">
        <f ca="1">SUM(AV39:BG39)</f>
        <v>437335.40994329436</v>
      </c>
      <c r="BH271" s="39">
        <f ca="1">SUM(AW39:BH39)</f>
        <v>426776.15693042416</v>
      </c>
      <c r="BI271" s="39">
        <f ca="1">SUM(AX39:BI39)</f>
        <v>416027.67349671794</v>
      </c>
      <c r="BJ271" s="39">
        <f ca="1">SUM(AY39:BJ39)</f>
        <v>405205.716851998</v>
      </c>
      <c r="BK271" s="39">
        <f ca="1">SUM(AZ39:BK39)</f>
        <v>394217.48972930096</v>
      </c>
      <c r="BL271" s="39">
        <f ca="1">SUM(BA39:BL39)</f>
        <v>383023.43799838191</v>
      </c>
      <c r="BM271" s="39">
        <f ca="1">SUM(BB39:BM39)</f>
        <v>371798.50630544865</v>
      </c>
      <c r="BN271" s="39">
        <f ca="1">SUM(BC39:BN39)</f>
        <v>360393.87459888635</v>
      </c>
      <c r="BO271" s="39">
        <f ca="1">SUM(BD39:BO39)</f>
        <v>348806.03927717498</v>
      </c>
      <c r="BR271" s="35">
        <f t="shared" si="1414"/>
        <v>0</v>
      </c>
      <c r="BS271" s="35">
        <f t="shared" si="1414"/>
        <v>0</v>
      </c>
      <c r="BT271" s="35">
        <f t="shared" ca="1" si="1414"/>
        <v>433923.78809221048</v>
      </c>
      <c r="BU271" s="35">
        <f t="shared" ca="1" si="1414"/>
        <v>491152.44353842729</v>
      </c>
      <c r="BV271" s="35">
        <f t="shared" ca="1" si="1414"/>
        <v>348806.03927717498</v>
      </c>
    </row>
    <row r="272" spans="1:79" x14ac:dyDescent="0.2">
      <c r="A272" s="32" t="s">
        <v>233</v>
      </c>
      <c r="B272" s="32"/>
      <c r="C272" s="32"/>
      <c r="D272" s="32"/>
      <c r="E272" s="32"/>
      <c r="F272" s="32"/>
      <c r="G272" s="32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1">
        <f ca="1">SUM(AF270:AF271)</f>
        <v>1446360.1190476189</v>
      </c>
      <c r="AG272" s="41">
        <f t="shared" ref="AG272:AU272" ca="1" si="1415">SUM(AG270:AG271)</f>
        <v>1437464.2823809523</v>
      </c>
      <c r="AH272" s="41">
        <f t="shared" ca="1" si="1415"/>
        <v>1431485.1157142855</v>
      </c>
      <c r="AI272" s="41">
        <f t="shared" ca="1" si="1415"/>
        <v>1426526.7790476191</v>
      </c>
      <c r="AJ272" s="41">
        <f t="shared" ca="1" si="1415"/>
        <v>1425068.4423809524</v>
      </c>
      <c r="AK272" s="41">
        <f t="shared" ca="1" si="1415"/>
        <v>1427110.1057142857</v>
      </c>
      <c r="AL272" s="41">
        <f t="shared" ca="1" si="1415"/>
        <v>1433757.1292852096</v>
      </c>
      <c r="AM272" s="41">
        <f t="shared" ca="1" si="1415"/>
        <v>1443320.8195228004</v>
      </c>
      <c r="AN272" s="41">
        <f t="shared" ca="1" si="1415"/>
        <v>1458134.5030937244</v>
      </c>
      <c r="AO272" s="41">
        <f t="shared" ca="1" si="1415"/>
        <v>1476302.3599979817</v>
      </c>
      <c r="AP272" s="41">
        <f t="shared" ca="1" si="1415"/>
        <v>1496803.5502355723</v>
      </c>
      <c r="AQ272" s="41">
        <f t="shared" ca="1" si="1415"/>
        <v>1519638.0738064961</v>
      </c>
      <c r="AR272" s="41">
        <f t="shared" ca="1" si="1415"/>
        <v>1543639.2607107535</v>
      </c>
      <c r="AS272" s="41">
        <f t="shared" ca="1" si="1415"/>
        <v>1567640.4476150107</v>
      </c>
      <c r="AT272" s="41">
        <f t="shared" ca="1" si="1415"/>
        <v>1584871.9573665494</v>
      </c>
      <c r="AU272" s="41">
        <f t="shared" ca="1" si="1415"/>
        <v>1600256.4643790268</v>
      </c>
      <c r="AV272" s="41">
        <f t="shared" ref="AV272" ca="1" si="1416">SUM(AV270:AV271)</f>
        <v>1613250.8380429184</v>
      </c>
      <c r="AW272" s="41">
        <f t="shared" ref="AW272" ca="1" si="1417">SUM(AW270:AW271)</f>
        <v>1621595.508457172</v>
      </c>
      <c r="AX272" s="41">
        <f t="shared" ref="AX272" ca="1" si="1418">SUM(AX270:AX271)</f>
        <v>1625354.430214186</v>
      </c>
      <c r="AY272" s="41">
        <f t="shared" ref="AY272" ca="1" si="1419">SUM(AY270:AY271)</f>
        <v>1624086.2241212383</v>
      </c>
      <c r="AZ272" s="41">
        <f t="shared" ref="AZ272" ca="1" si="1420">SUM(AZ270:AZ271)</f>
        <v>1617534.9950615517</v>
      </c>
      <c r="BA272" s="41">
        <f t="shared" ref="BA272" ca="1" si="1421">SUM(BA270:BA271)</f>
        <v>1608103.1295938524</v>
      </c>
      <c r="BB272" s="41">
        <f t="shared" ref="BB272" ca="1" si="1422">SUM(BB270:BB271)</f>
        <v>1594578.0051124785</v>
      </c>
      <c r="BC272" s="41">
        <f t="shared" ref="BC272" ca="1" si="1423">SUM(BC270:BC271)</f>
        <v>1576866.729252713</v>
      </c>
      <c r="BD272" s="41">
        <f t="shared" ref="BD272" ca="1" si="1424">SUM(BD270:BD271)</f>
        <v>1560462.7187437592</v>
      </c>
      <c r="BE272" s="41">
        <f t="shared" ref="BE272" ca="1" si="1425">SUM(BE270:BE271)</f>
        <v>1544048.6456591184</v>
      </c>
      <c r="BF272" s="41">
        <f t="shared" ref="BF272" ca="1" si="1426">SUM(BF270:BF271)</f>
        <v>1533627.7628946588</v>
      </c>
      <c r="BG272" s="41">
        <f t="shared" ref="BG272" ca="1" si="1427">SUM(BG270:BG271)</f>
        <v>1523049.6956575802</v>
      </c>
      <c r="BH272" s="41">
        <f t="shared" ref="BH272" ca="1" si="1428">SUM(BH270:BH271)</f>
        <v>1512490.4426447097</v>
      </c>
      <c r="BI272" s="41">
        <f t="shared" ref="BI272" ca="1" si="1429">SUM(BI270:BI271)</f>
        <v>1501741.9592110035</v>
      </c>
      <c r="BJ272" s="41">
        <f t="shared" ref="BJ272" ca="1" si="1430">SUM(BJ270:BJ271)</f>
        <v>1490920.0025662836</v>
      </c>
      <c r="BK272" s="41">
        <f t="shared" ref="BK272" ca="1" si="1431">SUM(BK270:BK271)</f>
        <v>1479931.7754435865</v>
      </c>
      <c r="BL272" s="41">
        <f t="shared" ref="BL272" ca="1" si="1432">SUM(BL270:BL271)</f>
        <v>1468737.7237126676</v>
      </c>
      <c r="BM272" s="41">
        <f t="shared" ref="BM272" ca="1" si="1433">SUM(BM270:BM271)</f>
        <v>1457512.7920197344</v>
      </c>
      <c r="BN272" s="41">
        <f t="shared" ref="BN272" ca="1" si="1434">SUM(BN270:BN271)</f>
        <v>1446108.160313172</v>
      </c>
      <c r="BO272" s="41">
        <f t="shared" ref="BO272" ca="1" si="1435">SUM(BO270:BO271)</f>
        <v>1434520.3249914607</v>
      </c>
      <c r="BR272" s="74">
        <f t="shared" si="1414"/>
        <v>0</v>
      </c>
      <c r="BS272" s="74">
        <f t="shared" si="1414"/>
        <v>0</v>
      </c>
      <c r="BT272" s="74">
        <f t="shared" ca="1" si="1414"/>
        <v>1519638.0738064961</v>
      </c>
      <c r="BU272" s="74">
        <f t="shared" ca="1" si="1414"/>
        <v>1576866.729252713</v>
      </c>
      <c r="BV272" s="74">
        <f t="shared" ca="1" si="1414"/>
        <v>1434520.3249914607</v>
      </c>
    </row>
    <row r="273" spans="1:79" x14ac:dyDescent="0.2"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R273" s="35"/>
      <c r="BS273" s="35"/>
      <c r="BT273" s="35"/>
      <c r="BU273" s="35"/>
      <c r="BV273" s="35"/>
    </row>
    <row r="274" spans="1:79" x14ac:dyDescent="0.2">
      <c r="A274" t="s">
        <v>228</v>
      </c>
      <c r="F274" s="12" t="s">
        <v>236</v>
      </c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124">
        <f ca="1">AF268/AF272</f>
        <v>1.5960039934902612</v>
      </c>
      <c r="AG274" s="124">
        <f t="shared" ref="AG274:AU274" ca="1" si="1436">AG268/AG272</f>
        <v>1.534432513659731</v>
      </c>
      <c r="AH274" s="124">
        <f t="shared" ca="1" si="1436"/>
        <v>1.6048734809426366</v>
      </c>
      <c r="AI274" s="124">
        <f t="shared" ca="1" si="1436"/>
        <v>1.5475571332983344</v>
      </c>
      <c r="AJ274" s="124">
        <f t="shared" ca="1" si="1436"/>
        <v>1.5624597040390187</v>
      </c>
      <c r="AK274" s="124">
        <f t="shared" ca="1" si="1436"/>
        <v>1.528243574630078</v>
      </c>
      <c r="AL274" s="124">
        <f t="shared" ca="1" si="1436"/>
        <v>1.5986674178150253</v>
      </c>
      <c r="AM274" s="124">
        <f t="shared" ca="1" si="1436"/>
        <v>1.6192913507287983</v>
      </c>
      <c r="AN274" s="124">
        <f t="shared" ca="1" si="1436"/>
        <v>1.6466982047800485</v>
      </c>
      <c r="AO274" s="124">
        <f t="shared" ca="1" si="1436"/>
        <v>1.5732558891767905</v>
      </c>
      <c r="AP274" s="124">
        <f t="shared" ca="1" si="1436"/>
        <v>1.5377289133684837</v>
      </c>
      <c r="AQ274" s="124">
        <f t="shared" ca="1" si="1436"/>
        <v>1.5322641200143567</v>
      </c>
      <c r="AR274" s="124">
        <f t="shared" ca="1" si="1436"/>
        <v>1.527694521846565</v>
      </c>
      <c r="AS274" s="124">
        <f t="shared" ca="1" si="1436"/>
        <v>1.4928649723163727</v>
      </c>
      <c r="AT274" s="124">
        <f t="shared" ca="1" si="1436"/>
        <v>1.4618113441943557</v>
      </c>
      <c r="AU274" s="124">
        <f t="shared" ca="1" si="1436"/>
        <v>1.4772999103008373</v>
      </c>
      <c r="AV274" s="124">
        <f t="shared" ref="AV274:BO274" ca="1" si="1437">AV268/AV272</f>
        <v>1.4641112249972388</v>
      </c>
      <c r="AW274" s="124">
        <f t="shared" ca="1" si="1437"/>
        <v>1.4685751424167521</v>
      </c>
      <c r="AX274" s="124">
        <f t="shared" ca="1" si="1437"/>
        <v>1.4669411117013731</v>
      </c>
      <c r="AY274" s="124">
        <f t="shared" ca="1" si="1437"/>
        <v>1.476752927871499</v>
      </c>
      <c r="AZ274" s="124">
        <f t="shared" ca="1" si="1437"/>
        <v>1.4940916325392701</v>
      </c>
      <c r="BA274" s="124">
        <f t="shared" ca="1" si="1437"/>
        <v>1.5110210672364524</v>
      </c>
      <c r="BB274" s="124">
        <f t="shared" ca="1" si="1437"/>
        <v>1.529399725709099</v>
      </c>
      <c r="BC274" s="124">
        <f t="shared" ca="1" si="1437"/>
        <v>1.5566988591720032</v>
      </c>
      <c r="BD274" s="124">
        <f t="shared" ca="1" si="1437"/>
        <v>1.5653760438777848</v>
      </c>
      <c r="BE274" s="124">
        <f t="shared" ca="1" si="1437"/>
        <v>1.5966137112195806</v>
      </c>
      <c r="BF274" s="124">
        <f t="shared" ca="1" si="1437"/>
        <v>1.6177240478586961</v>
      </c>
      <c r="BG274" s="124">
        <f t="shared" ca="1" si="1437"/>
        <v>1.6218664468116695</v>
      </c>
      <c r="BH274" s="124">
        <f t="shared" ca="1" si="1437"/>
        <v>1.6469625509861534</v>
      </c>
      <c r="BI274" s="124">
        <f t="shared" ca="1" si="1437"/>
        <v>1.6576392717989687</v>
      </c>
      <c r="BJ274" s="124">
        <f t="shared" ca="1" si="1437"/>
        <v>1.6809509673471974</v>
      </c>
      <c r="BK274" s="124">
        <f t="shared" ca="1" si="1437"/>
        <v>1.706940489334912</v>
      </c>
      <c r="BL274" s="124">
        <f t="shared" ca="1" si="1437"/>
        <v>1.716969999617401</v>
      </c>
      <c r="BM274" s="124">
        <f t="shared" ca="1" si="1437"/>
        <v>1.7431160404542529</v>
      </c>
      <c r="BN274" s="124">
        <f t="shared" ca="1" si="1437"/>
        <v>1.7664590883109044</v>
      </c>
      <c r="BO274" s="124">
        <f t="shared" ca="1" si="1437"/>
        <v>1.7961460778043261</v>
      </c>
      <c r="BR274" s="136">
        <f t="shared" ref="BR274:BV276" si="1438">INDEX($H274:$BP274,MATCH(BR$4,$H$4:$BP$4,0))</f>
        <v>0</v>
      </c>
      <c r="BS274" s="136">
        <f t="shared" si="1438"/>
        <v>0</v>
      </c>
      <c r="BT274" s="136">
        <f t="shared" ca="1" si="1438"/>
        <v>1.5322641200143567</v>
      </c>
      <c r="BU274" s="136">
        <f t="shared" ca="1" si="1438"/>
        <v>1.5566988591720032</v>
      </c>
      <c r="BV274" s="136">
        <f t="shared" ca="1" si="1438"/>
        <v>1.7961460778043261</v>
      </c>
    </row>
    <row r="275" spans="1:79" x14ac:dyDescent="0.2">
      <c r="A275" t="s">
        <v>225</v>
      </c>
      <c r="F275" s="12" t="s">
        <v>226</v>
      </c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123">
        <v>1.25</v>
      </c>
      <c r="AG275" s="123">
        <v>1.25</v>
      </c>
      <c r="AH275" s="123">
        <v>1.25</v>
      </c>
      <c r="AI275" s="123">
        <v>1.25</v>
      </c>
      <c r="AJ275" s="123">
        <v>1.25</v>
      </c>
      <c r="AK275" s="123">
        <v>1.25</v>
      </c>
      <c r="AL275" s="123">
        <v>1.25</v>
      </c>
      <c r="AM275" s="123">
        <v>1.25</v>
      </c>
      <c r="AN275" s="123">
        <v>1.25</v>
      </c>
      <c r="AO275" s="123">
        <v>1.25</v>
      </c>
      <c r="AP275" s="123">
        <v>1.25</v>
      </c>
      <c r="AQ275" s="123">
        <v>1.25</v>
      </c>
      <c r="AR275" s="123">
        <v>1.25</v>
      </c>
      <c r="AS275" s="123">
        <v>1.25</v>
      </c>
      <c r="AT275" s="123">
        <v>1.25</v>
      </c>
      <c r="AU275" s="123">
        <v>1.25</v>
      </c>
      <c r="AV275" s="123">
        <v>1.25</v>
      </c>
      <c r="AW275" s="123">
        <v>1.25</v>
      </c>
      <c r="AX275" s="123">
        <v>1.25</v>
      </c>
      <c r="AY275" s="123">
        <v>1.25</v>
      </c>
      <c r="AZ275" s="123">
        <v>1.25</v>
      </c>
      <c r="BA275" s="123">
        <v>1.25</v>
      </c>
      <c r="BB275" s="123">
        <v>1.25</v>
      </c>
      <c r="BC275" s="123">
        <v>1.25</v>
      </c>
      <c r="BD275" s="123">
        <v>1.25</v>
      </c>
      <c r="BE275" s="123">
        <v>1.25</v>
      </c>
      <c r="BF275" s="123">
        <v>1.25</v>
      </c>
      <c r="BG275" s="123">
        <v>1.25</v>
      </c>
      <c r="BH275" s="123">
        <v>1.25</v>
      </c>
      <c r="BI275" s="123">
        <v>1.25</v>
      </c>
      <c r="BJ275" s="123">
        <v>1.25</v>
      </c>
      <c r="BK275" s="123">
        <v>1.25</v>
      </c>
      <c r="BL275" s="123">
        <v>1.25</v>
      </c>
      <c r="BM275" s="123">
        <v>1.25</v>
      </c>
      <c r="BN275" s="123">
        <v>1.25</v>
      </c>
      <c r="BO275" s="123">
        <v>1.25</v>
      </c>
      <c r="BR275" s="136">
        <f t="shared" si="1438"/>
        <v>0</v>
      </c>
      <c r="BS275" s="136">
        <f t="shared" si="1438"/>
        <v>0</v>
      </c>
      <c r="BT275" s="136">
        <f t="shared" si="1438"/>
        <v>1.25</v>
      </c>
      <c r="BU275" s="136">
        <f t="shared" si="1438"/>
        <v>1.25</v>
      </c>
      <c r="BV275" s="136">
        <f t="shared" si="1438"/>
        <v>1.25</v>
      </c>
    </row>
    <row r="276" spans="1:79" x14ac:dyDescent="0.2">
      <c r="A276" t="s">
        <v>254</v>
      </c>
      <c r="F276" s="12" t="s">
        <v>254</v>
      </c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134" t="str">
        <f t="shared" ref="AF276:BO276" ca="1" si="1439">IF(AF274&lt;AF275,"FAIL","PASS")</f>
        <v>PASS</v>
      </c>
      <c r="AG276" s="134" t="str">
        <f t="shared" ca="1" si="1439"/>
        <v>PASS</v>
      </c>
      <c r="AH276" s="134" t="str">
        <f t="shared" ca="1" si="1439"/>
        <v>PASS</v>
      </c>
      <c r="AI276" s="134" t="str">
        <f t="shared" ca="1" si="1439"/>
        <v>PASS</v>
      </c>
      <c r="AJ276" s="134" t="str">
        <f t="shared" ca="1" si="1439"/>
        <v>PASS</v>
      </c>
      <c r="AK276" s="134" t="str">
        <f t="shared" ca="1" si="1439"/>
        <v>PASS</v>
      </c>
      <c r="AL276" s="134" t="str">
        <f t="shared" ca="1" si="1439"/>
        <v>PASS</v>
      </c>
      <c r="AM276" s="134" t="str">
        <f t="shared" ca="1" si="1439"/>
        <v>PASS</v>
      </c>
      <c r="AN276" s="134" t="str">
        <f t="shared" ca="1" si="1439"/>
        <v>PASS</v>
      </c>
      <c r="AO276" s="134" t="str">
        <f t="shared" ca="1" si="1439"/>
        <v>PASS</v>
      </c>
      <c r="AP276" s="134" t="str">
        <f t="shared" ca="1" si="1439"/>
        <v>PASS</v>
      </c>
      <c r="AQ276" s="134" t="str">
        <f t="shared" ca="1" si="1439"/>
        <v>PASS</v>
      </c>
      <c r="AR276" s="134" t="str">
        <f t="shared" ca="1" si="1439"/>
        <v>PASS</v>
      </c>
      <c r="AS276" s="134" t="str">
        <f t="shared" ca="1" si="1439"/>
        <v>PASS</v>
      </c>
      <c r="AT276" s="134" t="str">
        <f t="shared" ca="1" si="1439"/>
        <v>PASS</v>
      </c>
      <c r="AU276" s="134" t="str">
        <f t="shared" ca="1" si="1439"/>
        <v>PASS</v>
      </c>
      <c r="AV276" s="134" t="str">
        <f t="shared" ca="1" si="1439"/>
        <v>PASS</v>
      </c>
      <c r="AW276" s="134" t="str">
        <f t="shared" ca="1" si="1439"/>
        <v>PASS</v>
      </c>
      <c r="AX276" s="134" t="str">
        <f t="shared" ca="1" si="1439"/>
        <v>PASS</v>
      </c>
      <c r="AY276" s="134" t="str">
        <f t="shared" ca="1" si="1439"/>
        <v>PASS</v>
      </c>
      <c r="AZ276" s="134" t="str">
        <f t="shared" ca="1" si="1439"/>
        <v>PASS</v>
      </c>
      <c r="BA276" s="134" t="str">
        <f t="shared" ca="1" si="1439"/>
        <v>PASS</v>
      </c>
      <c r="BB276" s="134" t="str">
        <f t="shared" ca="1" si="1439"/>
        <v>PASS</v>
      </c>
      <c r="BC276" s="134" t="str">
        <f t="shared" ca="1" si="1439"/>
        <v>PASS</v>
      </c>
      <c r="BD276" s="134" t="str">
        <f t="shared" ca="1" si="1439"/>
        <v>PASS</v>
      </c>
      <c r="BE276" s="134" t="str">
        <f t="shared" ca="1" si="1439"/>
        <v>PASS</v>
      </c>
      <c r="BF276" s="134" t="str">
        <f t="shared" ca="1" si="1439"/>
        <v>PASS</v>
      </c>
      <c r="BG276" s="134" t="str">
        <f t="shared" ca="1" si="1439"/>
        <v>PASS</v>
      </c>
      <c r="BH276" s="134" t="str">
        <f t="shared" ca="1" si="1439"/>
        <v>PASS</v>
      </c>
      <c r="BI276" s="134" t="str">
        <f t="shared" ca="1" si="1439"/>
        <v>PASS</v>
      </c>
      <c r="BJ276" s="134" t="str">
        <f t="shared" ca="1" si="1439"/>
        <v>PASS</v>
      </c>
      <c r="BK276" s="134" t="str">
        <f t="shared" ca="1" si="1439"/>
        <v>PASS</v>
      </c>
      <c r="BL276" s="134" t="str">
        <f t="shared" ca="1" si="1439"/>
        <v>PASS</v>
      </c>
      <c r="BM276" s="134" t="str">
        <f t="shared" ca="1" si="1439"/>
        <v>PASS</v>
      </c>
      <c r="BN276" s="134" t="str">
        <f t="shared" ca="1" si="1439"/>
        <v>PASS</v>
      </c>
      <c r="BO276" s="134" t="str">
        <f t="shared" ca="1" si="1439"/>
        <v>PASS</v>
      </c>
      <c r="BR276" s="134">
        <f t="shared" si="1438"/>
        <v>0</v>
      </c>
      <c r="BS276" s="134">
        <f t="shared" si="1438"/>
        <v>0</v>
      </c>
      <c r="BT276" s="134" t="str">
        <f t="shared" ca="1" si="1438"/>
        <v>PASS</v>
      </c>
      <c r="BU276" s="134" t="str">
        <f t="shared" ca="1" si="1438"/>
        <v>PASS</v>
      </c>
      <c r="BV276" s="134" t="str">
        <f t="shared" ca="1" si="1438"/>
        <v>PASS</v>
      </c>
    </row>
    <row r="277" spans="1:79" x14ac:dyDescent="0.2">
      <c r="A277" t="s">
        <v>227</v>
      </c>
      <c r="F277" s="12" t="s">
        <v>235</v>
      </c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31">
        <f ca="1">IF(AF274&lt;AF275,1,0)</f>
        <v>0</v>
      </c>
      <c r="AG277" s="31">
        <f t="shared" ref="AG277:AU277" ca="1" si="1440">IF(AG274&lt;AG275,1,0)</f>
        <v>0</v>
      </c>
      <c r="AH277" s="31">
        <f t="shared" ca="1" si="1440"/>
        <v>0</v>
      </c>
      <c r="AI277" s="31">
        <f t="shared" ca="1" si="1440"/>
        <v>0</v>
      </c>
      <c r="AJ277" s="31">
        <f t="shared" ca="1" si="1440"/>
        <v>0</v>
      </c>
      <c r="AK277" s="31">
        <f t="shared" ca="1" si="1440"/>
        <v>0</v>
      </c>
      <c r="AL277" s="31">
        <f t="shared" ca="1" si="1440"/>
        <v>0</v>
      </c>
      <c r="AM277" s="31">
        <f t="shared" ca="1" si="1440"/>
        <v>0</v>
      </c>
      <c r="AN277" s="31">
        <f t="shared" ca="1" si="1440"/>
        <v>0</v>
      </c>
      <c r="AO277" s="31">
        <f t="shared" ca="1" si="1440"/>
        <v>0</v>
      </c>
      <c r="AP277" s="31">
        <f t="shared" ca="1" si="1440"/>
        <v>0</v>
      </c>
      <c r="AQ277" s="31">
        <f t="shared" ca="1" si="1440"/>
        <v>0</v>
      </c>
      <c r="AR277" s="31">
        <f t="shared" ca="1" si="1440"/>
        <v>0</v>
      </c>
      <c r="AS277" s="31">
        <f t="shared" ca="1" si="1440"/>
        <v>0</v>
      </c>
      <c r="AT277" s="31">
        <f t="shared" ca="1" si="1440"/>
        <v>0</v>
      </c>
      <c r="AU277" s="31">
        <f t="shared" ca="1" si="1440"/>
        <v>0</v>
      </c>
      <c r="AV277" s="31">
        <f t="shared" ref="AV277" ca="1" si="1441">IF(AV274&lt;AV275,1,0)</f>
        <v>0</v>
      </c>
      <c r="AW277" s="31">
        <f t="shared" ref="AW277" ca="1" si="1442">IF(AW274&lt;AW275,1,0)</f>
        <v>0</v>
      </c>
      <c r="AX277" s="31">
        <f t="shared" ref="AX277" ca="1" si="1443">IF(AX274&lt;AX275,1,0)</f>
        <v>0</v>
      </c>
      <c r="AY277" s="31">
        <f t="shared" ref="AY277" ca="1" si="1444">IF(AY274&lt;AY275,1,0)</f>
        <v>0</v>
      </c>
      <c r="AZ277" s="31">
        <f t="shared" ref="AZ277" ca="1" si="1445">IF(AZ274&lt;AZ275,1,0)</f>
        <v>0</v>
      </c>
      <c r="BA277" s="31">
        <f t="shared" ref="BA277" ca="1" si="1446">IF(BA274&lt;BA275,1,0)</f>
        <v>0</v>
      </c>
      <c r="BB277" s="31">
        <f t="shared" ref="BB277" ca="1" si="1447">IF(BB274&lt;BB275,1,0)</f>
        <v>0</v>
      </c>
      <c r="BC277" s="31">
        <f t="shared" ref="BC277" ca="1" si="1448">IF(BC274&lt;BC275,1,0)</f>
        <v>0</v>
      </c>
      <c r="BD277" s="31">
        <f t="shared" ref="BD277" ca="1" si="1449">IF(BD274&lt;BD275,1,0)</f>
        <v>0</v>
      </c>
      <c r="BE277" s="31">
        <f t="shared" ref="BE277" ca="1" si="1450">IF(BE274&lt;BE275,1,0)</f>
        <v>0</v>
      </c>
      <c r="BF277" s="31">
        <f t="shared" ref="BF277" ca="1" si="1451">IF(BF274&lt;BF275,1,0)</f>
        <v>0</v>
      </c>
      <c r="BG277" s="31">
        <f t="shared" ref="BG277" ca="1" si="1452">IF(BG274&lt;BG275,1,0)</f>
        <v>0</v>
      </c>
      <c r="BH277" s="31">
        <f t="shared" ref="BH277" ca="1" si="1453">IF(BH274&lt;BH275,1,0)</f>
        <v>0</v>
      </c>
      <c r="BI277" s="31">
        <f t="shared" ref="BI277" ca="1" si="1454">IF(BI274&lt;BI275,1,0)</f>
        <v>0</v>
      </c>
      <c r="BJ277" s="31">
        <f t="shared" ref="BJ277" ca="1" si="1455">IF(BJ274&lt;BJ275,1,0)</f>
        <v>0</v>
      </c>
      <c r="BK277" s="31">
        <f t="shared" ref="BK277" ca="1" si="1456">IF(BK274&lt;BK275,1,0)</f>
        <v>0</v>
      </c>
      <c r="BL277" s="31">
        <f t="shared" ref="BL277" ca="1" si="1457">IF(BL274&lt;BL275,1,0)</f>
        <v>0</v>
      </c>
      <c r="BM277" s="31">
        <f t="shared" ref="BM277" ca="1" si="1458">IF(BM274&lt;BM275,1,0)</f>
        <v>0</v>
      </c>
      <c r="BN277" s="31">
        <f t="shared" ref="BN277" ca="1" si="1459">IF(BN274&lt;BN275,1,0)</f>
        <v>0</v>
      </c>
      <c r="BO277" s="31">
        <f t="shared" ref="BO277" ca="1" si="1460">IF(BO274&lt;BO275,1,0)</f>
        <v>0</v>
      </c>
      <c r="BR277" s="31">
        <f t="shared" ref="BR277" si="1461">IF(BR274&lt;BR275,1,0)</f>
        <v>0</v>
      </c>
      <c r="BS277" s="31">
        <f t="shared" ref="BS277" si="1462">IF(BS274&lt;BS275,1,0)</f>
        <v>0</v>
      </c>
      <c r="BT277" s="31">
        <f t="shared" ref="BT277" ca="1" si="1463">IF(BT274&lt;BT275,1,0)</f>
        <v>0</v>
      </c>
      <c r="BU277" s="31">
        <f t="shared" ref="BU277" ca="1" si="1464">IF(BU274&lt;BU275,1,0)</f>
        <v>0</v>
      </c>
      <c r="BV277" s="31">
        <f t="shared" ref="BV277" ca="1" si="1465">IF(BV274&lt;BV275,1,0)</f>
        <v>0</v>
      </c>
    </row>
    <row r="279" spans="1:79" x14ac:dyDescent="0.2">
      <c r="A279" s="5" t="s">
        <v>255</v>
      </c>
      <c r="B279" s="5"/>
      <c r="C279" s="5"/>
      <c r="D279" s="5"/>
      <c r="E279" s="5"/>
      <c r="F279" s="5"/>
      <c r="G279" s="5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R279" s="29"/>
      <c r="BS279" s="29"/>
      <c r="BT279" s="29"/>
      <c r="BU279" s="29"/>
      <c r="BV279" s="29"/>
      <c r="BX279" s="29"/>
      <c r="BY279" s="29"/>
      <c r="BZ279" s="29"/>
      <c r="CA279" s="29"/>
    </row>
    <row r="280" spans="1:79" x14ac:dyDescent="0.2">
      <c r="G280" t="s">
        <v>256</v>
      </c>
      <c r="H280" s="130" t="e">
        <f>IF(H$2="Actual",NA(),H$4)</f>
        <v>#N/A</v>
      </c>
      <c r="I280" s="130" t="e">
        <f t="shared" ref="I280:BO280" si="1466">IF(I$2="Actual",NA(),I$4)</f>
        <v>#N/A</v>
      </c>
      <c r="J280" s="130" t="e">
        <f t="shared" si="1466"/>
        <v>#N/A</v>
      </c>
      <c r="K280" s="130" t="e">
        <f t="shared" si="1466"/>
        <v>#N/A</v>
      </c>
      <c r="L280" s="130" t="e">
        <f t="shared" si="1466"/>
        <v>#N/A</v>
      </c>
      <c r="M280" s="130" t="e">
        <f t="shared" si="1466"/>
        <v>#N/A</v>
      </c>
      <c r="N280" s="130" t="e">
        <f t="shared" si="1466"/>
        <v>#N/A</v>
      </c>
      <c r="O280" s="130" t="e">
        <f t="shared" si="1466"/>
        <v>#N/A</v>
      </c>
      <c r="P280" s="130" t="e">
        <f t="shared" si="1466"/>
        <v>#N/A</v>
      </c>
      <c r="Q280" s="130" t="e">
        <f t="shared" si="1466"/>
        <v>#N/A</v>
      </c>
      <c r="R280" s="130" t="e">
        <f t="shared" si="1466"/>
        <v>#N/A</v>
      </c>
      <c r="S280" s="130" t="e">
        <f t="shared" si="1466"/>
        <v>#N/A</v>
      </c>
      <c r="T280" s="130" t="e">
        <f t="shared" si="1466"/>
        <v>#N/A</v>
      </c>
      <c r="U280" s="130" t="e">
        <f t="shared" si="1466"/>
        <v>#N/A</v>
      </c>
      <c r="V280" s="130" t="e">
        <f t="shared" si="1466"/>
        <v>#N/A</v>
      </c>
      <c r="W280" s="130" t="e">
        <f t="shared" si="1466"/>
        <v>#N/A</v>
      </c>
      <c r="X280" s="130" t="e">
        <f t="shared" si="1466"/>
        <v>#N/A</v>
      </c>
      <c r="Y280" s="130" t="e">
        <f t="shared" si="1466"/>
        <v>#N/A</v>
      </c>
      <c r="Z280" s="130" t="e">
        <f t="shared" si="1466"/>
        <v>#N/A</v>
      </c>
      <c r="AA280" s="130" t="e">
        <f t="shared" si="1466"/>
        <v>#N/A</v>
      </c>
      <c r="AB280" s="130" t="e">
        <f t="shared" si="1466"/>
        <v>#N/A</v>
      </c>
      <c r="AC280" s="130" t="e">
        <f t="shared" si="1466"/>
        <v>#N/A</v>
      </c>
      <c r="AD280" s="130" t="e">
        <f t="shared" si="1466"/>
        <v>#N/A</v>
      </c>
      <c r="AE280" s="130" t="e">
        <f t="shared" si="1466"/>
        <v>#N/A</v>
      </c>
      <c r="AF280" s="130">
        <f t="shared" si="1466"/>
        <v>46783</v>
      </c>
      <c r="AG280" s="130">
        <f t="shared" si="1466"/>
        <v>46812</v>
      </c>
      <c r="AH280" s="130">
        <f t="shared" si="1466"/>
        <v>46843</v>
      </c>
      <c r="AI280" s="130">
        <f t="shared" si="1466"/>
        <v>46873</v>
      </c>
      <c r="AJ280" s="130">
        <f t="shared" si="1466"/>
        <v>46904</v>
      </c>
      <c r="AK280" s="130">
        <f t="shared" si="1466"/>
        <v>46934</v>
      </c>
      <c r="AL280" s="130">
        <f t="shared" si="1466"/>
        <v>46965</v>
      </c>
      <c r="AM280" s="130">
        <f t="shared" si="1466"/>
        <v>46996</v>
      </c>
      <c r="AN280" s="130">
        <f t="shared" si="1466"/>
        <v>47026</v>
      </c>
      <c r="AO280" s="130">
        <f t="shared" si="1466"/>
        <v>47057</v>
      </c>
      <c r="AP280" s="130">
        <f t="shared" si="1466"/>
        <v>47087</v>
      </c>
      <c r="AQ280" s="130">
        <f t="shared" si="1466"/>
        <v>47118</v>
      </c>
      <c r="AR280" s="130">
        <f t="shared" si="1466"/>
        <v>47149</v>
      </c>
      <c r="AS280" s="130">
        <f t="shared" si="1466"/>
        <v>47177</v>
      </c>
      <c r="AT280" s="130">
        <f t="shared" si="1466"/>
        <v>47208</v>
      </c>
      <c r="AU280" s="130">
        <f t="shared" si="1466"/>
        <v>47238</v>
      </c>
      <c r="AV280" s="130">
        <f t="shared" si="1466"/>
        <v>47269</v>
      </c>
      <c r="AW280" s="130">
        <f t="shared" si="1466"/>
        <v>47299</v>
      </c>
      <c r="AX280" s="130">
        <f t="shared" si="1466"/>
        <v>47330</v>
      </c>
      <c r="AY280" s="130">
        <f t="shared" si="1466"/>
        <v>47361</v>
      </c>
      <c r="AZ280" s="130">
        <f t="shared" si="1466"/>
        <v>47391</v>
      </c>
      <c r="BA280" s="130">
        <f t="shared" si="1466"/>
        <v>47422</v>
      </c>
      <c r="BB280" s="130">
        <f t="shared" si="1466"/>
        <v>47452</v>
      </c>
      <c r="BC280" s="130">
        <f t="shared" si="1466"/>
        <v>47483</v>
      </c>
      <c r="BD280" s="130">
        <f t="shared" si="1466"/>
        <v>47514</v>
      </c>
      <c r="BE280" s="130">
        <f t="shared" si="1466"/>
        <v>47542</v>
      </c>
      <c r="BF280" s="130">
        <f t="shared" si="1466"/>
        <v>47573</v>
      </c>
      <c r="BG280" s="130">
        <f t="shared" si="1466"/>
        <v>47603</v>
      </c>
      <c r="BH280" s="130">
        <f t="shared" si="1466"/>
        <v>47634</v>
      </c>
      <c r="BI280" s="130">
        <f t="shared" si="1466"/>
        <v>47664</v>
      </c>
      <c r="BJ280" s="130">
        <f t="shared" si="1466"/>
        <v>47695</v>
      </c>
      <c r="BK280" s="130">
        <f t="shared" si="1466"/>
        <v>47726</v>
      </c>
      <c r="BL280" s="130">
        <f t="shared" si="1466"/>
        <v>47756</v>
      </c>
      <c r="BM280" s="130">
        <f t="shared" si="1466"/>
        <v>47787</v>
      </c>
      <c r="BN280" s="130">
        <f t="shared" si="1466"/>
        <v>47817</v>
      </c>
      <c r="BO280" s="130">
        <f t="shared" si="1466"/>
        <v>47848</v>
      </c>
    </row>
    <row r="281" spans="1:79" x14ac:dyDescent="0.2">
      <c r="G281" t="s">
        <v>247</v>
      </c>
      <c r="H281" s="121" t="e">
        <f>IF(H$2="Actual",NA(),H259)</f>
        <v>#N/A</v>
      </c>
      <c r="I281" s="121" t="e">
        <f t="shared" ref="I281:AQ281" si="1467">IF(I$2="Actual",NA(),I259)</f>
        <v>#N/A</v>
      </c>
      <c r="J281" s="121" t="e">
        <f t="shared" si="1467"/>
        <v>#N/A</v>
      </c>
      <c r="K281" s="121" t="e">
        <f t="shared" si="1467"/>
        <v>#N/A</v>
      </c>
      <c r="L281" s="121" t="e">
        <f t="shared" si="1467"/>
        <v>#N/A</v>
      </c>
      <c r="M281" s="121" t="e">
        <f t="shared" si="1467"/>
        <v>#N/A</v>
      </c>
      <c r="N281" s="121" t="e">
        <f t="shared" si="1467"/>
        <v>#N/A</v>
      </c>
      <c r="O281" s="121" t="e">
        <f t="shared" si="1467"/>
        <v>#N/A</v>
      </c>
      <c r="P281" s="121" t="e">
        <f t="shared" si="1467"/>
        <v>#N/A</v>
      </c>
      <c r="Q281" s="121" t="e">
        <f t="shared" si="1467"/>
        <v>#N/A</v>
      </c>
      <c r="R281" s="121" t="e">
        <f t="shared" si="1467"/>
        <v>#N/A</v>
      </c>
      <c r="S281" s="121" t="e">
        <f t="shared" si="1467"/>
        <v>#N/A</v>
      </c>
      <c r="T281" s="121" t="e">
        <f t="shared" si="1467"/>
        <v>#N/A</v>
      </c>
      <c r="U281" s="121" t="e">
        <f t="shared" si="1467"/>
        <v>#N/A</v>
      </c>
      <c r="V281" s="121" t="e">
        <f t="shared" si="1467"/>
        <v>#N/A</v>
      </c>
      <c r="W281" s="121" t="e">
        <f t="shared" si="1467"/>
        <v>#N/A</v>
      </c>
      <c r="X281" s="121" t="e">
        <f t="shared" si="1467"/>
        <v>#N/A</v>
      </c>
      <c r="Y281" s="121" t="e">
        <f t="shared" si="1467"/>
        <v>#N/A</v>
      </c>
      <c r="Z281" s="121" t="e">
        <f t="shared" si="1467"/>
        <v>#N/A</v>
      </c>
      <c r="AA281" s="121" t="e">
        <f t="shared" si="1467"/>
        <v>#N/A</v>
      </c>
      <c r="AB281" s="121" t="e">
        <f t="shared" si="1467"/>
        <v>#N/A</v>
      </c>
      <c r="AC281" s="121" t="e">
        <f t="shared" si="1467"/>
        <v>#N/A</v>
      </c>
      <c r="AD281" s="121" t="e">
        <f t="shared" si="1467"/>
        <v>#N/A</v>
      </c>
      <c r="AE281" s="121" t="e">
        <f t="shared" si="1467"/>
        <v>#N/A</v>
      </c>
      <c r="AF281" s="121">
        <f t="shared" ca="1" si="1467"/>
        <v>1.2060235784770752</v>
      </c>
      <c r="AG281" s="121">
        <f t="shared" ca="1" si="1467"/>
        <v>1.2196794133587843</v>
      </c>
      <c r="AH281" s="121">
        <f t="shared" ca="1" si="1467"/>
        <v>1.172529143012814</v>
      </c>
      <c r="AI281" s="121">
        <f t="shared" ca="1" si="1467"/>
        <v>1.3199828304241024</v>
      </c>
      <c r="AJ281" s="121">
        <f t="shared" ca="1" si="1467"/>
        <v>1.4433513805805764</v>
      </c>
      <c r="AK281" s="121">
        <f t="shared" ca="1" si="1467"/>
        <v>1.5801428117375231</v>
      </c>
      <c r="AL281" s="121">
        <f t="shared" ca="1" si="1467"/>
        <v>1.6736085575213562</v>
      </c>
      <c r="AM281" s="121">
        <f t="shared" ca="1" si="1467"/>
        <v>1.7682073242064082</v>
      </c>
      <c r="AN281" s="121">
        <f t="shared" ca="1" si="1467"/>
        <v>1.844608565624553</v>
      </c>
      <c r="AO281" s="121">
        <f t="shared" ca="1" si="1467"/>
        <v>1.9488761574425304</v>
      </c>
      <c r="AP281" s="121">
        <f t="shared" ca="1" si="1467"/>
        <v>2.0752434703221181</v>
      </c>
      <c r="AQ281" s="121">
        <f t="shared" ca="1" si="1467"/>
        <v>2.1333109485749748</v>
      </c>
      <c r="AR281" s="121">
        <f t="shared" ref="AR281:BO281" ca="1" si="1468">IF(AR$2="Actual",NA(),AR259)</f>
        <v>2.1471423239709999</v>
      </c>
      <c r="AS281" s="121">
        <f t="shared" ca="1" si="1468"/>
        <v>1.8694660323826058</v>
      </c>
      <c r="AT281" s="121">
        <f t="shared" ca="1" si="1468"/>
        <v>1.8015802558426448</v>
      </c>
      <c r="AU281" s="121">
        <f t="shared" ca="1" si="1468"/>
        <v>1.852066569528571</v>
      </c>
      <c r="AV281" s="121">
        <f t="shared" ca="1" si="1468"/>
        <v>1.8038574695079943</v>
      </c>
      <c r="AW281" s="121">
        <f t="shared" ca="1" si="1468"/>
        <v>1.7607537166086009</v>
      </c>
      <c r="AX281" s="121">
        <f t="shared" ca="1" si="1468"/>
        <v>1.6693159097984684</v>
      </c>
      <c r="AY281" s="121">
        <f t="shared" ca="1" si="1468"/>
        <v>1.5378794003182505</v>
      </c>
      <c r="AZ281" s="121">
        <f t="shared" ca="1" si="1468"/>
        <v>1.5097984455084212</v>
      </c>
      <c r="BA281" s="121">
        <f t="shared" ca="1" si="1468"/>
        <v>1.430444260128203</v>
      </c>
      <c r="BB281" s="121">
        <f t="shared" ca="1" si="1468"/>
        <v>1.3491000518263045</v>
      </c>
      <c r="BC281" s="121">
        <f t="shared" ca="1" si="1468"/>
        <v>1.4478508005991588</v>
      </c>
      <c r="BD281" s="121">
        <f t="shared" ca="1" si="1468"/>
        <v>1.4429327028475518</v>
      </c>
      <c r="BE281" s="121">
        <f t="shared" ca="1" si="1468"/>
        <v>1.4026510889624391</v>
      </c>
      <c r="BF281" s="121">
        <f t="shared" ca="1" si="1468"/>
        <v>1.3140651965708567</v>
      </c>
      <c r="BG281" s="121">
        <f t="shared" ca="1" si="1468"/>
        <v>1.35591534600305</v>
      </c>
      <c r="BH281" s="121">
        <f t="shared" ca="1" si="1468"/>
        <v>1.2940053690789519</v>
      </c>
      <c r="BI281" s="121">
        <f t="shared" ca="1" si="1468"/>
        <v>1.2455485070000136</v>
      </c>
      <c r="BJ281" s="121">
        <f t="shared" ca="1" si="1468"/>
        <v>1.1475083756239759</v>
      </c>
      <c r="BK281" s="121">
        <f t="shared" ca="1" si="1468"/>
        <v>1.0137158823310273</v>
      </c>
      <c r="BL281" s="121">
        <f t="shared" ca="1" si="1468"/>
        <v>0.98587219294276651</v>
      </c>
      <c r="BM281" s="121">
        <f t="shared" ca="1" si="1468"/>
        <v>0.90330412092210988</v>
      </c>
      <c r="BN281" s="121">
        <f t="shared" ca="1" si="1468"/>
        <v>0.81854535768590464</v>
      </c>
      <c r="BO281" s="121">
        <f t="shared" ca="1" si="1468"/>
        <v>0.91015697304735765</v>
      </c>
    </row>
    <row r="282" spans="1:79" x14ac:dyDescent="0.2">
      <c r="G282" t="s">
        <v>248</v>
      </c>
      <c r="H282" s="121" t="e">
        <f>IF(H$2="Actual",NA(),H260)</f>
        <v>#N/A</v>
      </c>
      <c r="I282" s="121" t="e">
        <f t="shared" ref="I282:AQ282" si="1469">IF(I$2="Actual",NA(),I260)</f>
        <v>#N/A</v>
      </c>
      <c r="J282" s="121" t="e">
        <f t="shared" si="1469"/>
        <v>#N/A</v>
      </c>
      <c r="K282" s="121" t="e">
        <f t="shared" si="1469"/>
        <v>#N/A</v>
      </c>
      <c r="L282" s="121" t="e">
        <f t="shared" si="1469"/>
        <v>#N/A</v>
      </c>
      <c r="M282" s="121" t="e">
        <f t="shared" si="1469"/>
        <v>#N/A</v>
      </c>
      <c r="N282" s="121" t="e">
        <f t="shared" si="1469"/>
        <v>#N/A</v>
      </c>
      <c r="O282" s="121" t="e">
        <f t="shared" si="1469"/>
        <v>#N/A</v>
      </c>
      <c r="P282" s="121" t="e">
        <f t="shared" si="1469"/>
        <v>#N/A</v>
      </c>
      <c r="Q282" s="121" t="e">
        <f t="shared" si="1469"/>
        <v>#N/A</v>
      </c>
      <c r="R282" s="121" t="e">
        <f t="shared" si="1469"/>
        <v>#N/A</v>
      </c>
      <c r="S282" s="121" t="e">
        <f t="shared" si="1469"/>
        <v>#N/A</v>
      </c>
      <c r="T282" s="121" t="e">
        <f t="shared" si="1469"/>
        <v>#N/A</v>
      </c>
      <c r="U282" s="121" t="e">
        <f t="shared" si="1469"/>
        <v>#N/A</v>
      </c>
      <c r="V282" s="121" t="e">
        <f t="shared" si="1469"/>
        <v>#N/A</v>
      </c>
      <c r="W282" s="121" t="e">
        <f t="shared" si="1469"/>
        <v>#N/A</v>
      </c>
      <c r="X282" s="121" t="e">
        <f t="shared" si="1469"/>
        <v>#N/A</v>
      </c>
      <c r="Y282" s="121" t="e">
        <f t="shared" si="1469"/>
        <v>#N/A</v>
      </c>
      <c r="Z282" s="121" t="e">
        <f t="shared" si="1469"/>
        <v>#N/A</v>
      </c>
      <c r="AA282" s="121" t="e">
        <f t="shared" si="1469"/>
        <v>#N/A</v>
      </c>
      <c r="AB282" s="121" t="e">
        <f t="shared" si="1469"/>
        <v>#N/A</v>
      </c>
      <c r="AC282" s="121" t="e">
        <f t="shared" si="1469"/>
        <v>#N/A</v>
      </c>
      <c r="AD282" s="121" t="e">
        <f t="shared" si="1469"/>
        <v>#N/A</v>
      </c>
      <c r="AE282" s="121" t="e">
        <f t="shared" si="1469"/>
        <v>#N/A</v>
      </c>
      <c r="AF282" s="121">
        <f t="shared" si="1469"/>
        <v>2.5</v>
      </c>
      <c r="AG282" s="121">
        <f t="shared" si="1469"/>
        <v>2.5</v>
      </c>
      <c r="AH282" s="121">
        <f t="shared" si="1469"/>
        <v>2.5</v>
      </c>
      <c r="AI282" s="121">
        <f t="shared" si="1469"/>
        <v>2.5</v>
      </c>
      <c r="AJ282" s="121">
        <f t="shared" si="1469"/>
        <v>2.5</v>
      </c>
      <c r="AK282" s="121">
        <f t="shared" si="1469"/>
        <v>2.5</v>
      </c>
      <c r="AL282" s="121">
        <f t="shared" si="1469"/>
        <v>2.5</v>
      </c>
      <c r="AM282" s="121">
        <f t="shared" si="1469"/>
        <v>2.5</v>
      </c>
      <c r="AN282" s="121">
        <f t="shared" si="1469"/>
        <v>2.5</v>
      </c>
      <c r="AO282" s="121">
        <f t="shared" si="1469"/>
        <v>2.5</v>
      </c>
      <c r="AP282" s="121">
        <f t="shared" si="1469"/>
        <v>2.5</v>
      </c>
      <c r="AQ282" s="121">
        <f t="shared" si="1469"/>
        <v>2.5</v>
      </c>
      <c r="AR282" s="121">
        <f t="shared" ref="AR282:BO282" si="1470">IF(AR$2="Actual",NA(),AR260)</f>
        <v>2.5</v>
      </c>
      <c r="AS282" s="121">
        <f t="shared" si="1470"/>
        <v>2.5</v>
      </c>
      <c r="AT282" s="121">
        <f t="shared" si="1470"/>
        <v>2.5</v>
      </c>
      <c r="AU282" s="121">
        <f t="shared" si="1470"/>
        <v>2.5</v>
      </c>
      <c r="AV282" s="121">
        <f t="shared" si="1470"/>
        <v>2.5</v>
      </c>
      <c r="AW282" s="121">
        <f t="shared" si="1470"/>
        <v>2.5</v>
      </c>
      <c r="AX282" s="121">
        <f t="shared" si="1470"/>
        <v>2</v>
      </c>
      <c r="AY282" s="121">
        <f t="shared" si="1470"/>
        <v>2</v>
      </c>
      <c r="AZ282" s="121">
        <f t="shared" si="1470"/>
        <v>2</v>
      </c>
      <c r="BA282" s="121">
        <f t="shared" si="1470"/>
        <v>2</v>
      </c>
      <c r="BB282" s="121">
        <f t="shared" si="1470"/>
        <v>2</v>
      </c>
      <c r="BC282" s="121">
        <f t="shared" si="1470"/>
        <v>2</v>
      </c>
      <c r="BD282" s="121">
        <f t="shared" si="1470"/>
        <v>2</v>
      </c>
      <c r="BE282" s="121">
        <f t="shared" si="1470"/>
        <v>2</v>
      </c>
      <c r="BF282" s="121">
        <f t="shared" si="1470"/>
        <v>2</v>
      </c>
      <c r="BG282" s="121">
        <f t="shared" si="1470"/>
        <v>2</v>
      </c>
      <c r="BH282" s="121">
        <f t="shared" si="1470"/>
        <v>2</v>
      </c>
      <c r="BI282" s="121">
        <f t="shared" si="1470"/>
        <v>2</v>
      </c>
      <c r="BJ282" s="121">
        <f t="shared" si="1470"/>
        <v>2</v>
      </c>
      <c r="BK282" s="121">
        <f t="shared" si="1470"/>
        <v>2</v>
      </c>
      <c r="BL282" s="121">
        <f t="shared" si="1470"/>
        <v>2</v>
      </c>
      <c r="BM282" s="121">
        <f t="shared" si="1470"/>
        <v>2</v>
      </c>
      <c r="BN282" s="121">
        <f t="shared" si="1470"/>
        <v>2</v>
      </c>
      <c r="BO282" s="121">
        <f t="shared" si="1470"/>
        <v>2</v>
      </c>
    </row>
    <row r="284" spans="1:79" x14ac:dyDescent="0.2">
      <c r="G284" t="s">
        <v>256</v>
      </c>
      <c r="H284" s="130" t="e">
        <f>IF(H$2="Actual",NA(),H$4)</f>
        <v>#N/A</v>
      </c>
      <c r="I284" s="130" t="e">
        <f t="shared" ref="I284:BO284" si="1471">IF(I$2="Actual",NA(),I$4)</f>
        <v>#N/A</v>
      </c>
      <c r="J284" s="130" t="e">
        <f t="shared" si="1471"/>
        <v>#N/A</v>
      </c>
      <c r="K284" s="130" t="e">
        <f t="shared" si="1471"/>
        <v>#N/A</v>
      </c>
      <c r="L284" s="130" t="e">
        <f t="shared" si="1471"/>
        <v>#N/A</v>
      </c>
      <c r="M284" s="130" t="e">
        <f t="shared" si="1471"/>
        <v>#N/A</v>
      </c>
      <c r="N284" s="130" t="e">
        <f t="shared" si="1471"/>
        <v>#N/A</v>
      </c>
      <c r="O284" s="130" t="e">
        <f t="shared" si="1471"/>
        <v>#N/A</v>
      </c>
      <c r="P284" s="130" t="e">
        <f t="shared" si="1471"/>
        <v>#N/A</v>
      </c>
      <c r="Q284" s="130" t="e">
        <f t="shared" si="1471"/>
        <v>#N/A</v>
      </c>
      <c r="R284" s="130" t="e">
        <f t="shared" si="1471"/>
        <v>#N/A</v>
      </c>
      <c r="S284" s="130" t="e">
        <f t="shared" si="1471"/>
        <v>#N/A</v>
      </c>
      <c r="T284" s="130" t="e">
        <f t="shared" si="1471"/>
        <v>#N/A</v>
      </c>
      <c r="U284" s="130" t="e">
        <f t="shared" si="1471"/>
        <v>#N/A</v>
      </c>
      <c r="V284" s="130" t="e">
        <f t="shared" si="1471"/>
        <v>#N/A</v>
      </c>
      <c r="W284" s="130" t="e">
        <f t="shared" si="1471"/>
        <v>#N/A</v>
      </c>
      <c r="X284" s="130" t="e">
        <f t="shared" si="1471"/>
        <v>#N/A</v>
      </c>
      <c r="Y284" s="130" t="e">
        <f t="shared" si="1471"/>
        <v>#N/A</v>
      </c>
      <c r="Z284" s="130" t="e">
        <f t="shared" si="1471"/>
        <v>#N/A</v>
      </c>
      <c r="AA284" s="130" t="e">
        <f t="shared" si="1471"/>
        <v>#N/A</v>
      </c>
      <c r="AB284" s="130" t="e">
        <f t="shared" si="1471"/>
        <v>#N/A</v>
      </c>
      <c r="AC284" s="130" t="e">
        <f t="shared" si="1471"/>
        <v>#N/A</v>
      </c>
      <c r="AD284" s="130" t="e">
        <f t="shared" si="1471"/>
        <v>#N/A</v>
      </c>
      <c r="AE284" s="130" t="e">
        <f t="shared" si="1471"/>
        <v>#N/A</v>
      </c>
      <c r="AF284" s="130">
        <f t="shared" si="1471"/>
        <v>46783</v>
      </c>
      <c r="AG284" s="130">
        <f t="shared" si="1471"/>
        <v>46812</v>
      </c>
      <c r="AH284" s="130">
        <f t="shared" si="1471"/>
        <v>46843</v>
      </c>
      <c r="AI284" s="130">
        <f t="shared" si="1471"/>
        <v>46873</v>
      </c>
      <c r="AJ284" s="130">
        <f t="shared" si="1471"/>
        <v>46904</v>
      </c>
      <c r="AK284" s="130">
        <f t="shared" si="1471"/>
        <v>46934</v>
      </c>
      <c r="AL284" s="130">
        <f t="shared" si="1471"/>
        <v>46965</v>
      </c>
      <c r="AM284" s="130">
        <f t="shared" si="1471"/>
        <v>46996</v>
      </c>
      <c r="AN284" s="130">
        <f t="shared" si="1471"/>
        <v>47026</v>
      </c>
      <c r="AO284" s="130">
        <f t="shared" si="1471"/>
        <v>47057</v>
      </c>
      <c r="AP284" s="130">
        <f t="shared" si="1471"/>
        <v>47087</v>
      </c>
      <c r="AQ284" s="130">
        <f t="shared" si="1471"/>
        <v>47118</v>
      </c>
      <c r="AR284" s="130">
        <f t="shared" si="1471"/>
        <v>47149</v>
      </c>
      <c r="AS284" s="130">
        <f t="shared" si="1471"/>
        <v>47177</v>
      </c>
      <c r="AT284" s="130">
        <f t="shared" si="1471"/>
        <v>47208</v>
      </c>
      <c r="AU284" s="130">
        <f t="shared" si="1471"/>
        <v>47238</v>
      </c>
      <c r="AV284" s="130">
        <f t="shared" si="1471"/>
        <v>47269</v>
      </c>
      <c r="AW284" s="130">
        <f t="shared" si="1471"/>
        <v>47299</v>
      </c>
      <c r="AX284" s="130">
        <f t="shared" si="1471"/>
        <v>47330</v>
      </c>
      <c r="AY284" s="130">
        <f t="shared" si="1471"/>
        <v>47361</v>
      </c>
      <c r="AZ284" s="130">
        <f t="shared" si="1471"/>
        <v>47391</v>
      </c>
      <c r="BA284" s="130">
        <f t="shared" si="1471"/>
        <v>47422</v>
      </c>
      <c r="BB284" s="130">
        <f t="shared" si="1471"/>
        <v>47452</v>
      </c>
      <c r="BC284" s="130">
        <f t="shared" si="1471"/>
        <v>47483</v>
      </c>
      <c r="BD284" s="130">
        <f t="shared" si="1471"/>
        <v>47514</v>
      </c>
      <c r="BE284" s="130">
        <f t="shared" si="1471"/>
        <v>47542</v>
      </c>
      <c r="BF284" s="130">
        <f t="shared" si="1471"/>
        <v>47573</v>
      </c>
      <c r="BG284" s="130">
        <f t="shared" si="1471"/>
        <v>47603</v>
      </c>
      <c r="BH284" s="130">
        <f t="shared" si="1471"/>
        <v>47634</v>
      </c>
      <c r="BI284" s="130">
        <f t="shared" si="1471"/>
        <v>47664</v>
      </c>
      <c r="BJ284" s="130">
        <f t="shared" si="1471"/>
        <v>47695</v>
      </c>
      <c r="BK284" s="130">
        <f t="shared" si="1471"/>
        <v>47726</v>
      </c>
      <c r="BL284" s="130">
        <f t="shared" si="1471"/>
        <v>47756</v>
      </c>
      <c r="BM284" s="130">
        <f t="shared" si="1471"/>
        <v>47787</v>
      </c>
      <c r="BN284" s="130">
        <f t="shared" si="1471"/>
        <v>47817</v>
      </c>
      <c r="BO284" s="130">
        <f t="shared" si="1471"/>
        <v>47848</v>
      </c>
    </row>
    <row r="285" spans="1:79" x14ac:dyDescent="0.2">
      <c r="G285" t="s">
        <v>247</v>
      </c>
      <c r="H285" s="121" t="e">
        <f>IF(H$2="Actual",NA(),H274)</f>
        <v>#N/A</v>
      </c>
      <c r="I285" s="121" t="e">
        <f t="shared" ref="I285:BO285" si="1472">IF(I$2="Actual",NA(),I274)</f>
        <v>#N/A</v>
      </c>
      <c r="J285" s="121" t="e">
        <f t="shared" si="1472"/>
        <v>#N/A</v>
      </c>
      <c r="K285" s="121" t="e">
        <f t="shared" si="1472"/>
        <v>#N/A</v>
      </c>
      <c r="L285" s="121" t="e">
        <f t="shared" si="1472"/>
        <v>#N/A</v>
      </c>
      <c r="M285" s="121" t="e">
        <f t="shared" si="1472"/>
        <v>#N/A</v>
      </c>
      <c r="N285" s="121" t="e">
        <f t="shared" si="1472"/>
        <v>#N/A</v>
      </c>
      <c r="O285" s="121" t="e">
        <f t="shared" si="1472"/>
        <v>#N/A</v>
      </c>
      <c r="P285" s="121" t="e">
        <f t="shared" si="1472"/>
        <v>#N/A</v>
      </c>
      <c r="Q285" s="121" t="e">
        <f t="shared" si="1472"/>
        <v>#N/A</v>
      </c>
      <c r="R285" s="121" t="e">
        <f t="shared" si="1472"/>
        <v>#N/A</v>
      </c>
      <c r="S285" s="121" t="e">
        <f t="shared" si="1472"/>
        <v>#N/A</v>
      </c>
      <c r="T285" s="121" t="e">
        <f t="shared" si="1472"/>
        <v>#N/A</v>
      </c>
      <c r="U285" s="121" t="e">
        <f t="shared" si="1472"/>
        <v>#N/A</v>
      </c>
      <c r="V285" s="121" t="e">
        <f t="shared" si="1472"/>
        <v>#N/A</v>
      </c>
      <c r="W285" s="121" t="e">
        <f t="shared" si="1472"/>
        <v>#N/A</v>
      </c>
      <c r="X285" s="121" t="e">
        <f t="shared" si="1472"/>
        <v>#N/A</v>
      </c>
      <c r="Y285" s="121" t="e">
        <f t="shared" si="1472"/>
        <v>#N/A</v>
      </c>
      <c r="Z285" s="121" t="e">
        <f t="shared" si="1472"/>
        <v>#N/A</v>
      </c>
      <c r="AA285" s="121" t="e">
        <f t="shared" si="1472"/>
        <v>#N/A</v>
      </c>
      <c r="AB285" s="121" t="e">
        <f t="shared" si="1472"/>
        <v>#N/A</v>
      </c>
      <c r="AC285" s="121" t="e">
        <f t="shared" si="1472"/>
        <v>#N/A</v>
      </c>
      <c r="AD285" s="121" t="e">
        <f t="shared" si="1472"/>
        <v>#N/A</v>
      </c>
      <c r="AE285" s="121" t="e">
        <f t="shared" si="1472"/>
        <v>#N/A</v>
      </c>
      <c r="AF285" s="121">
        <f t="shared" ca="1" si="1472"/>
        <v>1.5960039934902612</v>
      </c>
      <c r="AG285" s="121">
        <f t="shared" ca="1" si="1472"/>
        <v>1.534432513659731</v>
      </c>
      <c r="AH285" s="121">
        <f t="shared" ca="1" si="1472"/>
        <v>1.6048734809426366</v>
      </c>
      <c r="AI285" s="121">
        <f t="shared" ca="1" si="1472"/>
        <v>1.5475571332983344</v>
      </c>
      <c r="AJ285" s="121">
        <f t="shared" ca="1" si="1472"/>
        <v>1.5624597040390187</v>
      </c>
      <c r="AK285" s="121">
        <f t="shared" ca="1" si="1472"/>
        <v>1.528243574630078</v>
      </c>
      <c r="AL285" s="121">
        <f t="shared" ca="1" si="1472"/>
        <v>1.5986674178150253</v>
      </c>
      <c r="AM285" s="121">
        <f t="shared" ca="1" si="1472"/>
        <v>1.6192913507287983</v>
      </c>
      <c r="AN285" s="121">
        <f t="shared" ca="1" si="1472"/>
        <v>1.6466982047800485</v>
      </c>
      <c r="AO285" s="121">
        <f t="shared" ca="1" si="1472"/>
        <v>1.5732558891767905</v>
      </c>
      <c r="AP285" s="121">
        <f t="shared" ca="1" si="1472"/>
        <v>1.5377289133684837</v>
      </c>
      <c r="AQ285" s="121">
        <f t="shared" ca="1" si="1472"/>
        <v>1.5322641200143567</v>
      </c>
      <c r="AR285" s="121">
        <f t="shared" ca="1" si="1472"/>
        <v>1.527694521846565</v>
      </c>
      <c r="AS285" s="121">
        <f t="shared" ca="1" si="1472"/>
        <v>1.4928649723163727</v>
      </c>
      <c r="AT285" s="121">
        <f t="shared" ca="1" si="1472"/>
        <v>1.4618113441943557</v>
      </c>
      <c r="AU285" s="121">
        <f t="shared" ca="1" si="1472"/>
        <v>1.4772999103008373</v>
      </c>
      <c r="AV285" s="121">
        <f t="shared" ca="1" si="1472"/>
        <v>1.4641112249972388</v>
      </c>
      <c r="AW285" s="121">
        <f t="shared" ca="1" si="1472"/>
        <v>1.4685751424167521</v>
      </c>
      <c r="AX285" s="121">
        <f t="shared" ca="1" si="1472"/>
        <v>1.4669411117013731</v>
      </c>
      <c r="AY285" s="121">
        <f t="shared" ca="1" si="1472"/>
        <v>1.476752927871499</v>
      </c>
      <c r="AZ285" s="121">
        <f t="shared" ca="1" si="1472"/>
        <v>1.4940916325392701</v>
      </c>
      <c r="BA285" s="121">
        <f t="shared" ca="1" si="1472"/>
        <v>1.5110210672364524</v>
      </c>
      <c r="BB285" s="121">
        <f t="shared" ca="1" si="1472"/>
        <v>1.529399725709099</v>
      </c>
      <c r="BC285" s="121">
        <f t="shared" ca="1" si="1472"/>
        <v>1.5566988591720032</v>
      </c>
      <c r="BD285" s="121">
        <f t="shared" ca="1" si="1472"/>
        <v>1.5653760438777848</v>
      </c>
      <c r="BE285" s="121">
        <f t="shared" ca="1" si="1472"/>
        <v>1.5966137112195806</v>
      </c>
      <c r="BF285" s="121">
        <f t="shared" ca="1" si="1472"/>
        <v>1.6177240478586961</v>
      </c>
      <c r="BG285" s="121">
        <f t="shared" ca="1" si="1472"/>
        <v>1.6218664468116695</v>
      </c>
      <c r="BH285" s="121">
        <f t="shared" ca="1" si="1472"/>
        <v>1.6469625509861534</v>
      </c>
      <c r="BI285" s="121">
        <f t="shared" ca="1" si="1472"/>
        <v>1.6576392717989687</v>
      </c>
      <c r="BJ285" s="121">
        <f t="shared" ca="1" si="1472"/>
        <v>1.6809509673471974</v>
      </c>
      <c r="BK285" s="121">
        <f t="shared" ca="1" si="1472"/>
        <v>1.706940489334912</v>
      </c>
      <c r="BL285" s="121">
        <f t="shared" ca="1" si="1472"/>
        <v>1.716969999617401</v>
      </c>
      <c r="BM285" s="121">
        <f t="shared" ca="1" si="1472"/>
        <v>1.7431160404542529</v>
      </c>
      <c r="BN285" s="121">
        <f t="shared" ca="1" si="1472"/>
        <v>1.7664590883109044</v>
      </c>
      <c r="BO285" s="121">
        <f t="shared" ca="1" si="1472"/>
        <v>1.7961460778043261</v>
      </c>
    </row>
    <row r="286" spans="1:79" x14ac:dyDescent="0.2">
      <c r="G286" t="s">
        <v>248</v>
      </c>
      <c r="H286" s="121" t="e">
        <f>IF(H$2="Actual",NA(),H275)</f>
        <v>#N/A</v>
      </c>
      <c r="I286" s="121" t="e">
        <f t="shared" ref="I286:BO286" si="1473">IF(I$2="Actual",NA(),I275)</f>
        <v>#N/A</v>
      </c>
      <c r="J286" s="121" t="e">
        <f t="shared" si="1473"/>
        <v>#N/A</v>
      </c>
      <c r="K286" s="121" t="e">
        <f t="shared" si="1473"/>
        <v>#N/A</v>
      </c>
      <c r="L286" s="121" t="e">
        <f t="shared" si="1473"/>
        <v>#N/A</v>
      </c>
      <c r="M286" s="121" t="e">
        <f t="shared" si="1473"/>
        <v>#N/A</v>
      </c>
      <c r="N286" s="121" t="e">
        <f t="shared" si="1473"/>
        <v>#N/A</v>
      </c>
      <c r="O286" s="121" t="e">
        <f t="shared" si="1473"/>
        <v>#N/A</v>
      </c>
      <c r="P286" s="121" t="e">
        <f t="shared" si="1473"/>
        <v>#N/A</v>
      </c>
      <c r="Q286" s="121" t="e">
        <f t="shared" si="1473"/>
        <v>#N/A</v>
      </c>
      <c r="R286" s="121" t="e">
        <f t="shared" si="1473"/>
        <v>#N/A</v>
      </c>
      <c r="S286" s="121" t="e">
        <f t="shared" si="1473"/>
        <v>#N/A</v>
      </c>
      <c r="T286" s="121" t="e">
        <f t="shared" si="1473"/>
        <v>#N/A</v>
      </c>
      <c r="U286" s="121" t="e">
        <f t="shared" si="1473"/>
        <v>#N/A</v>
      </c>
      <c r="V286" s="121" t="e">
        <f t="shared" si="1473"/>
        <v>#N/A</v>
      </c>
      <c r="W286" s="121" t="e">
        <f t="shared" si="1473"/>
        <v>#N/A</v>
      </c>
      <c r="X286" s="121" t="e">
        <f t="shared" si="1473"/>
        <v>#N/A</v>
      </c>
      <c r="Y286" s="121" t="e">
        <f t="shared" si="1473"/>
        <v>#N/A</v>
      </c>
      <c r="Z286" s="121" t="e">
        <f t="shared" si="1473"/>
        <v>#N/A</v>
      </c>
      <c r="AA286" s="121" t="e">
        <f t="shared" si="1473"/>
        <v>#N/A</v>
      </c>
      <c r="AB286" s="121" t="e">
        <f t="shared" si="1473"/>
        <v>#N/A</v>
      </c>
      <c r="AC286" s="121" t="e">
        <f t="shared" si="1473"/>
        <v>#N/A</v>
      </c>
      <c r="AD286" s="121" t="e">
        <f t="shared" si="1473"/>
        <v>#N/A</v>
      </c>
      <c r="AE286" s="121" t="e">
        <f t="shared" si="1473"/>
        <v>#N/A</v>
      </c>
      <c r="AF286" s="121">
        <f t="shared" si="1473"/>
        <v>1.25</v>
      </c>
      <c r="AG286" s="121">
        <f t="shared" si="1473"/>
        <v>1.25</v>
      </c>
      <c r="AH286" s="121">
        <f t="shared" si="1473"/>
        <v>1.25</v>
      </c>
      <c r="AI286" s="121">
        <f t="shared" si="1473"/>
        <v>1.25</v>
      </c>
      <c r="AJ286" s="121">
        <f t="shared" si="1473"/>
        <v>1.25</v>
      </c>
      <c r="AK286" s="121">
        <f t="shared" si="1473"/>
        <v>1.25</v>
      </c>
      <c r="AL286" s="121">
        <f t="shared" si="1473"/>
        <v>1.25</v>
      </c>
      <c r="AM286" s="121">
        <f t="shared" si="1473"/>
        <v>1.25</v>
      </c>
      <c r="AN286" s="121">
        <f t="shared" si="1473"/>
        <v>1.25</v>
      </c>
      <c r="AO286" s="121">
        <f t="shared" si="1473"/>
        <v>1.25</v>
      </c>
      <c r="AP286" s="121">
        <f t="shared" si="1473"/>
        <v>1.25</v>
      </c>
      <c r="AQ286" s="121">
        <f t="shared" si="1473"/>
        <v>1.25</v>
      </c>
      <c r="AR286" s="121">
        <f t="shared" si="1473"/>
        <v>1.25</v>
      </c>
      <c r="AS286" s="121">
        <f t="shared" si="1473"/>
        <v>1.25</v>
      </c>
      <c r="AT286" s="121">
        <f t="shared" si="1473"/>
        <v>1.25</v>
      </c>
      <c r="AU286" s="121">
        <f t="shared" si="1473"/>
        <v>1.25</v>
      </c>
      <c r="AV286" s="121">
        <f t="shared" si="1473"/>
        <v>1.25</v>
      </c>
      <c r="AW286" s="121">
        <f t="shared" si="1473"/>
        <v>1.25</v>
      </c>
      <c r="AX286" s="121">
        <f t="shared" si="1473"/>
        <v>1.25</v>
      </c>
      <c r="AY286" s="121">
        <f t="shared" si="1473"/>
        <v>1.25</v>
      </c>
      <c r="AZ286" s="121">
        <f t="shared" si="1473"/>
        <v>1.25</v>
      </c>
      <c r="BA286" s="121">
        <f t="shared" si="1473"/>
        <v>1.25</v>
      </c>
      <c r="BB286" s="121">
        <f t="shared" si="1473"/>
        <v>1.25</v>
      </c>
      <c r="BC286" s="121">
        <f t="shared" si="1473"/>
        <v>1.25</v>
      </c>
      <c r="BD286" s="121">
        <f t="shared" si="1473"/>
        <v>1.25</v>
      </c>
      <c r="BE286" s="121">
        <f t="shared" si="1473"/>
        <v>1.25</v>
      </c>
      <c r="BF286" s="121">
        <f t="shared" si="1473"/>
        <v>1.25</v>
      </c>
      <c r="BG286" s="121">
        <f t="shared" si="1473"/>
        <v>1.25</v>
      </c>
      <c r="BH286" s="121">
        <f t="shared" si="1473"/>
        <v>1.25</v>
      </c>
      <c r="BI286" s="121">
        <f t="shared" si="1473"/>
        <v>1.25</v>
      </c>
      <c r="BJ286" s="121">
        <f t="shared" si="1473"/>
        <v>1.25</v>
      </c>
      <c r="BK286" s="121">
        <f t="shared" si="1473"/>
        <v>1.25</v>
      </c>
      <c r="BL286" s="121">
        <f t="shared" si="1473"/>
        <v>1.25</v>
      </c>
      <c r="BM286" s="121">
        <f t="shared" si="1473"/>
        <v>1.25</v>
      </c>
      <c r="BN286" s="121">
        <f t="shared" si="1473"/>
        <v>1.25</v>
      </c>
      <c r="BO286" s="121">
        <f t="shared" si="1473"/>
        <v>1.25</v>
      </c>
    </row>
  </sheetData>
  <conditionalFormatting sqref="A2:XFD2">
    <cfRule type="cellIs" dxfId="13" priority="9" operator="equal">
      <formula>"Forecast"</formula>
    </cfRule>
    <cfRule type="cellIs" dxfId="12" priority="10" operator="equal">
      <formula>"Actual"</formula>
    </cfRule>
  </conditionalFormatting>
  <conditionalFormatting sqref="H261:BO261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BR261:BV261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AF276:BO276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BR276:BV276">
    <cfRule type="cellIs" dxfId="5" priority="1" operator="equal">
      <formula>"FAIL"</formula>
    </cfRule>
    <cfRule type="cellIs" dxfId="4" priority="2" operator="equal">
      <formula>"PASS"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64</v>
      </c>
      <c r="B1" s="15" t="s">
        <v>65</v>
      </c>
      <c r="C1" s="15" t="s">
        <v>66</v>
      </c>
      <c r="D1" s="15" t="s">
        <v>67</v>
      </c>
      <c r="E1" s="15"/>
      <c r="F1" s="22">
        <v>46783</v>
      </c>
      <c r="G1" s="23">
        <f>EOMONTH(F1,1)</f>
        <v>46812</v>
      </c>
      <c r="H1" s="23">
        <f t="shared" ref="H1" si="0">EOMONTH(G1,1)</f>
        <v>46843</v>
      </c>
      <c r="I1" s="23">
        <f t="shared" ref="I1" si="1">EOMONTH(H1,1)</f>
        <v>46873</v>
      </c>
      <c r="J1" s="23">
        <f t="shared" ref="J1" si="2">EOMONTH(I1,1)</f>
        <v>46904</v>
      </c>
      <c r="K1" s="23">
        <f t="shared" ref="K1" si="3">EOMONTH(J1,1)</f>
        <v>46934</v>
      </c>
      <c r="L1" s="23">
        <f t="shared" ref="L1" si="4">EOMONTH(K1,1)</f>
        <v>46965</v>
      </c>
      <c r="M1" s="23">
        <f t="shared" ref="M1" si="5">EOMONTH(L1,1)</f>
        <v>46996</v>
      </c>
      <c r="N1" s="23">
        <f t="shared" ref="N1" si="6">EOMONTH(M1,1)</f>
        <v>47026</v>
      </c>
      <c r="O1" s="23">
        <f t="shared" ref="O1" si="7">EOMONTH(N1,1)</f>
        <v>47057</v>
      </c>
      <c r="P1" s="23">
        <f t="shared" ref="P1" si="8">EOMONTH(O1,1)</f>
        <v>47087</v>
      </c>
      <c r="Q1" s="23">
        <f t="shared" ref="Q1" si="9">EOMONTH(P1,1)</f>
        <v>47118</v>
      </c>
      <c r="R1" s="1"/>
      <c r="S1" s="15" t="s">
        <v>63</v>
      </c>
    </row>
    <row r="2" spans="1:19" x14ac:dyDescent="0.2">
      <c r="A2" s="9" t="s">
        <v>68</v>
      </c>
      <c r="B2" s="16">
        <v>400000</v>
      </c>
      <c r="C2" s="17">
        <v>42185</v>
      </c>
      <c r="D2" s="17">
        <v>2958465</v>
      </c>
      <c r="E2" s="1"/>
      <c r="F2" s="18">
        <f>IF(AND(F$1&gt;=EOMONTH($C2,0),F$1&lt;=EOMONTH($D2,0)),$B2/12,0)</f>
        <v>33333.333333333336</v>
      </c>
      <c r="G2" s="18">
        <f t="shared" ref="G2:Q17" si="10">IF(AND(G$1&gt;=EOMONTH($C2,0),G$1&lt;=EOMONTH($D2,0)),$B2/12,0)</f>
        <v>33333.333333333336</v>
      </c>
      <c r="H2" s="18">
        <f t="shared" si="10"/>
        <v>33333.333333333336</v>
      </c>
      <c r="I2" s="18">
        <f t="shared" si="10"/>
        <v>33333.333333333336</v>
      </c>
      <c r="J2" s="18">
        <f t="shared" si="10"/>
        <v>33333.333333333336</v>
      </c>
      <c r="K2" s="18">
        <f t="shared" si="10"/>
        <v>33333.333333333336</v>
      </c>
      <c r="L2" s="18">
        <f t="shared" si="10"/>
        <v>33333.333333333336</v>
      </c>
      <c r="M2" s="18">
        <f t="shared" si="10"/>
        <v>33333.333333333336</v>
      </c>
      <c r="N2" s="18">
        <f t="shared" si="10"/>
        <v>33333.333333333336</v>
      </c>
      <c r="O2" s="18">
        <f t="shared" si="10"/>
        <v>33333.333333333336</v>
      </c>
      <c r="P2" s="18">
        <f t="shared" si="10"/>
        <v>33333.333333333336</v>
      </c>
      <c r="Q2" s="18">
        <f t="shared" si="10"/>
        <v>33333.333333333336</v>
      </c>
      <c r="R2" s="1"/>
      <c r="S2" s="18">
        <f t="shared" ref="S2:S57" si="11">SUM(F2:Q2)</f>
        <v>399999.99999999994</v>
      </c>
    </row>
    <row r="3" spans="1:19" x14ac:dyDescent="0.2">
      <c r="A3" s="9" t="s">
        <v>69</v>
      </c>
      <c r="B3" s="16">
        <v>300000</v>
      </c>
      <c r="C3" s="17">
        <v>42436</v>
      </c>
      <c r="D3" s="17">
        <v>2958465</v>
      </c>
      <c r="E3" s="1"/>
      <c r="F3" s="18">
        <f t="shared" ref="F3:Q18" si="12">IF(AND(F$1&gt;=EOMONTH($C3,0),F$1&lt;=EOMONTH($D3,0)),$B3/12,0)</f>
        <v>25000</v>
      </c>
      <c r="G3" s="18">
        <f t="shared" si="10"/>
        <v>25000</v>
      </c>
      <c r="H3" s="18">
        <f t="shared" si="10"/>
        <v>25000</v>
      </c>
      <c r="I3" s="18">
        <f t="shared" si="10"/>
        <v>25000</v>
      </c>
      <c r="J3" s="18">
        <f t="shared" si="10"/>
        <v>25000</v>
      </c>
      <c r="K3" s="18">
        <f t="shared" si="10"/>
        <v>25000</v>
      </c>
      <c r="L3" s="18">
        <f t="shared" si="10"/>
        <v>25000</v>
      </c>
      <c r="M3" s="18">
        <f t="shared" si="10"/>
        <v>25000</v>
      </c>
      <c r="N3" s="18">
        <f t="shared" si="10"/>
        <v>25000</v>
      </c>
      <c r="O3" s="18">
        <f t="shared" si="10"/>
        <v>25000</v>
      </c>
      <c r="P3" s="18">
        <f t="shared" si="10"/>
        <v>25000</v>
      </c>
      <c r="Q3" s="18">
        <f t="shared" si="10"/>
        <v>25000</v>
      </c>
      <c r="R3" s="1"/>
      <c r="S3" s="18">
        <f t="shared" si="11"/>
        <v>300000</v>
      </c>
    </row>
    <row r="4" spans="1:19" x14ac:dyDescent="0.2">
      <c r="A4" s="9" t="s">
        <v>70</v>
      </c>
      <c r="B4" s="16">
        <v>300000</v>
      </c>
      <c r="C4" s="17">
        <v>42400</v>
      </c>
      <c r="D4" s="17">
        <v>2958465</v>
      </c>
      <c r="E4" s="1"/>
      <c r="F4" s="18">
        <f t="shared" si="12"/>
        <v>25000</v>
      </c>
      <c r="G4" s="18">
        <f t="shared" si="10"/>
        <v>25000</v>
      </c>
      <c r="H4" s="18">
        <f t="shared" si="10"/>
        <v>25000</v>
      </c>
      <c r="I4" s="18">
        <f t="shared" si="10"/>
        <v>25000</v>
      </c>
      <c r="J4" s="18">
        <f t="shared" si="10"/>
        <v>25000</v>
      </c>
      <c r="K4" s="18">
        <f t="shared" si="10"/>
        <v>25000</v>
      </c>
      <c r="L4" s="18">
        <f t="shared" si="10"/>
        <v>25000</v>
      </c>
      <c r="M4" s="18">
        <f t="shared" si="10"/>
        <v>25000</v>
      </c>
      <c r="N4" s="18">
        <f t="shared" si="10"/>
        <v>25000</v>
      </c>
      <c r="O4" s="18">
        <f t="shared" si="10"/>
        <v>25000</v>
      </c>
      <c r="P4" s="18">
        <f t="shared" si="10"/>
        <v>25000</v>
      </c>
      <c r="Q4" s="18">
        <f t="shared" si="10"/>
        <v>25000</v>
      </c>
      <c r="R4" s="1"/>
      <c r="S4" s="18">
        <f t="shared" si="11"/>
        <v>300000</v>
      </c>
    </row>
    <row r="5" spans="1:19" x14ac:dyDescent="0.2">
      <c r="A5" s="9" t="s">
        <v>71</v>
      </c>
      <c r="B5" s="16">
        <v>250000</v>
      </c>
      <c r="C5" s="17">
        <v>42913</v>
      </c>
      <c r="D5" s="17">
        <v>2958465</v>
      </c>
      <c r="E5" s="1"/>
      <c r="F5" s="18">
        <f t="shared" si="12"/>
        <v>20833.333333333332</v>
      </c>
      <c r="G5" s="18">
        <f t="shared" si="10"/>
        <v>20833.333333333332</v>
      </c>
      <c r="H5" s="18">
        <f t="shared" si="10"/>
        <v>20833.333333333332</v>
      </c>
      <c r="I5" s="18">
        <f t="shared" si="10"/>
        <v>20833.333333333332</v>
      </c>
      <c r="J5" s="18">
        <f t="shared" si="10"/>
        <v>20833.333333333332</v>
      </c>
      <c r="K5" s="18">
        <f t="shared" si="10"/>
        <v>20833.333333333332</v>
      </c>
      <c r="L5" s="18">
        <f t="shared" si="10"/>
        <v>20833.333333333332</v>
      </c>
      <c r="M5" s="18">
        <f t="shared" si="10"/>
        <v>20833.333333333332</v>
      </c>
      <c r="N5" s="18">
        <f t="shared" si="10"/>
        <v>20833.333333333332</v>
      </c>
      <c r="O5" s="18">
        <f t="shared" si="10"/>
        <v>20833.333333333332</v>
      </c>
      <c r="P5" s="18">
        <f t="shared" si="10"/>
        <v>20833.333333333332</v>
      </c>
      <c r="Q5" s="18">
        <f t="shared" si="10"/>
        <v>20833.333333333332</v>
      </c>
      <c r="R5" s="1"/>
      <c r="S5" s="18">
        <f t="shared" si="11"/>
        <v>250000.00000000003</v>
      </c>
    </row>
    <row r="6" spans="1:19" x14ac:dyDescent="0.2">
      <c r="A6" s="9" t="s">
        <v>72</v>
      </c>
      <c r="B6" s="16">
        <v>200000</v>
      </c>
      <c r="C6" s="17">
        <v>45608</v>
      </c>
      <c r="D6" s="17">
        <v>2958465</v>
      </c>
      <c r="E6" s="1"/>
      <c r="F6" s="18">
        <f t="shared" si="12"/>
        <v>16666.666666666668</v>
      </c>
      <c r="G6" s="18">
        <f t="shared" si="10"/>
        <v>16666.666666666668</v>
      </c>
      <c r="H6" s="18">
        <f t="shared" si="10"/>
        <v>16666.666666666668</v>
      </c>
      <c r="I6" s="18">
        <f t="shared" si="10"/>
        <v>16666.666666666668</v>
      </c>
      <c r="J6" s="18">
        <f t="shared" si="10"/>
        <v>16666.666666666668</v>
      </c>
      <c r="K6" s="18">
        <f t="shared" si="10"/>
        <v>16666.666666666668</v>
      </c>
      <c r="L6" s="18">
        <f t="shared" si="10"/>
        <v>16666.666666666668</v>
      </c>
      <c r="M6" s="18">
        <f t="shared" si="10"/>
        <v>16666.666666666668</v>
      </c>
      <c r="N6" s="18">
        <f t="shared" si="10"/>
        <v>16666.666666666668</v>
      </c>
      <c r="O6" s="18">
        <f t="shared" si="10"/>
        <v>16666.666666666668</v>
      </c>
      <c r="P6" s="18">
        <f t="shared" si="10"/>
        <v>16666.666666666668</v>
      </c>
      <c r="Q6" s="18">
        <f t="shared" si="10"/>
        <v>16666.666666666668</v>
      </c>
      <c r="R6" s="1"/>
      <c r="S6" s="18">
        <f t="shared" si="11"/>
        <v>199999.99999999997</v>
      </c>
    </row>
    <row r="7" spans="1:19" x14ac:dyDescent="0.2">
      <c r="A7" s="9" t="s">
        <v>73</v>
      </c>
      <c r="B7" s="16">
        <v>100000</v>
      </c>
      <c r="C7" s="17">
        <v>43575</v>
      </c>
      <c r="D7" s="17">
        <v>2958465</v>
      </c>
      <c r="E7" s="1"/>
      <c r="F7" s="18">
        <f t="shared" si="12"/>
        <v>8333.3333333333339</v>
      </c>
      <c r="G7" s="18">
        <f t="shared" si="10"/>
        <v>8333.3333333333339</v>
      </c>
      <c r="H7" s="18">
        <f t="shared" si="10"/>
        <v>8333.3333333333339</v>
      </c>
      <c r="I7" s="18">
        <f t="shared" si="10"/>
        <v>8333.3333333333339</v>
      </c>
      <c r="J7" s="18">
        <f t="shared" si="10"/>
        <v>8333.3333333333339</v>
      </c>
      <c r="K7" s="18">
        <f t="shared" si="10"/>
        <v>8333.3333333333339</v>
      </c>
      <c r="L7" s="18">
        <f t="shared" si="10"/>
        <v>8333.3333333333339</v>
      </c>
      <c r="M7" s="18">
        <f t="shared" si="10"/>
        <v>8333.3333333333339</v>
      </c>
      <c r="N7" s="18">
        <f t="shared" si="10"/>
        <v>8333.3333333333339</v>
      </c>
      <c r="O7" s="18">
        <f t="shared" si="10"/>
        <v>8333.3333333333339</v>
      </c>
      <c r="P7" s="18">
        <f t="shared" si="10"/>
        <v>8333.3333333333339</v>
      </c>
      <c r="Q7" s="18">
        <f t="shared" si="10"/>
        <v>8333.3333333333339</v>
      </c>
      <c r="R7" s="1"/>
      <c r="S7" s="18">
        <f t="shared" si="11"/>
        <v>99999.999999999985</v>
      </c>
    </row>
    <row r="8" spans="1:19" x14ac:dyDescent="0.2">
      <c r="A8" s="9" t="s">
        <v>73</v>
      </c>
      <c r="B8" s="16">
        <v>100000</v>
      </c>
      <c r="C8" s="17">
        <v>45437</v>
      </c>
      <c r="D8" s="17">
        <v>2958465</v>
      </c>
      <c r="E8" s="1"/>
      <c r="F8" s="18">
        <f t="shared" si="12"/>
        <v>8333.3333333333339</v>
      </c>
      <c r="G8" s="18">
        <f t="shared" si="10"/>
        <v>8333.3333333333339</v>
      </c>
      <c r="H8" s="18">
        <f t="shared" si="10"/>
        <v>8333.3333333333339</v>
      </c>
      <c r="I8" s="18">
        <f t="shared" si="10"/>
        <v>8333.3333333333339</v>
      </c>
      <c r="J8" s="18">
        <f t="shared" si="10"/>
        <v>8333.3333333333339</v>
      </c>
      <c r="K8" s="18">
        <f t="shared" si="10"/>
        <v>8333.3333333333339</v>
      </c>
      <c r="L8" s="18">
        <f t="shared" si="10"/>
        <v>8333.3333333333339</v>
      </c>
      <c r="M8" s="18">
        <f t="shared" si="10"/>
        <v>8333.3333333333339</v>
      </c>
      <c r="N8" s="18">
        <f t="shared" si="10"/>
        <v>8333.3333333333339</v>
      </c>
      <c r="O8" s="18">
        <f t="shared" si="10"/>
        <v>8333.3333333333339</v>
      </c>
      <c r="P8" s="18">
        <f t="shared" si="10"/>
        <v>8333.3333333333339</v>
      </c>
      <c r="Q8" s="18">
        <f t="shared" si="10"/>
        <v>8333.3333333333339</v>
      </c>
      <c r="R8" s="1"/>
      <c r="S8" s="18">
        <f t="shared" si="11"/>
        <v>99999.999999999985</v>
      </c>
    </row>
    <row r="9" spans="1:19" x14ac:dyDescent="0.2">
      <c r="A9" s="9" t="s">
        <v>73</v>
      </c>
      <c r="B9" s="16">
        <v>100000</v>
      </c>
      <c r="C9" s="17">
        <v>45701</v>
      </c>
      <c r="D9" s="17">
        <v>2958465</v>
      </c>
      <c r="E9" s="1"/>
      <c r="F9" s="18">
        <f t="shared" si="12"/>
        <v>8333.3333333333339</v>
      </c>
      <c r="G9" s="18">
        <f t="shared" si="10"/>
        <v>8333.3333333333339</v>
      </c>
      <c r="H9" s="18">
        <f t="shared" si="10"/>
        <v>8333.3333333333339</v>
      </c>
      <c r="I9" s="18">
        <f t="shared" si="10"/>
        <v>8333.3333333333339</v>
      </c>
      <c r="J9" s="18">
        <f t="shared" si="10"/>
        <v>8333.3333333333339</v>
      </c>
      <c r="K9" s="18">
        <f t="shared" si="10"/>
        <v>8333.3333333333339</v>
      </c>
      <c r="L9" s="18">
        <f t="shared" si="10"/>
        <v>8333.3333333333339</v>
      </c>
      <c r="M9" s="18">
        <f t="shared" si="10"/>
        <v>8333.3333333333339</v>
      </c>
      <c r="N9" s="18">
        <f t="shared" si="10"/>
        <v>8333.3333333333339</v>
      </c>
      <c r="O9" s="18">
        <f t="shared" si="10"/>
        <v>8333.3333333333339</v>
      </c>
      <c r="P9" s="18">
        <f t="shared" si="10"/>
        <v>8333.3333333333339</v>
      </c>
      <c r="Q9" s="18">
        <f t="shared" si="10"/>
        <v>8333.3333333333339</v>
      </c>
      <c r="R9" s="1"/>
      <c r="S9" s="18">
        <f t="shared" si="11"/>
        <v>99999.999999999985</v>
      </c>
    </row>
    <row r="10" spans="1:19" x14ac:dyDescent="0.2">
      <c r="A10" s="9" t="s">
        <v>74</v>
      </c>
      <c r="B10" s="16">
        <v>90000</v>
      </c>
      <c r="C10" s="17">
        <v>42404</v>
      </c>
      <c r="D10" s="17">
        <v>2958465</v>
      </c>
      <c r="E10" s="1"/>
      <c r="F10" s="18">
        <f t="shared" si="12"/>
        <v>7500</v>
      </c>
      <c r="G10" s="18">
        <f t="shared" si="10"/>
        <v>7500</v>
      </c>
      <c r="H10" s="18">
        <f t="shared" si="10"/>
        <v>7500</v>
      </c>
      <c r="I10" s="18">
        <f t="shared" si="10"/>
        <v>7500</v>
      </c>
      <c r="J10" s="18">
        <f t="shared" si="10"/>
        <v>7500</v>
      </c>
      <c r="K10" s="18">
        <f t="shared" si="10"/>
        <v>7500</v>
      </c>
      <c r="L10" s="18">
        <f t="shared" si="10"/>
        <v>7500</v>
      </c>
      <c r="M10" s="18">
        <f t="shared" si="10"/>
        <v>7500</v>
      </c>
      <c r="N10" s="18">
        <f t="shared" si="10"/>
        <v>7500</v>
      </c>
      <c r="O10" s="18">
        <f t="shared" si="10"/>
        <v>7500</v>
      </c>
      <c r="P10" s="18">
        <f t="shared" si="10"/>
        <v>7500</v>
      </c>
      <c r="Q10" s="18">
        <f t="shared" si="10"/>
        <v>7500</v>
      </c>
      <c r="R10" s="1"/>
      <c r="S10" s="18">
        <f t="shared" si="11"/>
        <v>90000</v>
      </c>
    </row>
    <row r="11" spans="1:19" x14ac:dyDescent="0.2">
      <c r="A11" s="9" t="s">
        <v>74</v>
      </c>
      <c r="B11" s="16">
        <v>90000</v>
      </c>
      <c r="C11" s="17">
        <v>42455</v>
      </c>
      <c r="D11" s="17">
        <v>2958465</v>
      </c>
      <c r="E11" s="1"/>
      <c r="F11" s="18">
        <f t="shared" si="12"/>
        <v>7500</v>
      </c>
      <c r="G11" s="18">
        <f t="shared" si="10"/>
        <v>7500</v>
      </c>
      <c r="H11" s="18">
        <f t="shared" si="10"/>
        <v>7500</v>
      </c>
      <c r="I11" s="18">
        <f t="shared" si="10"/>
        <v>7500</v>
      </c>
      <c r="J11" s="18">
        <f t="shared" si="10"/>
        <v>7500</v>
      </c>
      <c r="K11" s="18">
        <f t="shared" si="10"/>
        <v>7500</v>
      </c>
      <c r="L11" s="18">
        <f t="shared" si="10"/>
        <v>7500</v>
      </c>
      <c r="M11" s="18">
        <f t="shared" si="10"/>
        <v>7500</v>
      </c>
      <c r="N11" s="18">
        <f t="shared" si="10"/>
        <v>7500</v>
      </c>
      <c r="O11" s="18">
        <f t="shared" si="10"/>
        <v>7500</v>
      </c>
      <c r="P11" s="18">
        <f t="shared" si="10"/>
        <v>7500</v>
      </c>
      <c r="Q11" s="18">
        <f t="shared" si="10"/>
        <v>7500</v>
      </c>
      <c r="R11" s="1"/>
      <c r="S11" s="18">
        <f t="shared" si="11"/>
        <v>90000</v>
      </c>
    </row>
    <row r="12" spans="1:19" x14ac:dyDescent="0.2">
      <c r="A12" s="9" t="s">
        <v>74</v>
      </c>
      <c r="B12" s="16">
        <v>90000</v>
      </c>
      <c r="C12" s="17">
        <v>42644</v>
      </c>
      <c r="D12" s="17">
        <v>2958465</v>
      </c>
      <c r="E12" s="1"/>
      <c r="F12" s="18">
        <f t="shared" si="12"/>
        <v>7500</v>
      </c>
      <c r="G12" s="18">
        <f t="shared" si="10"/>
        <v>7500</v>
      </c>
      <c r="H12" s="18">
        <f t="shared" si="10"/>
        <v>7500</v>
      </c>
      <c r="I12" s="18">
        <f t="shared" si="10"/>
        <v>7500</v>
      </c>
      <c r="J12" s="18">
        <f t="shared" si="10"/>
        <v>7500</v>
      </c>
      <c r="K12" s="18">
        <f t="shared" si="10"/>
        <v>7500</v>
      </c>
      <c r="L12" s="18">
        <f t="shared" si="10"/>
        <v>7500</v>
      </c>
      <c r="M12" s="18">
        <f t="shared" si="10"/>
        <v>7500</v>
      </c>
      <c r="N12" s="18">
        <f t="shared" si="10"/>
        <v>7500</v>
      </c>
      <c r="O12" s="18">
        <f t="shared" si="10"/>
        <v>7500</v>
      </c>
      <c r="P12" s="18">
        <f t="shared" si="10"/>
        <v>7500</v>
      </c>
      <c r="Q12" s="18">
        <f t="shared" si="10"/>
        <v>7500</v>
      </c>
      <c r="R12" s="1"/>
      <c r="S12" s="18">
        <f t="shared" si="11"/>
        <v>90000</v>
      </c>
    </row>
    <row r="13" spans="1:19" x14ac:dyDescent="0.2">
      <c r="A13" s="9" t="s">
        <v>74</v>
      </c>
      <c r="B13" s="16">
        <v>90000</v>
      </c>
      <c r="C13" s="17">
        <v>44694</v>
      </c>
      <c r="D13" s="17">
        <v>2958465</v>
      </c>
      <c r="E13" s="1"/>
      <c r="F13" s="18">
        <f t="shared" si="12"/>
        <v>7500</v>
      </c>
      <c r="G13" s="18">
        <f t="shared" si="10"/>
        <v>7500</v>
      </c>
      <c r="H13" s="18">
        <f t="shared" si="10"/>
        <v>7500</v>
      </c>
      <c r="I13" s="18">
        <f t="shared" si="10"/>
        <v>7500</v>
      </c>
      <c r="J13" s="18">
        <f t="shared" si="10"/>
        <v>7500</v>
      </c>
      <c r="K13" s="18">
        <f t="shared" si="10"/>
        <v>7500</v>
      </c>
      <c r="L13" s="18">
        <f t="shared" si="10"/>
        <v>7500</v>
      </c>
      <c r="M13" s="18">
        <f t="shared" si="10"/>
        <v>7500</v>
      </c>
      <c r="N13" s="18">
        <f t="shared" si="10"/>
        <v>7500</v>
      </c>
      <c r="O13" s="18">
        <f t="shared" si="10"/>
        <v>7500</v>
      </c>
      <c r="P13" s="18">
        <f t="shared" si="10"/>
        <v>7500</v>
      </c>
      <c r="Q13" s="18">
        <f t="shared" si="10"/>
        <v>7500</v>
      </c>
      <c r="R13" s="1"/>
      <c r="S13" s="18">
        <f t="shared" si="11"/>
        <v>90000</v>
      </c>
    </row>
    <row r="14" spans="1:19" x14ac:dyDescent="0.2">
      <c r="A14" s="9" t="s">
        <v>74</v>
      </c>
      <c r="B14" s="16">
        <v>90000</v>
      </c>
      <c r="C14" s="17">
        <v>44983</v>
      </c>
      <c r="D14" s="17">
        <v>2958465</v>
      </c>
      <c r="E14" s="1"/>
      <c r="F14" s="18">
        <f t="shared" si="12"/>
        <v>7500</v>
      </c>
      <c r="G14" s="18">
        <f t="shared" si="10"/>
        <v>7500</v>
      </c>
      <c r="H14" s="18">
        <f t="shared" si="10"/>
        <v>7500</v>
      </c>
      <c r="I14" s="18">
        <f t="shared" si="10"/>
        <v>7500</v>
      </c>
      <c r="J14" s="18">
        <f t="shared" si="10"/>
        <v>7500</v>
      </c>
      <c r="K14" s="18">
        <f t="shared" si="10"/>
        <v>7500</v>
      </c>
      <c r="L14" s="18">
        <f t="shared" si="10"/>
        <v>7500</v>
      </c>
      <c r="M14" s="18">
        <f t="shared" si="10"/>
        <v>7500</v>
      </c>
      <c r="N14" s="18">
        <f t="shared" si="10"/>
        <v>7500</v>
      </c>
      <c r="O14" s="18">
        <f t="shared" si="10"/>
        <v>7500</v>
      </c>
      <c r="P14" s="18">
        <f t="shared" si="10"/>
        <v>7500</v>
      </c>
      <c r="Q14" s="18">
        <f t="shared" si="10"/>
        <v>7500</v>
      </c>
      <c r="R14" s="1"/>
      <c r="S14" s="18">
        <f t="shared" si="11"/>
        <v>90000</v>
      </c>
    </row>
    <row r="15" spans="1:19" x14ac:dyDescent="0.2">
      <c r="A15" s="9" t="s">
        <v>74</v>
      </c>
      <c r="B15" s="16">
        <v>90000</v>
      </c>
      <c r="C15" s="17">
        <v>45053</v>
      </c>
      <c r="D15" s="17">
        <v>2958465</v>
      </c>
      <c r="E15" s="1"/>
      <c r="F15" s="18">
        <f t="shared" si="12"/>
        <v>7500</v>
      </c>
      <c r="G15" s="18">
        <f t="shared" si="10"/>
        <v>7500</v>
      </c>
      <c r="H15" s="18">
        <f t="shared" si="10"/>
        <v>7500</v>
      </c>
      <c r="I15" s="18">
        <f t="shared" si="10"/>
        <v>7500</v>
      </c>
      <c r="J15" s="18">
        <f t="shared" si="10"/>
        <v>7500</v>
      </c>
      <c r="K15" s="18">
        <f t="shared" si="10"/>
        <v>7500</v>
      </c>
      <c r="L15" s="18">
        <f t="shared" si="10"/>
        <v>7500</v>
      </c>
      <c r="M15" s="18">
        <f t="shared" si="10"/>
        <v>7500</v>
      </c>
      <c r="N15" s="18">
        <f t="shared" si="10"/>
        <v>7500</v>
      </c>
      <c r="O15" s="18">
        <f t="shared" si="10"/>
        <v>7500</v>
      </c>
      <c r="P15" s="18">
        <f t="shared" si="10"/>
        <v>7500</v>
      </c>
      <c r="Q15" s="18">
        <f t="shared" si="10"/>
        <v>7500</v>
      </c>
      <c r="R15" s="1"/>
      <c r="S15" s="18">
        <f t="shared" si="11"/>
        <v>90000</v>
      </c>
    </row>
    <row r="16" spans="1:19" x14ac:dyDescent="0.2">
      <c r="A16" s="9" t="s">
        <v>74</v>
      </c>
      <c r="B16" s="16">
        <v>90000</v>
      </c>
      <c r="C16" s="17">
        <v>45115</v>
      </c>
      <c r="D16" s="17">
        <v>2958465</v>
      </c>
      <c r="E16" s="1"/>
      <c r="F16" s="18">
        <f t="shared" si="12"/>
        <v>7500</v>
      </c>
      <c r="G16" s="18">
        <f t="shared" si="10"/>
        <v>7500</v>
      </c>
      <c r="H16" s="18">
        <f t="shared" si="10"/>
        <v>7500</v>
      </c>
      <c r="I16" s="18">
        <f t="shared" si="10"/>
        <v>7500</v>
      </c>
      <c r="J16" s="18">
        <f t="shared" si="10"/>
        <v>7500</v>
      </c>
      <c r="K16" s="18">
        <f t="shared" si="10"/>
        <v>7500</v>
      </c>
      <c r="L16" s="18">
        <f t="shared" si="10"/>
        <v>7500</v>
      </c>
      <c r="M16" s="18">
        <f t="shared" si="10"/>
        <v>7500</v>
      </c>
      <c r="N16" s="18">
        <f t="shared" si="10"/>
        <v>7500</v>
      </c>
      <c r="O16" s="18">
        <f t="shared" si="10"/>
        <v>7500</v>
      </c>
      <c r="P16" s="18">
        <f t="shared" si="10"/>
        <v>7500</v>
      </c>
      <c r="Q16" s="18">
        <f t="shared" si="10"/>
        <v>7500</v>
      </c>
      <c r="R16" s="1"/>
      <c r="S16" s="18">
        <f t="shared" si="11"/>
        <v>90000</v>
      </c>
    </row>
    <row r="17" spans="1:19" x14ac:dyDescent="0.2">
      <c r="A17" s="9" t="s">
        <v>74</v>
      </c>
      <c r="B17" s="16">
        <v>90000</v>
      </c>
      <c r="C17" s="17">
        <v>45320</v>
      </c>
      <c r="D17" s="17">
        <v>2958465</v>
      </c>
      <c r="E17" s="1"/>
      <c r="F17" s="18">
        <f t="shared" si="12"/>
        <v>7500</v>
      </c>
      <c r="G17" s="18">
        <f t="shared" si="10"/>
        <v>7500</v>
      </c>
      <c r="H17" s="18">
        <f t="shared" si="10"/>
        <v>7500</v>
      </c>
      <c r="I17" s="18">
        <f t="shared" si="10"/>
        <v>7500</v>
      </c>
      <c r="J17" s="18">
        <f t="shared" si="10"/>
        <v>7500</v>
      </c>
      <c r="K17" s="18">
        <f t="shared" si="10"/>
        <v>7500</v>
      </c>
      <c r="L17" s="18">
        <f t="shared" si="10"/>
        <v>7500</v>
      </c>
      <c r="M17" s="18">
        <f t="shared" si="10"/>
        <v>7500</v>
      </c>
      <c r="N17" s="18">
        <f t="shared" si="10"/>
        <v>7500</v>
      </c>
      <c r="O17" s="18">
        <f t="shared" si="10"/>
        <v>7500</v>
      </c>
      <c r="P17" s="18">
        <f t="shared" si="10"/>
        <v>7500</v>
      </c>
      <c r="Q17" s="18">
        <f t="shared" si="10"/>
        <v>7500</v>
      </c>
      <c r="R17" s="1"/>
      <c r="S17" s="18">
        <f t="shared" si="11"/>
        <v>90000</v>
      </c>
    </row>
    <row r="18" spans="1:19" x14ac:dyDescent="0.2">
      <c r="A18" s="9" t="s">
        <v>74</v>
      </c>
      <c r="B18" s="16">
        <v>90000</v>
      </c>
      <c r="C18" s="17">
        <v>45712</v>
      </c>
      <c r="D18" s="17">
        <v>2958465</v>
      </c>
      <c r="E18" s="1"/>
      <c r="F18" s="18">
        <f t="shared" si="12"/>
        <v>7500</v>
      </c>
      <c r="G18" s="18">
        <f t="shared" si="12"/>
        <v>7500</v>
      </c>
      <c r="H18" s="18">
        <f t="shared" si="12"/>
        <v>7500</v>
      </c>
      <c r="I18" s="18">
        <f t="shared" si="12"/>
        <v>7500</v>
      </c>
      <c r="J18" s="18">
        <f t="shared" si="12"/>
        <v>7500</v>
      </c>
      <c r="K18" s="18">
        <f t="shared" si="12"/>
        <v>7500</v>
      </c>
      <c r="L18" s="18">
        <f t="shared" si="12"/>
        <v>7500</v>
      </c>
      <c r="M18" s="18">
        <f t="shared" si="12"/>
        <v>7500</v>
      </c>
      <c r="N18" s="18">
        <f t="shared" si="12"/>
        <v>7500</v>
      </c>
      <c r="O18" s="18">
        <f t="shared" si="12"/>
        <v>7500</v>
      </c>
      <c r="P18" s="18">
        <f t="shared" si="12"/>
        <v>7500</v>
      </c>
      <c r="Q18" s="18">
        <f t="shared" si="12"/>
        <v>7500</v>
      </c>
      <c r="R18" s="1"/>
      <c r="S18" s="18">
        <f t="shared" si="11"/>
        <v>90000</v>
      </c>
    </row>
    <row r="19" spans="1:19" x14ac:dyDescent="0.2">
      <c r="A19" s="9" t="s">
        <v>74</v>
      </c>
      <c r="B19" s="16">
        <v>90000</v>
      </c>
      <c r="C19" s="17">
        <v>45759</v>
      </c>
      <c r="D19" s="17">
        <v>2958465</v>
      </c>
      <c r="E19" s="1"/>
      <c r="F19" s="18">
        <f t="shared" ref="F19:Q34" si="13">IF(AND(F$1&gt;=EOMONTH($C19,0),F$1&lt;=EOMONTH($D19,0)),$B19/12,0)</f>
        <v>7500</v>
      </c>
      <c r="G19" s="18">
        <f t="shared" si="13"/>
        <v>7500</v>
      </c>
      <c r="H19" s="18">
        <f t="shared" si="13"/>
        <v>7500</v>
      </c>
      <c r="I19" s="18">
        <f t="shared" si="13"/>
        <v>7500</v>
      </c>
      <c r="J19" s="18">
        <f t="shared" si="13"/>
        <v>7500</v>
      </c>
      <c r="K19" s="18">
        <f t="shared" si="13"/>
        <v>7500</v>
      </c>
      <c r="L19" s="18">
        <f t="shared" si="13"/>
        <v>7500</v>
      </c>
      <c r="M19" s="18">
        <f t="shared" si="13"/>
        <v>7500</v>
      </c>
      <c r="N19" s="18">
        <f t="shared" si="13"/>
        <v>7500</v>
      </c>
      <c r="O19" s="18">
        <f t="shared" si="13"/>
        <v>7500</v>
      </c>
      <c r="P19" s="18">
        <f t="shared" si="13"/>
        <v>7500</v>
      </c>
      <c r="Q19" s="18">
        <f t="shared" si="13"/>
        <v>7500</v>
      </c>
      <c r="R19" s="1"/>
      <c r="S19" s="18">
        <f t="shared" si="11"/>
        <v>90000</v>
      </c>
    </row>
    <row r="20" spans="1:19" x14ac:dyDescent="0.2">
      <c r="A20" s="9" t="s">
        <v>75</v>
      </c>
      <c r="B20" s="16">
        <v>80000</v>
      </c>
      <c r="C20" s="17">
        <v>44418</v>
      </c>
      <c r="D20" s="17">
        <v>2958465</v>
      </c>
      <c r="E20" s="1"/>
      <c r="F20" s="18">
        <f t="shared" si="13"/>
        <v>6666.666666666667</v>
      </c>
      <c r="G20" s="18">
        <f t="shared" si="13"/>
        <v>6666.666666666667</v>
      </c>
      <c r="H20" s="18">
        <f t="shared" si="13"/>
        <v>6666.666666666667</v>
      </c>
      <c r="I20" s="18">
        <f t="shared" si="13"/>
        <v>6666.666666666667</v>
      </c>
      <c r="J20" s="18">
        <f t="shared" si="13"/>
        <v>6666.666666666667</v>
      </c>
      <c r="K20" s="18">
        <f t="shared" si="13"/>
        <v>6666.666666666667</v>
      </c>
      <c r="L20" s="18">
        <f t="shared" si="13"/>
        <v>6666.666666666667</v>
      </c>
      <c r="M20" s="18">
        <f t="shared" si="13"/>
        <v>6666.666666666667</v>
      </c>
      <c r="N20" s="18">
        <f t="shared" si="13"/>
        <v>6666.666666666667</v>
      </c>
      <c r="O20" s="18">
        <f t="shared" si="13"/>
        <v>6666.666666666667</v>
      </c>
      <c r="P20" s="18">
        <f t="shared" si="13"/>
        <v>6666.666666666667</v>
      </c>
      <c r="Q20" s="18">
        <f t="shared" si="13"/>
        <v>6666.666666666667</v>
      </c>
      <c r="R20" s="1"/>
      <c r="S20" s="18">
        <f t="shared" si="11"/>
        <v>80000</v>
      </c>
    </row>
    <row r="21" spans="1:19" x14ac:dyDescent="0.2">
      <c r="A21" s="9" t="s">
        <v>75</v>
      </c>
      <c r="B21" s="16">
        <v>80000</v>
      </c>
      <c r="C21" s="17">
        <v>44609</v>
      </c>
      <c r="D21" s="17">
        <v>2958465</v>
      </c>
      <c r="E21" s="1"/>
      <c r="F21" s="18">
        <f t="shared" si="13"/>
        <v>6666.666666666667</v>
      </c>
      <c r="G21" s="18">
        <f t="shared" si="13"/>
        <v>6666.666666666667</v>
      </c>
      <c r="H21" s="18">
        <f t="shared" si="13"/>
        <v>6666.666666666667</v>
      </c>
      <c r="I21" s="18">
        <f t="shared" si="13"/>
        <v>6666.666666666667</v>
      </c>
      <c r="J21" s="18">
        <f t="shared" si="13"/>
        <v>6666.666666666667</v>
      </c>
      <c r="K21" s="18">
        <f t="shared" si="13"/>
        <v>6666.666666666667</v>
      </c>
      <c r="L21" s="18">
        <f t="shared" si="13"/>
        <v>6666.666666666667</v>
      </c>
      <c r="M21" s="18">
        <f t="shared" si="13"/>
        <v>6666.666666666667</v>
      </c>
      <c r="N21" s="18">
        <f t="shared" si="13"/>
        <v>6666.666666666667</v>
      </c>
      <c r="O21" s="18">
        <f t="shared" si="13"/>
        <v>6666.666666666667</v>
      </c>
      <c r="P21" s="18">
        <f t="shared" si="13"/>
        <v>6666.666666666667</v>
      </c>
      <c r="Q21" s="18">
        <f t="shared" si="13"/>
        <v>6666.666666666667</v>
      </c>
      <c r="R21" s="1"/>
      <c r="S21" s="18">
        <f t="shared" si="11"/>
        <v>80000</v>
      </c>
    </row>
    <row r="22" spans="1:19" x14ac:dyDescent="0.2">
      <c r="A22" s="9" t="s">
        <v>75</v>
      </c>
      <c r="B22" s="16">
        <v>80000</v>
      </c>
      <c r="C22" s="17">
        <v>45533</v>
      </c>
      <c r="D22" s="17">
        <v>2958465</v>
      </c>
      <c r="E22" s="1"/>
      <c r="F22" s="18">
        <f t="shared" si="13"/>
        <v>6666.666666666667</v>
      </c>
      <c r="G22" s="18">
        <f t="shared" si="13"/>
        <v>6666.666666666667</v>
      </c>
      <c r="H22" s="18">
        <f t="shared" si="13"/>
        <v>6666.666666666667</v>
      </c>
      <c r="I22" s="18">
        <f t="shared" si="13"/>
        <v>6666.666666666667</v>
      </c>
      <c r="J22" s="18">
        <f t="shared" si="13"/>
        <v>6666.666666666667</v>
      </c>
      <c r="K22" s="18">
        <f t="shared" si="13"/>
        <v>6666.666666666667</v>
      </c>
      <c r="L22" s="18">
        <f t="shared" si="13"/>
        <v>6666.666666666667</v>
      </c>
      <c r="M22" s="18">
        <f t="shared" si="13"/>
        <v>6666.666666666667</v>
      </c>
      <c r="N22" s="18">
        <f t="shared" si="13"/>
        <v>6666.666666666667</v>
      </c>
      <c r="O22" s="18">
        <f t="shared" si="13"/>
        <v>6666.666666666667</v>
      </c>
      <c r="P22" s="18">
        <f t="shared" si="13"/>
        <v>6666.666666666667</v>
      </c>
      <c r="Q22" s="18">
        <f t="shared" si="13"/>
        <v>6666.666666666667</v>
      </c>
      <c r="R22" s="1"/>
      <c r="S22" s="18">
        <f t="shared" si="11"/>
        <v>80000</v>
      </c>
    </row>
    <row r="23" spans="1:19" x14ac:dyDescent="0.2">
      <c r="A23" s="9" t="s">
        <v>75</v>
      </c>
      <c r="B23" s="16">
        <v>80000</v>
      </c>
      <c r="C23" s="17">
        <v>45641</v>
      </c>
      <c r="D23" s="17">
        <v>2958465</v>
      </c>
      <c r="E23" s="1"/>
      <c r="F23" s="18">
        <f t="shared" si="13"/>
        <v>6666.666666666667</v>
      </c>
      <c r="G23" s="18">
        <f t="shared" si="13"/>
        <v>6666.666666666667</v>
      </c>
      <c r="H23" s="18">
        <f t="shared" si="13"/>
        <v>6666.666666666667</v>
      </c>
      <c r="I23" s="18">
        <f t="shared" si="13"/>
        <v>6666.666666666667</v>
      </c>
      <c r="J23" s="18">
        <f t="shared" si="13"/>
        <v>6666.666666666667</v>
      </c>
      <c r="K23" s="18">
        <f t="shared" si="13"/>
        <v>6666.666666666667</v>
      </c>
      <c r="L23" s="18">
        <f t="shared" si="13"/>
        <v>6666.666666666667</v>
      </c>
      <c r="M23" s="18">
        <f t="shared" si="13"/>
        <v>6666.666666666667</v>
      </c>
      <c r="N23" s="18">
        <f t="shared" si="13"/>
        <v>6666.666666666667</v>
      </c>
      <c r="O23" s="18">
        <f t="shared" si="13"/>
        <v>6666.666666666667</v>
      </c>
      <c r="P23" s="18">
        <f t="shared" si="13"/>
        <v>6666.666666666667</v>
      </c>
      <c r="Q23" s="18">
        <f t="shared" si="13"/>
        <v>6666.666666666667</v>
      </c>
      <c r="R23" s="1"/>
      <c r="S23" s="18">
        <f t="shared" si="11"/>
        <v>80000</v>
      </c>
    </row>
    <row r="24" spans="1:19" x14ac:dyDescent="0.2">
      <c r="A24" s="9" t="s">
        <v>76</v>
      </c>
      <c r="B24" s="16">
        <v>80000</v>
      </c>
      <c r="C24" s="17">
        <v>42802</v>
      </c>
      <c r="D24" s="17">
        <v>2958465</v>
      </c>
      <c r="E24" s="1"/>
      <c r="F24" s="18">
        <f t="shared" si="13"/>
        <v>6666.666666666667</v>
      </c>
      <c r="G24" s="18">
        <f t="shared" si="13"/>
        <v>6666.666666666667</v>
      </c>
      <c r="H24" s="18">
        <f t="shared" si="13"/>
        <v>6666.666666666667</v>
      </c>
      <c r="I24" s="18">
        <f t="shared" si="13"/>
        <v>6666.666666666667</v>
      </c>
      <c r="J24" s="18">
        <f t="shared" si="13"/>
        <v>6666.666666666667</v>
      </c>
      <c r="K24" s="18">
        <f t="shared" si="13"/>
        <v>6666.666666666667</v>
      </c>
      <c r="L24" s="18">
        <f t="shared" si="13"/>
        <v>6666.666666666667</v>
      </c>
      <c r="M24" s="18">
        <f t="shared" si="13"/>
        <v>6666.666666666667</v>
      </c>
      <c r="N24" s="18">
        <f t="shared" si="13"/>
        <v>6666.666666666667</v>
      </c>
      <c r="O24" s="18">
        <f t="shared" si="13"/>
        <v>6666.666666666667</v>
      </c>
      <c r="P24" s="18">
        <f t="shared" si="13"/>
        <v>6666.666666666667</v>
      </c>
      <c r="Q24" s="18">
        <f t="shared" si="13"/>
        <v>6666.666666666667</v>
      </c>
      <c r="R24" s="1"/>
      <c r="S24" s="18">
        <f t="shared" si="11"/>
        <v>80000</v>
      </c>
    </row>
    <row r="25" spans="1:19" x14ac:dyDescent="0.2">
      <c r="A25" s="9" t="s">
        <v>76</v>
      </c>
      <c r="B25" s="16">
        <v>80000</v>
      </c>
      <c r="C25" s="17">
        <v>42965</v>
      </c>
      <c r="D25" s="17">
        <v>2958465</v>
      </c>
      <c r="E25" s="1"/>
      <c r="F25" s="18">
        <f t="shared" si="13"/>
        <v>6666.666666666667</v>
      </c>
      <c r="G25" s="18">
        <f t="shared" si="13"/>
        <v>6666.666666666667</v>
      </c>
      <c r="H25" s="18">
        <f t="shared" si="13"/>
        <v>6666.666666666667</v>
      </c>
      <c r="I25" s="18">
        <f t="shared" si="13"/>
        <v>6666.666666666667</v>
      </c>
      <c r="J25" s="18">
        <f t="shared" si="13"/>
        <v>6666.666666666667</v>
      </c>
      <c r="K25" s="18">
        <f t="shared" si="13"/>
        <v>6666.666666666667</v>
      </c>
      <c r="L25" s="18">
        <f t="shared" si="13"/>
        <v>6666.666666666667</v>
      </c>
      <c r="M25" s="18">
        <f t="shared" si="13"/>
        <v>6666.666666666667</v>
      </c>
      <c r="N25" s="18">
        <f t="shared" si="13"/>
        <v>6666.666666666667</v>
      </c>
      <c r="O25" s="18">
        <f t="shared" si="13"/>
        <v>6666.666666666667</v>
      </c>
      <c r="P25" s="18">
        <f t="shared" si="13"/>
        <v>6666.666666666667</v>
      </c>
      <c r="Q25" s="18">
        <f t="shared" si="13"/>
        <v>6666.666666666667</v>
      </c>
      <c r="R25" s="1"/>
      <c r="S25" s="18">
        <f t="shared" si="11"/>
        <v>80000</v>
      </c>
    </row>
    <row r="26" spans="1:19" x14ac:dyDescent="0.2">
      <c r="A26" s="9" t="s">
        <v>76</v>
      </c>
      <c r="B26" s="16">
        <v>80000</v>
      </c>
      <c r="C26" s="17">
        <v>43516</v>
      </c>
      <c r="D26" s="17">
        <v>2958465</v>
      </c>
      <c r="E26" s="1"/>
      <c r="F26" s="18">
        <f t="shared" si="13"/>
        <v>6666.666666666667</v>
      </c>
      <c r="G26" s="18">
        <f t="shared" si="13"/>
        <v>6666.666666666667</v>
      </c>
      <c r="H26" s="18">
        <f t="shared" si="13"/>
        <v>6666.666666666667</v>
      </c>
      <c r="I26" s="18">
        <f t="shared" si="13"/>
        <v>6666.666666666667</v>
      </c>
      <c r="J26" s="18">
        <f t="shared" si="13"/>
        <v>6666.666666666667</v>
      </c>
      <c r="K26" s="18">
        <f t="shared" si="13"/>
        <v>6666.666666666667</v>
      </c>
      <c r="L26" s="18">
        <f t="shared" si="13"/>
        <v>6666.666666666667</v>
      </c>
      <c r="M26" s="18">
        <f t="shared" si="13"/>
        <v>6666.666666666667</v>
      </c>
      <c r="N26" s="18">
        <f t="shared" si="13"/>
        <v>6666.666666666667</v>
      </c>
      <c r="O26" s="18">
        <f t="shared" si="13"/>
        <v>6666.666666666667</v>
      </c>
      <c r="P26" s="18">
        <f t="shared" si="13"/>
        <v>6666.666666666667</v>
      </c>
      <c r="Q26" s="18">
        <f t="shared" si="13"/>
        <v>6666.666666666667</v>
      </c>
      <c r="R26" s="1"/>
      <c r="S26" s="18">
        <f t="shared" si="11"/>
        <v>80000</v>
      </c>
    </row>
    <row r="27" spans="1:19" x14ac:dyDescent="0.2">
      <c r="A27" s="9" t="s">
        <v>76</v>
      </c>
      <c r="B27" s="16">
        <v>80000</v>
      </c>
      <c r="C27" s="17">
        <v>43597</v>
      </c>
      <c r="D27" s="17">
        <v>2958465</v>
      </c>
      <c r="E27" s="1"/>
      <c r="F27" s="18">
        <f t="shared" si="13"/>
        <v>6666.666666666667</v>
      </c>
      <c r="G27" s="18">
        <f t="shared" si="13"/>
        <v>6666.666666666667</v>
      </c>
      <c r="H27" s="18">
        <f t="shared" si="13"/>
        <v>6666.666666666667</v>
      </c>
      <c r="I27" s="18">
        <f t="shared" si="13"/>
        <v>6666.666666666667</v>
      </c>
      <c r="J27" s="18">
        <f t="shared" si="13"/>
        <v>6666.666666666667</v>
      </c>
      <c r="K27" s="18">
        <f t="shared" si="13"/>
        <v>6666.666666666667</v>
      </c>
      <c r="L27" s="18">
        <f t="shared" si="13"/>
        <v>6666.666666666667</v>
      </c>
      <c r="M27" s="18">
        <f t="shared" si="13"/>
        <v>6666.666666666667</v>
      </c>
      <c r="N27" s="18">
        <f t="shared" si="13"/>
        <v>6666.666666666667</v>
      </c>
      <c r="O27" s="18">
        <f t="shared" si="13"/>
        <v>6666.666666666667</v>
      </c>
      <c r="P27" s="18">
        <f t="shared" si="13"/>
        <v>6666.666666666667</v>
      </c>
      <c r="Q27" s="18">
        <f t="shared" si="13"/>
        <v>6666.666666666667</v>
      </c>
      <c r="R27" s="1"/>
      <c r="S27" s="18">
        <f t="shared" si="11"/>
        <v>80000</v>
      </c>
    </row>
    <row r="28" spans="1:19" x14ac:dyDescent="0.2">
      <c r="A28" s="9" t="s">
        <v>76</v>
      </c>
      <c r="B28" s="16">
        <v>80000</v>
      </c>
      <c r="C28" s="17">
        <v>43968</v>
      </c>
      <c r="D28" s="17">
        <v>2958465</v>
      </c>
      <c r="E28" s="1"/>
      <c r="F28" s="18">
        <f t="shared" si="13"/>
        <v>6666.666666666667</v>
      </c>
      <c r="G28" s="18">
        <f t="shared" si="13"/>
        <v>6666.666666666667</v>
      </c>
      <c r="H28" s="18">
        <f t="shared" si="13"/>
        <v>6666.666666666667</v>
      </c>
      <c r="I28" s="18">
        <f t="shared" si="13"/>
        <v>6666.666666666667</v>
      </c>
      <c r="J28" s="18">
        <f t="shared" si="13"/>
        <v>6666.666666666667</v>
      </c>
      <c r="K28" s="18">
        <f t="shared" si="13"/>
        <v>6666.666666666667</v>
      </c>
      <c r="L28" s="18">
        <f t="shared" si="13"/>
        <v>6666.666666666667</v>
      </c>
      <c r="M28" s="18">
        <f t="shared" si="13"/>
        <v>6666.666666666667</v>
      </c>
      <c r="N28" s="18">
        <f t="shared" si="13"/>
        <v>6666.666666666667</v>
      </c>
      <c r="O28" s="18">
        <f t="shared" si="13"/>
        <v>6666.666666666667</v>
      </c>
      <c r="P28" s="18">
        <f t="shared" si="13"/>
        <v>6666.666666666667</v>
      </c>
      <c r="Q28" s="18">
        <f t="shared" si="13"/>
        <v>6666.666666666667</v>
      </c>
      <c r="R28" s="1"/>
      <c r="S28" s="18">
        <f t="shared" si="11"/>
        <v>80000</v>
      </c>
    </row>
    <row r="29" spans="1:19" x14ac:dyDescent="0.2">
      <c r="A29" s="9" t="s">
        <v>76</v>
      </c>
      <c r="B29" s="16">
        <v>80000</v>
      </c>
      <c r="C29" s="17">
        <v>44283</v>
      </c>
      <c r="D29" s="17">
        <v>2958465</v>
      </c>
      <c r="E29" s="1"/>
      <c r="F29" s="18">
        <f t="shared" si="13"/>
        <v>6666.666666666667</v>
      </c>
      <c r="G29" s="18">
        <f t="shared" si="13"/>
        <v>6666.666666666667</v>
      </c>
      <c r="H29" s="18">
        <f t="shared" si="13"/>
        <v>6666.666666666667</v>
      </c>
      <c r="I29" s="18">
        <f t="shared" si="13"/>
        <v>6666.666666666667</v>
      </c>
      <c r="J29" s="18">
        <f t="shared" si="13"/>
        <v>6666.666666666667</v>
      </c>
      <c r="K29" s="18">
        <f t="shared" si="13"/>
        <v>6666.666666666667</v>
      </c>
      <c r="L29" s="18">
        <f t="shared" si="13"/>
        <v>6666.666666666667</v>
      </c>
      <c r="M29" s="18">
        <f t="shared" si="13"/>
        <v>6666.666666666667</v>
      </c>
      <c r="N29" s="18">
        <f t="shared" si="13"/>
        <v>6666.666666666667</v>
      </c>
      <c r="O29" s="18">
        <f t="shared" si="13"/>
        <v>6666.666666666667</v>
      </c>
      <c r="P29" s="18">
        <f t="shared" si="13"/>
        <v>6666.666666666667</v>
      </c>
      <c r="Q29" s="18">
        <f t="shared" si="13"/>
        <v>6666.666666666667</v>
      </c>
      <c r="R29" s="1"/>
      <c r="S29" s="18">
        <f t="shared" si="11"/>
        <v>80000</v>
      </c>
    </row>
    <row r="30" spans="1:19" x14ac:dyDescent="0.2">
      <c r="A30" s="9" t="s">
        <v>76</v>
      </c>
      <c r="B30" s="16">
        <v>80000</v>
      </c>
      <c r="C30" s="17">
        <v>44293</v>
      </c>
      <c r="D30" s="17">
        <v>2958465</v>
      </c>
      <c r="E30" s="1"/>
      <c r="F30" s="18">
        <f t="shared" si="13"/>
        <v>6666.666666666667</v>
      </c>
      <c r="G30" s="18">
        <f t="shared" si="13"/>
        <v>6666.666666666667</v>
      </c>
      <c r="H30" s="18">
        <f t="shared" si="13"/>
        <v>6666.666666666667</v>
      </c>
      <c r="I30" s="18">
        <f t="shared" si="13"/>
        <v>6666.666666666667</v>
      </c>
      <c r="J30" s="18">
        <f t="shared" si="13"/>
        <v>6666.666666666667</v>
      </c>
      <c r="K30" s="18">
        <f t="shared" si="13"/>
        <v>6666.666666666667</v>
      </c>
      <c r="L30" s="18">
        <f t="shared" si="13"/>
        <v>6666.666666666667</v>
      </c>
      <c r="M30" s="18">
        <f t="shared" si="13"/>
        <v>6666.666666666667</v>
      </c>
      <c r="N30" s="18">
        <f t="shared" si="13"/>
        <v>6666.666666666667</v>
      </c>
      <c r="O30" s="18">
        <f t="shared" si="13"/>
        <v>6666.666666666667</v>
      </c>
      <c r="P30" s="18">
        <f t="shared" si="13"/>
        <v>6666.666666666667</v>
      </c>
      <c r="Q30" s="18">
        <f t="shared" si="13"/>
        <v>6666.666666666667</v>
      </c>
      <c r="R30" s="1"/>
      <c r="S30" s="18">
        <f t="shared" si="11"/>
        <v>80000</v>
      </c>
    </row>
    <row r="31" spans="1:19" x14ac:dyDescent="0.2">
      <c r="A31" s="9" t="s">
        <v>76</v>
      </c>
      <c r="B31" s="16">
        <v>80000</v>
      </c>
      <c r="C31" s="17">
        <v>44462</v>
      </c>
      <c r="D31" s="17">
        <v>2958465</v>
      </c>
      <c r="E31" s="1"/>
      <c r="F31" s="18">
        <f t="shared" si="13"/>
        <v>6666.666666666667</v>
      </c>
      <c r="G31" s="18">
        <f t="shared" si="13"/>
        <v>6666.666666666667</v>
      </c>
      <c r="H31" s="18">
        <f t="shared" si="13"/>
        <v>6666.666666666667</v>
      </c>
      <c r="I31" s="18">
        <f t="shared" si="13"/>
        <v>6666.666666666667</v>
      </c>
      <c r="J31" s="18">
        <f t="shared" si="13"/>
        <v>6666.666666666667</v>
      </c>
      <c r="K31" s="18">
        <f t="shared" si="13"/>
        <v>6666.666666666667</v>
      </c>
      <c r="L31" s="18">
        <f t="shared" si="13"/>
        <v>6666.666666666667</v>
      </c>
      <c r="M31" s="18">
        <f t="shared" si="13"/>
        <v>6666.666666666667</v>
      </c>
      <c r="N31" s="18">
        <f t="shared" si="13"/>
        <v>6666.666666666667</v>
      </c>
      <c r="O31" s="18">
        <f t="shared" si="13"/>
        <v>6666.666666666667</v>
      </c>
      <c r="P31" s="18">
        <f t="shared" si="13"/>
        <v>6666.666666666667</v>
      </c>
      <c r="Q31" s="18">
        <f t="shared" si="13"/>
        <v>6666.666666666667</v>
      </c>
      <c r="R31" s="1"/>
      <c r="S31" s="18">
        <f t="shared" si="11"/>
        <v>80000</v>
      </c>
    </row>
    <row r="32" spans="1:19" x14ac:dyDescent="0.2">
      <c r="A32" s="9" t="s">
        <v>76</v>
      </c>
      <c r="B32" s="16">
        <v>80000</v>
      </c>
      <c r="C32" s="17">
        <v>45338</v>
      </c>
      <c r="D32" s="17">
        <v>2958465</v>
      </c>
      <c r="E32" s="1"/>
      <c r="F32" s="18">
        <f t="shared" si="13"/>
        <v>6666.666666666667</v>
      </c>
      <c r="G32" s="18">
        <f t="shared" si="13"/>
        <v>6666.666666666667</v>
      </c>
      <c r="H32" s="18">
        <f t="shared" si="13"/>
        <v>6666.666666666667</v>
      </c>
      <c r="I32" s="18">
        <f t="shared" si="13"/>
        <v>6666.666666666667</v>
      </c>
      <c r="J32" s="18">
        <f t="shared" si="13"/>
        <v>6666.666666666667</v>
      </c>
      <c r="K32" s="18">
        <f t="shared" si="13"/>
        <v>6666.666666666667</v>
      </c>
      <c r="L32" s="18">
        <f t="shared" si="13"/>
        <v>6666.666666666667</v>
      </c>
      <c r="M32" s="18">
        <f t="shared" si="13"/>
        <v>6666.666666666667</v>
      </c>
      <c r="N32" s="18">
        <f t="shared" si="13"/>
        <v>6666.666666666667</v>
      </c>
      <c r="O32" s="18">
        <f t="shared" si="13"/>
        <v>6666.666666666667</v>
      </c>
      <c r="P32" s="18">
        <f t="shared" si="13"/>
        <v>6666.666666666667</v>
      </c>
      <c r="Q32" s="18">
        <f t="shared" si="13"/>
        <v>6666.666666666667</v>
      </c>
      <c r="R32" s="1"/>
      <c r="S32" s="18">
        <f t="shared" si="11"/>
        <v>80000</v>
      </c>
    </row>
    <row r="33" spans="1:19" x14ac:dyDescent="0.2">
      <c r="A33" s="9" t="s">
        <v>76</v>
      </c>
      <c r="B33" s="16">
        <v>80000</v>
      </c>
      <c r="C33" s="17">
        <v>45643</v>
      </c>
      <c r="D33" s="17">
        <v>2958465</v>
      </c>
      <c r="E33" s="1"/>
      <c r="F33" s="18">
        <f t="shared" si="13"/>
        <v>6666.666666666667</v>
      </c>
      <c r="G33" s="18">
        <f t="shared" si="13"/>
        <v>6666.666666666667</v>
      </c>
      <c r="H33" s="18">
        <f t="shared" si="13"/>
        <v>6666.666666666667</v>
      </c>
      <c r="I33" s="18">
        <f t="shared" si="13"/>
        <v>6666.666666666667</v>
      </c>
      <c r="J33" s="18">
        <f t="shared" si="13"/>
        <v>6666.666666666667</v>
      </c>
      <c r="K33" s="18">
        <f t="shared" si="13"/>
        <v>6666.666666666667</v>
      </c>
      <c r="L33" s="18">
        <f t="shared" si="13"/>
        <v>6666.666666666667</v>
      </c>
      <c r="M33" s="18">
        <f t="shared" si="13"/>
        <v>6666.666666666667</v>
      </c>
      <c r="N33" s="18">
        <f t="shared" si="13"/>
        <v>6666.666666666667</v>
      </c>
      <c r="O33" s="18">
        <f t="shared" si="13"/>
        <v>6666.666666666667</v>
      </c>
      <c r="P33" s="18">
        <f t="shared" si="13"/>
        <v>6666.666666666667</v>
      </c>
      <c r="Q33" s="18">
        <f t="shared" si="13"/>
        <v>6666.666666666667</v>
      </c>
      <c r="R33" s="1"/>
      <c r="S33" s="18">
        <f t="shared" si="11"/>
        <v>80000</v>
      </c>
    </row>
    <row r="34" spans="1:19" x14ac:dyDescent="0.2">
      <c r="A34" s="9" t="s">
        <v>77</v>
      </c>
      <c r="B34" s="16">
        <v>80000</v>
      </c>
      <c r="C34" s="17">
        <v>42821</v>
      </c>
      <c r="D34" s="17">
        <v>2958465</v>
      </c>
      <c r="E34" s="1"/>
      <c r="F34" s="18">
        <f t="shared" si="13"/>
        <v>6666.666666666667</v>
      </c>
      <c r="G34" s="18">
        <f t="shared" si="13"/>
        <v>6666.666666666667</v>
      </c>
      <c r="H34" s="18">
        <f t="shared" si="13"/>
        <v>6666.666666666667</v>
      </c>
      <c r="I34" s="18">
        <f t="shared" si="13"/>
        <v>6666.666666666667</v>
      </c>
      <c r="J34" s="18">
        <f t="shared" si="13"/>
        <v>6666.666666666667</v>
      </c>
      <c r="K34" s="18">
        <f t="shared" si="13"/>
        <v>6666.666666666667</v>
      </c>
      <c r="L34" s="18">
        <f t="shared" si="13"/>
        <v>6666.666666666667</v>
      </c>
      <c r="M34" s="18">
        <f t="shared" si="13"/>
        <v>6666.666666666667</v>
      </c>
      <c r="N34" s="18">
        <f t="shared" si="13"/>
        <v>6666.666666666667</v>
      </c>
      <c r="O34" s="18">
        <f t="shared" si="13"/>
        <v>6666.666666666667</v>
      </c>
      <c r="P34" s="18">
        <f t="shared" si="13"/>
        <v>6666.666666666667</v>
      </c>
      <c r="Q34" s="18">
        <f t="shared" si="13"/>
        <v>6666.666666666667</v>
      </c>
      <c r="R34" s="1"/>
      <c r="S34" s="18">
        <f t="shared" si="11"/>
        <v>80000</v>
      </c>
    </row>
    <row r="35" spans="1:19" x14ac:dyDescent="0.2">
      <c r="A35" s="9" t="s">
        <v>77</v>
      </c>
      <c r="B35" s="16">
        <v>80000</v>
      </c>
      <c r="C35" s="17">
        <v>43389</v>
      </c>
      <c r="D35" s="17">
        <v>2958465</v>
      </c>
      <c r="E35" s="1"/>
      <c r="F35" s="18">
        <f t="shared" ref="F35:Q50" si="14">IF(AND(F$1&gt;=EOMONTH($C35,0),F$1&lt;=EOMONTH($D35,0)),$B35/12,0)</f>
        <v>6666.666666666667</v>
      </c>
      <c r="G35" s="18">
        <f t="shared" si="14"/>
        <v>6666.666666666667</v>
      </c>
      <c r="H35" s="18">
        <f t="shared" si="14"/>
        <v>6666.666666666667</v>
      </c>
      <c r="I35" s="18">
        <f t="shared" si="14"/>
        <v>6666.666666666667</v>
      </c>
      <c r="J35" s="18">
        <f t="shared" si="14"/>
        <v>6666.666666666667</v>
      </c>
      <c r="K35" s="18">
        <f t="shared" si="14"/>
        <v>6666.666666666667</v>
      </c>
      <c r="L35" s="18">
        <f t="shared" si="14"/>
        <v>6666.666666666667</v>
      </c>
      <c r="M35" s="18">
        <f t="shared" si="14"/>
        <v>6666.666666666667</v>
      </c>
      <c r="N35" s="18">
        <f t="shared" si="14"/>
        <v>6666.666666666667</v>
      </c>
      <c r="O35" s="18">
        <f t="shared" si="14"/>
        <v>6666.666666666667</v>
      </c>
      <c r="P35" s="18">
        <f t="shared" si="14"/>
        <v>6666.666666666667</v>
      </c>
      <c r="Q35" s="18">
        <f t="shared" si="14"/>
        <v>6666.666666666667</v>
      </c>
      <c r="R35" s="1"/>
      <c r="S35" s="18">
        <f t="shared" si="11"/>
        <v>80000</v>
      </c>
    </row>
    <row r="36" spans="1:19" x14ac:dyDescent="0.2">
      <c r="A36" s="9" t="s">
        <v>77</v>
      </c>
      <c r="B36" s="16">
        <v>80000</v>
      </c>
      <c r="C36" s="17">
        <v>43530</v>
      </c>
      <c r="D36" s="17">
        <v>2958465</v>
      </c>
      <c r="E36" s="1"/>
      <c r="F36" s="18">
        <f t="shared" si="14"/>
        <v>6666.666666666667</v>
      </c>
      <c r="G36" s="18">
        <f t="shared" si="14"/>
        <v>6666.666666666667</v>
      </c>
      <c r="H36" s="18">
        <f t="shared" si="14"/>
        <v>6666.666666666667</v>
      </c>
      <c r="I36" s="18">
        <f t="shared" si="14"/>
        <v>6666.666666666667</v>
      </c>
      <c r="J36" s="18">
        <f t="shared" si="14"/>
        <v>6666.666666666667</v>
      </c>
      <c r="K36" s="18">
        <f t="shared" si="14"/>
        <v>6666.666666666667</v>
      </c>
      <c r="L36" s="18">
        <f t="shared" si="14"/>
        <v>6666.666666666667</v>
      </c>
      <c r="M36" s="18">
        <f t="shared" si="14"/>
        <v>6666.666666666667</v>
      </c>
      <c r="N36" s="18">
        <f t="shared" si="14"/>
        <v>6666.666666666667</v>
      </c>
      <c r="O36" s="18">
        <f t="shared" si="14"/>
        <v>6666.666666666667</v>
      </c>
      <c r="P36" s="18">
        <f t="shared" si="14"/>
        <v>6666.666666666667</v>
      </c>
      <c r="Q36" s="18">
        <f t="shared" si="14"/>
        <v>6666.666666666667</v>
      </c>
      <c r="R36" s="1"/>
      <c r="S36" s="18">
        <f t="shared" si="11"/>
        <v>80000</v>
      </c>
    </row>
    <row r="37" spans="1:19" x14ac:dyDescent="0.2">
      <c r="A37" s="9" t="s">
        <v>77</v>
      </c>
      <c r="B37" s="16">
        <v>80000</v>
      </c>
      <c r="C37" s="17">
        <v>45157</v>
      </c>
      <c r="D37" s="17">
        <v>2958465</v>
      </c>
      <c r="E37" s="1"/>
      <c r="F37" s="18">
        <f t="shared" si="14"/>
        <v>6666.666666666667</v>
      </c>
      <c r="G37" s="18">
        <f t="shared" si="14"/>
        <v>6666.666666666667</v>
      </c>
      <c r="H37" s="18">
        <f t="shared" si="14"/>
        <v>6666.666666666667</v>
      </c>
      <c r="I37" s="18">
        <f t="shared" si="14"/>
        <v>6666.666666666667</v>
      </c>
      <c r="J37" s="18">
        <f t="shared" si="14"/>
        <v>6666.666666666667</v>
      </c>
      <c r="K37" s="18">
        <f t="shared" si="14"/>
        <v>6666.666666666667</v>
      </c>
      <c r="L37" s="18">
        <f t="shared" si="14"/>
        <v>6666.666666666667</v>
      </c>
      <c r="M37" s="18">
        <f t="shared" si="14"/>
        <v>6666.666666666667</v>
      </c>
      <c r="N37" s="18">
        <f t="shared" si="14"/>
        <v>6666.666666666667</v>
      </c>
      <c r="O37" s="18">
        <f t="shared" si="14"/>
        <v>6666.666666666667</v>
      </c>
      <c r="P37" s="18">
        <f t="shared" si="14"/>
        <v>6666.666666666667</v>
      </c>
      <c r="Q37" s="18">
        <f t="shared" si="14"/>
        <v>6666.666666666667</v>
      </c>
      <c r="R37" s="1"/>
      <c r="S37" s="18">
        <f t="shared" si="11"/>
        <v>80000</v>
      </c>
    </row>
    <row r="38" spans="1:19" x14ac:dyDescent="0.2">
      <c r="A38" s="9" t="s">
        <v>77</v>
      </c>
      <c r="B38" s="16">
        <v>80000</v>
      </c>
      <c r="C38" s="17">
        <v>45544</v>
      </c>
      <c r="D38" s="17">
        <v>2958465</v>
      </c>
      <c r="E38" s="1"/>
      <c r="F38" s="18">
        <f t="shared" si="14"/>
        <v>6666.666666666667</v>
      </c>
      <c r="G38" s="18">
        <f t="shared" si="14"/>
        <v>6666.666666666667</v>
      </c>
      <c r="H38" s="18">
        <f t="shared" si="14"/>
        <v>6666.666666666667</v>
      </c>
      <c r="I38" s="18">
        <f t="shared" si="14"/>
        <v>6666.666666666667</v>
      </c>
      <c r="J38" s="18">
        <f t="shared" si="14"/>
        <v>6666.666666666667</v>
      </c>
      <c r="K38" s="18">
        <f t="shared" si="14"/>
        <v>6666.666666666667</v>
      </c>
      <c r="L38" s="18">
        <f t="shared" si="14"/>
        <v>6666.666666666667</v>
      </c>
      <c r="M38" s="18">
        <f t="shared" si="14"/>
        <v>6666.666666666667</v>
      </c>
      <c r="N38" s="18">
        <f t="shared" si="14"/>
        <v>6666.666666666667</v>
      </c>
      <c r="O38" s="18">
        <f t="shared" si="14"/>
        <v>6666.666666666667</v>
      </c>
      <c r="P38" s="18">
        <f t="shared" si="14"/>
        <v>6666.666666666667</v>
      </c>
      <c r="Q38" s="18">
        <f t="shared" si="14"/>
        <v>6666.666666666667</v>
      </c>
      <c r="R38" s="1"/>
      <c r="S38" s="18">
        <f t="shared" si="11"/>
        <v>80000</v>
      </c>
    </row>
    <row r="39" spans="1:19" x14ac:dyDescent="0.2">
      <c r="A39" s="9" t="s">
        <v>78</v>
      </c>
      <c r="B39" s="16">
        <v>100000</v>
      </c>
      <c r="C39" s="17">
        <v>42486</v>
      </c>
      <c r="D39" s="17">
        <v>2958465</v>
      </c>
      <c r="E39" s="1"/>
      <c r="F39" s="18">
        <f t="shared" si="14"/>
        <v>8333.3333333333339</v>
      </c>
      <c r="G39" s="18">
        <f t="shared" si="14"/>
        <v>8333.3333333333339</v>
      </c>
      <c r="H39" s="18">
        <f t="shared" si="14"/>
        <v>8333.3333333333339</v>
      </c>
      <c r="I39" s="18">
        <f t="shared" si="14"/>
        <v>8333.3333333333339</v>
      </c>
      <c r="J39" s="18">
        <f t="shared" si="14"/>
        <v>8333.3333333333339</v>
      </c>
      <c r="K39" s="18">
        <f t="shared" si="14"/>
        <v>8333.3333333333339</v>
      </c>
      <c r="L39" s="18">
        <f t="shared" si="14"/>
        <v>8333.3333333333339</v>
      </c>
      <c r="M39" s="18">
        <f t="shared" si="14"/>
        <v>8333.3333333333339</v>
      </c>
      <c r="N39" s="18">
        <f t="shared" si="14"/>
        <v>8333.3333333333339</v>
      </c>
      <c r="O39" s="18">
        <f t="shared" si="14"/>
        <v>8333.3333333333339</v>
      </c>
      <c r="P39" s="18">
        <f t="shared" si="14"/>
        <v>8333.3333333333339</v>
      </c>
      <c r="Q39" s="18">
        <f t="shared" si="14"/>
        <v>8333.3333333333339</v>
      </c>
      <c r="R39" s="1"/>
      <c r="S39" s="18">
        <f t="shared" si="11"/>
        <v>99999.999999999985</v>
      </c>
    </row>
    <row r="40" spans="1:19" x14ac:dyDescent="0.2">
      <c r="A40" s="9" t="s">
        <v>78</v>
      </c>
      <c r="B40" s="16">
        <v>100000</v>
      </c>
      <c r="C40" s="17">
        <v>44224</v>
      </c>
      <c r="D40" s="17">
        <v>2958465</v>
      </c>
      <c r="E40" s="1"/>
      <c r="F40" s="18">
        <f t="shared" si="14"/>
        <v>8333.3333333333339</v>
      </c>
      <c r="G40" s="18">
        <f t="shared" si="14"/>
        <v>8333.3333333333339</v>
      </c>
      <c r="H40" s="18">
        <f t="shared" si="14"/>
        <v>8333.3333333333339</v>
      </c>
      <c r="I40" s="18">
        <f t="shared" si="14"/>
        <v>8333.3333333333339</v>
      </c>
      <c r="J40" s="18">
        <f t="shared" si="14"/>
        <v>8333.3333333333339</v>
      </c>
      <c r="K40" s="18">
        <f t="shared" si="14"/>
        <v>8333.3333333333339</v>
      </c>
      <c r="L40" s="18">
        <f t="shared" si="14"/>
        <v>8333.3333333333339</v>
      </c>
      <c r="M40" s="18">
        <f t="shared" si="14"/>
        <v>8333.3333333333339</v>
      </c>
      <c r="N40" s="18">
        <f t="shared" si="14"/>
        <v>8333.3333333333339</v>
      </c>
      <c r="O40" s="18">
        <f t="shared" si="14"/>
        <v>8333.3333333333339</v>
      </c>
      <c r="P40" s="18">
        <f t="shared" si="14"/>
        <v>8333.3333333333339</v>
      </c>
      <c r="Q40" s="18">
        <f t="shared" si="14"/>
        <v>8333.3333333333339</v>
      </c>
      <c r="R40" s="1"/>
      <c r="S40" s="18">
        <f t="shared" si="11"/>
        <v>99999.999999999985</v>
      </c>
    </row>
    <row r="41" spans="1:19" x14ac:dyDescent="0.2">
      <c r="A41" s="9" t="s">
        <v>78</v>
      </c>
      <c r="B41" s="16">
        <v>100000</v>
      </c>
      <c r="C41" s="17">
        <v>44633</v>
      </c>
      <c r="D41" s="17">
        <v>2958465</v>
      </c>
      <c r="E41" s="1"/>
      <c r="F41" s="18">
        <f t="shared" si="14"/>
        <v>8333.3333333333339</v>
      </c>
      <c r="G41" s="18">
        <f t="shared" si="14"/>
        <v>8333.3333333333339</v>
      </c>
      <c r="H41" s="18">
        <f t="shared" si="14"/>
        <v>8333.3333333333339</v>
      </c>
      <c r="I41" s="18">
        <f t="shared" si="14"/>
        <v>8333.3333333333339</v>
      </c>
      <c r="J41" s="18">
        <f t="shared" si="14"/>
        <v>8333.3333333333339</v>
      </c>
      <c r="K41" s="18">
        <f t="shared" si="14"/>
        <v>8333.3333333333339</v>
      </c>
      <c r="L41" s="18">
        <f t="shared" si="14"/>
        <v>8333.3333333333339</v>
      </c>
      <c r="M41" s="18">
        <f t="shared" si="14"/>
        <v>8333.3333333333339</v>
      </c>
      <c r="N41" s="18">
        <f t="shared" si="14"/>
        <v>8333.3333333333339</v>
      </c>
      <c r="O41" s="18">
        <f t="shared" si="14"/>
        <v>8333.3333333333339</v>
      </c>
      <c r="P41" s="18">
        <f t="shared" si="14"/>
        <v>8333.3333333333339</v>
      </c>
      <c r="Q41" s="18">
        <f t="shared" si="14"/>
        <v>8333.3333333333339</v>
      </c>
      <c r="R41" s="1"/>
      <c r="S41" s="18">
        <f t="shared" si="11"/>
        <v>99999.999999999985</v>
      </c>
    </row>
    <row r="42" spans="1:19" x14ac:dyDescent="0.2">
      <c r="A42" s="9" t="s">
        <v>79</v>
      </c>
      <c r="B42" s="16">
        <v>50000</v>
      </c>
      <c r="C42" s="17">
        <v>42687</v>
      </c>
      <c r="D42" s="17">
        <v>2958465</v>
      </c>
      <c r="E42" s="1"/>
      <c r="F42" s="18">
        <f t="shared" si="14"/>
        <v>4166.666666666667</v>
      </c>
      <c r="G42" s="18">
        <f t="shared" si="14"/>
        <v>4166.666666666667</v>
      </c>
      <c r="H42" s="18">
        <f t="shared" si="14"/>
        <v>4166.666666666667</v>
      </c>
      <c r="I42" s="18">
        <f t="shared" si="14"/>
        <v>4166.666666666667</v>
      </c>
      <c r="J42" s="18">
        <f t="shared" si="14"/>
        <v>4166.666666666667</v>
      </c>
      <c r="K42" s="18">
        <f t="shared" si="14"/>
        <v>4166.666666666667</v>
      </c>
      <c r="L42" s="18">
        <f t="shared" si="14"/>
        <v>4166.666666666667</v>
      </c>
      <c r="M42" s="18">
        <f t="shared" si="14"/>
        <v>4166.666666666667</v>
      </c>
      <c r="N42" s="18">
        <f t="shared" si="14"/>
        <v>4166.666666666667</v>
      </c>
      <c r="O42" s="18">
        <f t="shared" si="14"/>
        <v>4166.666666666667</v>
      </c>
      <c r="P42" s="18">
        <f t="shared" si="14"/>
        <v>4166.666666666667</v>
      </c>
      <c r="Q42" s="18">
        <f t="shared" si="14"/>
        <v>4166.666666666667</v>
      </c>
      <c r="R42" s="1"/>
      <c r="S42" s="18">
        <f t="shared" si="11"/>
        <v>49999.999999999993</v>
      </c>
    </row>
    <row r="43" spans="1:19" x14ac:dyDescent="0.2">
      <c r="A43" s="9" t="s">
        <v>79</v>
      </c>
      <c r="B43" s="16">
        <v>50000</v>
      </c>
      <c r="C43" s="17">
        <v>42889</v>
      </c>
      <c r="D43" s="17">
        <v>2958465</v>
      </c>
      <c r="E43" s="1"/>
      <c r="F43" s="18">
        <f t="shared" si="14"/>
        <v>4166.666666666667</v>
      </c>
      <c r="G43" s="18">
        <f t="shared" si="14"/>
        <v>4166.666666666667</v>
      </c>
      <c r="H43" s="18">
        <f t="shared" si="14"/>
        <v>4166.666666666667</v>
      </c>
      <c r="I43" s="18">
        <f t="shared" si="14"/>
        <v>4166.666666666667</v>
      </c>
      <c r="J43" s="18">
        <f t="shared" si="14"/>
        <v>4166.666666666667</v>
      </c>
      <c r="K43" s="18">
        <f t="shared" si="14"/>
        <v>4166.666666666667</v>
      </c>
      <c r="L43" s="18">
        <f t="shared" si="14"/>
        <v>4166.666666666667</v>
      </c>
      <c r="M43" s="18">
        <f t="shared" si="14"/>
        <v>4166.666666666667</v>
      </c>
      <c r="N43" s="18">
        <f t="shared" si="14"/>
        <v>4166.666666666667</v>
      </c>
      <c r="O43" s="18">
        <f t="shared" si="14"/>
        <v>4166.666666666667</v>
      </c>
      <c r="P43" s="18">
        <f t="shared" si="14"/>
        <v>4166.666666666667</v>
      </c>
      <c r="Q43" s="18">
        <f t="shared" si="14"/>
        <v>4166.666666666667</v>
      </c>
      <c r="R43" s="1"/>
      <c r="S43" s="18">
        <f t="shared" si="11"/>
        <v>49999.999999999993</v>
      </c>
    </row>
    <row r="44" spans="1:19" x14ac:dyDescent="0.2">
      <c r="A44" s="9" t="s">
        <v>79</v>
      </c>
      <c r="B44" s="16">
        <v>60000</v>
      </c>
      <c r="C44" s="17">
        <v>43032</v>
      </c>
      <c r="D44" s="17">
        <v>2958465</v>
      </c>
      <c r="E44" s="1"/>
      <c r="F44" s="18">
        <f t="shared" si="14"/>
        <v>5000</v>
      </c>
      <c r="G44" s="18">
        <f t="shared" si="14"/>
        <v>5000</v>
      </c>
      <c r="H44" s="18">
        <f t="shared" si="14"/>
        <v>5000</v>
      </c>
      <c r="I44" s="18">
        <f t="shared" si="14"/>
        <v>5000</v>
      </c>
      <c r="J44" s="18">
        <f t="shared" si="14"/>
        <v>5000</v>
      </c>
      <c r="K44" s="18">
        <f t="shared" si="14"/>
        <v>5000</v>
      </c>
      <c r="L44" s="18">
        <f t="shared" si="14"/>
        <v>5000</v>
      </c>
      <c r="M44" s="18">
        <f t="shared" si="14"/>
        <v>5000</v>
      </c>
      <c r="N44" s="18">
        <f t="shared" si="14"/>
        <v>5000</v>
      </c>
      <c r="O44" s="18">
        <f t="shared" si="14"/>
        <v>5000</v>
      </c>
      <c r="P44" s="18">
        <f t="shared" si="14"/>
        <v>5000</v>
      </c>
      <c r="Q44" s="18">
        <f t="shared" si="14"/>
        <v>5000</v>
      </c>
      <c r="R44" s="1"/>
      <c r="S44" s="18">
        <f t="shared" si="11"/>
        <v>60000</v>
      </c>
    </row>
    <row r="45" spans="1:19" x14ac:dyDescent="0.2">
      <c r="A45" s="9" t="s">
        <v>79</v>
      </c>
      <c r="B45" s="16">
        <v>60000</v>
      </c>
      <c r="C45" s="17">
        <v>44539</v>
      </c>
      <c r="D45" s="17">
        <v>2958465</v>
      </c>
      <c r="E45" s="1"/>
      <c r="F45" s="18">
        <f t="shared" si="14"/>
        <v>5000</v>
      </c>
      <c r="G45" s="18">
        <f t="shared" si="14"/>
        <v>5000</v>
      </c>
      <c r="H45" s="18">
        <f t="shared" si="14"/>
        <v>5000</v>
      </c>
      <c r="I45" s="18">
        <f t="shared" si="14"/>
        <v>5000</v>
      </c>
      <c r="J45" s="18">
        <f t="shared" si="14"/>
        <v>5000</v>
      </c>
      <c r="K45" s="18">
        <f t="shared" si="14"/>
        <v>5000</v>
      </c>
      <c r="L45" s="18">
        <f t="shared" si="14"/>
        <v>5000</v>
      </c>
      <c r="M45" s="18">
        <f t="shared" si="14"/>
        <v>5000</v>
      </c>
      <c r="N45" s="18">
        <f t="shared" si="14"/>
        <v>5000</v>
      </c>
      <c r="O45" s="18">
        <f t="shared" si="14"/>
        <v>5000</v>
      </c>
      <c r="P45" s="18">
        <f t="shared" si="14"/>
        <v>5000</v>
      </c>
      <c r="Q45" s="18">
        <f t="shared" si="14"/>
        <v>5000</v>
      </c>
      <c r="R45" s="1"/>
      <c r="S45" s="18">
        <f t="shared" si="11"/>
        <v>60000</v>
      </c>
    </row>
    <row r="46" spans="1:19" x14ac:dyDescent="0.2">
      <c r="A46" s="9" t="s">
        <v>79</v>
      </c>
      <c r="B46" s="16">
        <v>50000</v>
      </c>
      <c r="C46" s="17">
        <v>45009</v>
      </c>
      <c r="D46" s="17">
        <v>2958465</v>
      </c>
      <c r="E46" s="1"/>
      <c r="F46" s="18">
        <f t="shared" si="14"/>
        <v>4166.666666666667</v>
      </c>
      <c r="G46" s="18">
        <f t="shared" si="14"/>
        <v>4166.666666666667</v>
      </c>
      <c r="H46" s="18">
        <f t="shared" si="14"/>
        <v>4166.666666666667</v>
      </c>
      <c r="I46" s="18">
        <f t="shared" si="14"/>
        <v>4166.666666666667</v>
      </c>
      <c r="J46" s="18">
        <f t="shared" si="14"/>
        <v>4166.666666666667</v>
      </c>
      <c r="K46" s="18">
        <f t="shared" si="14"/>
        <v>4166.666666666667</v>
      </c>
      <c r="L46" s="18">
        <f t="shared" si="14"/>
        <v>4166.666666666667</v>
      </c>
      <c r="M46" s="18">
        <f t="shared" si="14"/>
        <v>4166.666666666667</v>
      </c>
      <c r="N46" s="18">
        <f t="shared" si="14"/>
        <v>4166.666666666667</v>
      </c>
      <c r="O46" s="18">
        <f t="shared" si="14"/>
        <v>4166.666666666667</v>
      </c>
      <c r="P46" s="18">
        <f t="shared" si="14"/>
        <v>4166.666666666667</v>
      </c>
      <c r="Q46" s="18">
        <f t="shared" si="14"/>
        <v>4166.666666666667</v>
      </c>
      <c r="R46" s="1"/>
      <c r="S46" s="18">
        <f t="shared" si="11"/>
        <v>49999.999999999993</v>
      </c>
    </row>
    <row r="47" spans="1:19" x14ac:dyDescent="0.2">
      <c r="A47" s="9" t="s">
        <v>79</v>
      </c>
      <c r="B47" s="16">
        <v>60000</v>
      </c>
      <c r="C47" s="17">
        <v>45216</v>
      </c>
      <c r="D47" s="17">
        <v>2958465</v>
      </c>
      <c r="E47" s="1"/>
      <c r="F47" s="18">
        <f t="shared" si="14"/>
        <v>5000</v>
      </c>
      <c r="G47" s="18">
        <f t="shared" si="14"/>
        <v>5000</v>
      </c>
      <c r="H47" s="18">
        <f t="shared" si="14"/>
        <v>5000</v>
      </c>
      <c r="I47" s="18">
        <f t="shared" si="14"/>
        <v>5000</v>
      </c>
      <c r="J47" s="18">
        <f t="shared" si="14"/>
        <v>5000</v>
      </c>
      <c r="K47" s="18">
        <f t="shared" si="14"/>
        <v>5000</v>
      </c>
      <c r="L47" s="18">
        <f t="shared" si="14"/>
        <v>5000</v>
      </c>
      <c r="M47" s="18">
        <f t="shared" si="14"/>
        <v>5000</v>
      </c>
      <c r="N47" s="18">
        <f t="shared" si="14"/>
        <v>5000</v>
      </c>
      <c r="O47" s="18">
        <f t="shared" si="14"/>
        <v>5000</v>
      </c>
      <c r="P47" s="18">
        <f t="shared" si="14"/>
        <v>5000</v>
      </c>
      <c r="Q47" s="18">
        <f t="shared" si="14"/>
        <v>5000</v>
      </c>
      <c r="R47" s="1"/>
      <c r="S47" s="18">
        <f t="shared" si="11"/>
        <v>60000</v>
      </c>
    </row>
    <row r="48" spans="1:19" x14ac:dyDescent="0.2">
      <c r="A48" s="9" t="s">
        <v>79</v>
      </c>
      <c r="B48" s="16">
        <v>60000</v>
      </c>
      <c r="C48" s="17">
        <v>45526</v>
      </c>
      <c r="D48" s="17">
        <v>2958465</v>
      </c>
      <c r="E48" s="1"/>
      <c r="F48" s="18">
        <f t="shared" si="14"/>
        <v>5000</v>
      </c>
      <c r="G48" s="18">
        <f t="shared" si="14"/>
        <v>5000</v>
      </c>
      <c r="H48" s="18">
        <f t="shared" si="14"/>
        <v>5000</v>
      </c>
      <c r="I48" s="18">
        <f t="shared" si="14"/>
        <v>5000</v>
      </c>
      <c r="J48" s="18">
        <f t="shared" si="14"/>
        <v>5000</v>
      </c>
      <c r="K48" s="18">
        <f t="shared" si="14"/>
        <v>5000</v>
      </c>
      <c r="L48" s="18">
        <f t="shared" si="14"/>
        <v>5000</v>
      </c>
      <c r="M48" s="18">
        <f t="shared" si="14"/>
        <v>5000</v>
      </c>
      <c r="N48" s="18">
        <f t="shared" si="14"/>
        <v>5000</v>
      </c>
      <c r="O48" s="18">
        <f t="shared" si="14"/>
        <v>5000</v>
      </c>
      <c r="P48" s="18">
        <f t="shared" si="14"/>
        <v>5000</v>
      </c>
      <c r="Q48" s="18">
        <f t="shared" si="14"/>
        <v>5000</v>
      </c>
      <c r="R48" s="1"/>
      <c r="S48" s="18">
        <f t="shared" si="11"/>
        <v>60000</v>
      </c>
    </row>
    <row r="49" spans="1:19" x14ac:dyDescent="0.2">
      <c r="A49" s="9" t="s">
        <v>79</v>
      </c>
      <c r="B49" s="16">
        <v>60000</v>
      </c>
      <c r="C49" s="17">
        <v>45644</v>
      </c>
      <c r="D49" s="17">
        <v>2958465</v>
      </c>
      <c r="E49" s="1"/>
      <c r="F49" s="18">
        <f t="shared" si="14"/>
        <v>5000</v>
      </c>
      <c r="G49" s="18">
        <f t="shared" si="14"/>
        <v>5000</v>
      </c>
      <c r="H49" s="18">
        <f t="shared" si="14"/>
        <v>5000</v>
      </c>
      <c r="I49" s="18">
        <f t="shared" si="14"/>
        <v>5000</v>
      </c>
      <c r="J49" s="18">
        <f t="shared" si="14"/>
        <v>5000</v>
      </c>
      <c r="K49" s="18">
        <f t="shared" si="14"/>
        <v>5000</v>
      </c>
      <c r="L49" s="18">
        <f t="shared" si="14"/>
        <v>5000</v>
      </c>
      <c r="M49" s="18">
        <f t="shared" si="14"/>
        <v>5000</v>
      </c>
      <c r="N49" s="18">
        <f t="shared" si="14"/>
        <v>5000</v>
      </c>
      <c r="O49" s="18">
        <f t="shared" si="14"/>
        <v>5000</v>
      </c>
      <c r="P49" s="18">
        <f t="shared" si="14"/>
        <v>5000</v>
      </c>
      <c r="Q49" s="18">
        <f t="shared" si="14"/>
        <v>5000</v>
      </c>
      <c r="R49" s="1"/>
      <c r="S49" s="18">
        <f t="shared" si="11"/>
        <v>60000</v>
      </c>
    </row>
    <row r="50" spans="1:19" x14ac:dyDescent="0.2">
      <c r="A50" s="9" t="s">
        <v>79</v>
      </c>
      <c r="B50" s="16">
        <v>60000</v>
      </c>
      <c r="C50" s="17">
        <v>45951</v>
      </c>
      <c r="D50" s="17">
        <v>2958465</v>
      </c>
      <c r="E50" s="1"/>
      <c r="F50" s="18">
        <f t="shared" si="14"/>
        <v>5000</v>
      </c>
      <c r="G50" s="18">
        <f t="shared" si="14"/>
        <v>5000</v>
      </c>
      <c r="H50" s="18">
        <f t="shared" si="14"/>
        <v>5000</v>
      </c>
      <c r="I50" s="18">
        <f t="shared" si="14"/>
        <v>5000</v>
      </c>
      <c r="J50" s="18">
        <f t="shared" si="14"/>
        <v>5000</v>
      </c>
      <c r="K50" s="18">
        <f t="shared" si="14"/>
        <v>5000</v>
      </c>
      <c r="L50" s="18">
        <f t="shared" si="14"/>
        <v>5000</v>
      </c>
      <c r="M50" s="18">
        <f t="shared" si="14"/>
        <v>5000</v>
      </c>
      <c r="N50" s="18">
        <f t="shared" si="14"/>
        <v>5000</v>
      </c>
      <c r="O50" s="18">
        <f t="shared" si="14"/>
        <v>5000</v>
      </c>
      <c r="P50" s="18">
        <f t="shared" si="14"/>
        <v>5000</v>
      </c>
      <c r="Q50" s="18">
        <f t="shared" si="14"/>
        <v>5000</v>
      </c>
      <c r="R50" s="1"/>
      <c r="S50" s="18">
        <f t="shared" si="11"/>
        <v>60000</v>
      </c>
    </row>
    <row r="51" spans="1:19" x14ac:dyDescent="0.2">
      <c r="A51" s="9" t="s">
        <v>79</v>
      </c>
      <c r="B51" s="16">
        <v>60000</v>
      </c>
      <c r="C51" s="17">
        <v>46017</v>
      </c>
      <c r="D51" s="17">
        <v>2958465</v>
      </c>
      <c r="E51" s="1"/>
      <c r="F51" s="18">
        <f t="shared" ref="F51:Q57" si="15">IF(AND(F$1&gt;=EOMONTH($C51,0),F$1&lt;=EOMONTH($D51,0)),$B51/12,0)</f>
        <v>5000</v>
      </c>
      <c r="G51" s="18">
        <f t="shared" si="15"/>
        <v>5000</v>
      </c>
      <c r="H51" s="18">
        <f t="shared" si="15"/>
        <v>5000</v>
      </c>
      <c r="I51" s="18">
        <f t="shared" si="15"/>
        <v>5000</v>
      </c>
      <c r="J51" s="18">
        <f t="shared" si="15"/>
        <v>5000</v>
      </c>
      <c r="K51" s="18">
        <f t="shared" si="15"/>
        <v>5000</v>
      </c>
      <c r="L51" s="18">
        <f t="shared" si="15"/>
        <v>5000</v>
      </c>
      <c r="M51" s="18">
        <f t="shared" si="15"/>
        <v>5000</v>
      </c>
      <c r="N51" s="18">
        <f t="shared" si="15"/>
        <v>5000</v>
      </c>
      <c r="O51" s="18">
        <f t="shared" si="15"/>
        <v>5000</v>
      </c>
      <c r="P51" s="18">
        <f t="shared" si="15"/>
        <v>5000</v>
      </c>
      <c r="Q51" s="18">
        <f t="shared" si="15"/>
        <v>5000</v>
      </c>
      <c r="R51" s="1"/>
      <c r="S51" s="18">
        <f t="shared" si="11"/>
        <v>60000</v>
      </c>
    </row>
    <row r="52" spans="1:19" x14ac:dyDescent="0.2">
      <c r="A52" s="19" t="s">
        <v>80</v>
      </c>
      <c r="B52" s="16">
        <v>80000</v>
      </c>
      <c r="C52" s="17">
        <v>46783</v>
      </c>
      <c r="D52" s="17">
        <v>2958465</v>
      </c>
      <c r="E52" s="1"/>
      <c r="F52" s="18">
        <f t="shared" si="15"/>
        <v>6666.666666666667</v>
      </c>
      <c r="G52" s="18">
        <f t="shared" si="15"/>
        <v>6666.666666666667</v>
      </c>
      <c r="H52" s="18">
        <f t="shared" si="15"/>
        <v>6666.666666666667</v>
      </c>
      <c r="I52" s="18">
        <f t="shared" si="15"/>
        <v>6666.666666666667</v>
      </c>
      <c r="J52" s="18">
        <f t="shared" si="15"/>
        <v>6666.666666666667</v>
      </c>
      <c r="K52" s="18">
        <f t="shared" si="15"/>
        <v>6666.666666666667</v>
      </c>
      <c r="L52" s="18">
        <f t="shared" si="15"/>
        <v>6666.666666666667</v>
      </c>
      <c r="M52" s="18">
        <f t="shared" si="15"/>
        <v>6666.666666666667</v>
      </c>
      <c r="N52" s="18">
        <f t="shared" si="15"/>
        <v>6666.666666666667</v>
      </c>
      <c r="O52" s="18">
        <f t="shared" si="15"/>
        <v>6666.666666666667</v>
      </c>
      <c r="P52" s="18">
        <f t="shared" si="15"/>
        <v>6666.666666666667</v>
      </c>
      <c r="Q52" s="18">
        <f t="shared" si="15"/>
        <v>6666.666666666667</v>
      </c>
      <c r="R52" s="1"/>
      <c r="S52" s="18">
        <f t="shared" si="11"/>
        <v>80000</v>
      </c>
    </row>
    <row r="53" spans="1:19" x14ac:dyDescent="0.2">
      <c r="A53" s="19" t="s">
        <v>80</v>
      </c>
      <c r="B53" s="16">
        <v>80000</v>
      </c>
      <c r="C53" s="17">
        <v>46783</v>
      </c>
      <c r="D53" s="17">
        <v>2958465</v>
      </c>
      <c r="E53" s="1"/>
      <c r="F53" s="18">
        <f t="shared" si="15"/>
        <v>6666.666666666667</v>
      </c>
      <c r="G53" s="18">
        <f t="shared" si="15"/>
        <v>6666.666666666667</v>
      </c>
      <c r="H53" s="18">
        <f t="shared" si="15"/>
        <v>6666.666666666667</v>
      </c>
      <c r="I53" s="18">
        <f t="shared" si="15"/>
        <v>6666.666666666667</v>
      </c>
      <c r="J53" s="18">
        <f t="shared" si="15"/>
        <v>6666.666666666667</v>
      </c>
      <c r="K53" s="18">
        <f t="shared" si="15"/>
        <v>6666.666666666667</v>
      </c>
      <c r="L53" s="18">
        <f t="shared" si="15"/>
        <v>6666.666666666667</v>
      </c>
      <c r="M53" s="18">
        <f t="shared" si="15"/>
        <v>6666.666666666667</v>
      </c>
      <c r="N53" s="18">
        <f t="shared" si="15"/>
        <v>6666.666666666667</v>
      </c>
      <c r="O53" s="18">
        <f t="shared" si="15"/>
        <v>6666.666666666667</v>
      </c>
      <c r="P53" s="18">
        <f t="shared" si="15"/>
        <v>6666.666666666667</v>
      </c>
      <c r="Q53" s="18">
        <f t="shared" si="15"/>
        <v>6666.666666666667</v>
      </c>
      <c r="R53" s="1"/>
      <c r="S53" s="18">
        <f t="shared" si="11"/>
        <v>80000</v>
      </c>
    </row>
    <row r="54" spans="1:19" x14ac:dyDescent="0.2">
      <c r="A54" s="19" t="s">
        <v>80</v>
      </c>
      <c r="B54" s="16">
        <v>80000</v>
      </c>
      <c r="C54" s="17">
        <v>46873</v>
      </c>
      <c r="D54" s="17">
        <v>2958465</v>
      </c>
      <c r="E54" s="1"/>
      <c r="F54" s="18">
        <f t="shared" si="15"/>
        <v>0</v>
      </c>
      <c r="G54" s="18">
        <f t="shared" si="15"/>
        <v>0</v>
      </c>
      <c r="H54" s="18">
        <f t="shared" si="15"/>
        <v>0</v>
      </c>
      <c r="I54" s="18">
        <f t="shared" si="15"/>
        <v>6666.666666666667</v>
      </c>
      <c r="J54" s="18">
        <f t="shared" si="15"/>
        <v>6666.666666666667</v>
      </c>
      <c r="K54" s="18">
        <f t="shared" si="15"/>
        <v>6666.666666666667</v>
      </c>
      <c r="L54" s="18">
        <f t="shared" si="15"/>
        <v>6666.666666666667</v>
      </c>
      <c r="M54" s="18">
        <f t="shared" si="15"/>
        <v>6666.666666666667</v>
      </c>
      <c r="N54" s="18">
        <f t="shared" si="15"/>
        <v>6666.666666666667</v>
      </c>
      <c r="O54" s="18">
        <f t="shared" si="15"/>
        <v>6666.666666666667</v>
      </c>
      <c r="P54" s="18">
        <f t="shared" si="15"/>
        <v>6666.666666666667</v>
      </c>
      <c r="Q54" s="18">
        <f t="shared" si="15"/>
        <v>6666.666666666667</v>
      </c>
      <c r="R54" s="1"/>
      <c r="S54" s="18">
        <f t="shared" si="11"/>
        <v>59999.999999999993</v>
      </c>
    </row>
    <row r="55" spans="1:19" x14ac:dyDescent="0.2">
      <c r="A55" s="19" t="s">
        <v>80</v>
      </c>
      <c r="B55" s="16">
        <v>80000</v>
      </c>
      <c r="C55" s="17">
        <v>46873</v>
      </c>
      <c r="D55" s="17">
        <v>2958465</v>
      </c>
      <c r="E55" s="1"/>
      <c r="F55" s="18">
        <f t="shared" si="15"/>
        <v>0</v>
      </c>
      <c r="G55" s="18">
        <f t="shared" si="15"/>
        <v>0</v>
      </c>
      <c r="H55" s="18">
        <f t="shared" si="15"/>
        <v>0</v>
      </c>
      <c r="I55" s="18">
        <f t="shared" si="15"/>
        <v>6666.666666666667</v>
      </c>
      <c r="J55" s="18">
        <f t="shared" si="15"/>
        <v>6666.666666666667</v>
      </c>
      <c r="K55" s="18">
        <f t="shared" si="15"/>
        <v>6666.666666666667</v>
      </c>
      <c r="L55" s="18">
        <f t="shared" si="15"/>
        <v>6666.666666666667</v>
      </c>
      <c r="M55" s="18">
        <f t="shared" si="15"/>
        <v>6666.666666666667</v>
      </c>
      <c r="N55" s="18">
        <f t="shared" si="15"/>
        <v>6666.666666666667</v>
      </c>
      <c r="O55" s="18">
        <f t="shared" si="15"/>
        <v>6666.666666666667</v>
      </c>
      <c r="P55" s="18">
        <f t="shared" si="15"/>
        <v>6666.666666666667</v>
      </c>
      <c r="Q55" s="18">
        <f t="shared" si="15"/>
        <v>6666.666666666667</v>
      </c>
      <c r="R55" s="1"/>
      <c r="S55" s="18">
        <f t="shared" si="11"/>
        <v>59999.999999999993</v>
      </c>
    </row>
    <row r="56" spans="1:19" x14ac:dyDescent="0.2">
      <c r="A56" s="19" t="s">
        <v>80</v>
      </c>
      <c r="B56" s="16">
        <v>80000</v>
      </c>
      <c r="C56" s="17">
        <v>46934</v>
      </c>
      <c r="D56" s="17">
        <v>2958465</v>
      </c>
      <c r="E56" s="1"/>
      <c r="F56" s="18">
        <f t="shared" si="15"/>
        <v>0</v>
      </c>
      <c r="G56" s="18">
        <f t="shared" si="15"/>
        <v>0</v>
      </c>
      <c r="H56" s="18">
        <f t="shared" si="15"/>
        <v>0</v>
      </c>
      <c r="I56" s="18">
        <f t="shared" si="15"/>
        <v>0</v>
      </c>
      <c r="J56" s="18">
        <f t="shared" si="15"/>
        <v>0</v>
      </c>
      <c r="K56" s="18">
        <f t="shared" si="15"/>
        <v>6666.666666666667</v>
      </c>
      <c r="L56" s="18">
        <f t="shared" si="15"/>
        <v>6666.666666666667</v>
      </c>
      <c r="M56" s="18">
        <f t="shared" si="15"/>
        <v>6666.666666666667</v>
      </c>
      <c r="N56" s="18">
        <f t="shared" si="15"/>
        <v>6666.666666666667</v>
      </c>
      <c r="O56" s="18">
        <f t="shared" si="15"/>
        <v>6666.666666666667</v>
      </c>
      <c r="P56" s="18">
        <f t="shared" si="15"/>
        <v>6666.666666666667</v>
      </c>
      <c r="Q56" s="18">
        <f t="shared" si="15"/>
        <v>6666.666666666667</v>
      </c>
      <c r="R56" s="1"/>
      <c r="S56" s="18">
        <f t="shared" si="11"/>
        <v>46666.666666666664</v>
      </c>
    </row>
    <row r="57" spans="1:19" x14ac:dyDescent="0.2">
      <c r="A57" s="19" t="s">
        <v>80</v>
      </c>
      <c r="B57" s="16">
        <v>80000</v>
      </c>
      <c r="C57" s="17">
        <v>46996</v>
      </c>
      <c r="D57" s="17">
        <v>2958465</v>
      </c>
      <c r="E57" s="1"/>
      <c r="F57" s="18">
        <f t="shared" si="15"/>
        <v>0</v>
      </c>
      <c r="G57" s="18">
        <f t="shared" si="15"/>
        <v>0</v>
      </c>
      <c r="H57" s="18">
        <f t="shared" si="15"/>
        <v>0</v>
      </c>
      <c r="I57" s="18">
        <f t="shared" si="15"/>
        <v>0</v>
      </c>
      <c r="J57" s="18">
        <f t="shared" si="15"/>
        <v>0</v>
      </c>
      <c r="K57" s="18">
        <f t="shared" si="15"/>
        <v>0</v>
      </c>
      <c r="L57" s="18">
        <f t="shared" si="15"/>
        <v>0</v>
      </c>
      <c r="M57" s="18">
        <f t="shared" si="15"/>
        <v>6666.666666666667</v>
      </c>
      <c r="N57" s="18">
        <f t="shared" si="15"/>
        <v>6666.666666666667</v>
      </c>
      <c r="O57" s="18">
        <f t="shared" si="15"/>
        <v>6666.666666666667</v>
      </c>
      <c r="P57" s="18">
        <f t="shared" si="15"/>
        <v>6666.666666666667</v>
      </c>
      <c r="Q57" s="18">
        <f t="shared" si="15"/>
        <v>6666.666666666667</v>
      </c>
      <c r="R57" s="1"/>
      <c r="S57" s="18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0" t="s">
        <v>81</v>
      </c>
      <c r="B59" s="20">
        <f>SUM(B2:B58)</f>
        <v>5520000</v>
      </c>
      <c r="C59" s="10"/>
      <c r="D59" s="10"/>
      <c r="E59" s="10"/>
      <c r="F59" s="21">
        <f t="shared" ref="F59:Q59" si="16">SUM(F2:F58)</f>
        <v>433333.33333333355</v>
      </c>
      <c r="G59" s="21">
        <f t="shared" si="16"/>
        <v>433333.33333333355</v>
      </c>
      <c r="H59" s="21">
        <f t="shared" si="16"/>
        <v>433333.33333333355</v>
      </c>
      <c r="I59" s="21">
        <f t="shared" si="16"/>
        <v>446666.66666666692</v>
      </c>
      <c r="J59" s="21">
        <f t="shared" si="16"/>
        <v>446666.66666666692</v>
      </c>
      <c r="K59" s="21">
        <f t="shared" si="16"/>
        <v>453333.3333333336</v>
      </c>
      <c r="L59" s="21">
        <f t="shared" si="16"/>
        <v>453333.3333333336</v>
      </c>
      <c r="M59" s="21">
        <f t="shared" si="16"/>
        <v>460000.00000000029</v>
      </c>
      <c r="N59" s="21">
        <f t="shared" si="16"/>
        <v>460000.00000000029</v>
      </c>
      <c r="O59" s="21">
        <f t="shared" si="16"/>
        <v>460000.00000000029</v>
      </c>
      <c r="P59" s="21">
        <f t="shared" si="16"/>
        <v>460000.00000000029</v>
      </c>
      <c r="Q59" s="21">
        <f t="shared" si="16"/>
        <v>460000.00000000029</v>
      </c>
      <c r="R59" s="1"/>
      <c r="S59" s="21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Control Panel</vt:lpstr>
      <vt:lpstr>Summary</vt:lpstr>
      <vt:lpstr>Operating Model</vt:lpstr>
      <vt:lpstr>Headcount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cp:lastPrinted>2023-07-12T20:14:14Z</cp:lastPrinted>
  <dcterms:created xsi:type="dcterms:W3CDTF">2023-06-19T16:51:51Z</dcterms:created>
  <dcterms:modified xsi:type="dcterms:W3CDTF">2023-07-12T20:14:27Z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