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24E73283-A316-44A8-81F2-E72E148FE1BB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1" l="1"/>
  <c r="I98" i="1"/>
  <c r="I96" i="1"/>
  <c r="I93" i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S79" i="1" l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B6" i="4" l="1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<sst xmlns="http://schemas.openxmlformats.org/spreadsheetml/2006/main" count="213" uniqueCount="130">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</sst>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SUM(B5:B8)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8" spans="2:3" ht="12.95" customHeight="1" x14ac:dyDescent="0.2">
      <c r="B8" s="35"/>
      <c r="C8" s="35" t="s">
        <v>113</v>
      </c>
    </row>
    <row r="10" spans="2:3" ht="12.95" customHeight="1" x14ac:dyDescent="0.35">
      <c r="B10" s="41" t="s">
        <v>114</v>
      </c>
      <c r="C10" s="41"/>
    </row>
    <row r="11" spans="2:3" ht="12.95" customHeight="1" x14ac:dyDescent="0.35">
      <c r="B11" s="41" t="s">
        <v>115</v>
      </c>
      <c r="C11" s="41" t="s">
        <v>116</v>
      </c>
    </row>
    <row r="12" spans="2:3" ht="12.95" customHeight="1" x14ac:dyDescent="0.2">
      <c r="B12" s="28">
        <v>1000</v>
      </c>
      <c r="C12" t="s">
        <v>117</v>
      </c>
    </row>
    <row r="13" spans="2:3" ht="12.95" customHeight="1" x14ac:dyDescent="0.2">
      <c r="B13" s="38">
        <v>1000</v>
      </c>
      <c r="C13" t="s">
        <v>118</v>
      </c>
    </row>
    <row r="14" spans="2:3" ht="12.95" customHeight="1" x14ac:dyDescent="0.2">
      <c r="B14" s="39"/>
      <c r="C14" t="s">
        <v>119</v>
      </c>
    </row>
    <row r="15" spans="2:3" ht="12.95" customHeight="1" x14ac:dyDescent="0.2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98"/>
  <sheetViews>
    <sheetView tabSelected="1" zoomScaleNormal="100" workbookViewId="0">
      <pane xSplit="7" ySplit="4" topLeftCell="H76" activePane="bottomRight" state="frozen"/>
      <selection pane="topRight" activeCell="H1" sqref="H1"/>
      <selection pane="bottomLeft" activeCell="A5" sqref="A5"/>
      <selection pane="bottomRight" activeCell="I96" sqref="I9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I83" s="42">
        <f>I48</f>
        <v>252592.95386887123</v>
      </c>
    </row>
    <row r="84" spans="1:31" x14ac:dyDescent="0.2">
      <c r="A84" s="43" t="str">
        <f>$A$39</f>
        <v>Depreciation</v>
      </c>
      <c r="F84" s="13" t="s">
        <v>126</v>
      </c>
      <c r="I84" s="42">
        <f>I39</f>
        <v>19035.61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I85" s="42">
        <f>H54-I54</f>
        <v>98519.329999999609</v>
      </c>
    </row>
    <row r="86" spans="1:31" x14ac:dyDescent="0.2">
      <c r="A86" s="43" t="str">
        <f>"Change in "&amp;A55</f>
        <v>Change in Inventory</v>
      </c>
      <c r="F86" s="13" t="s">
        <v>124</v>
      </c>
      <c r="I86" s="42">
        <f t="shared" ref="I86:I87" si="38">H55-I55</f>
        <v>39031.459999999031</v>
      </c>
    </row>
    <row r="87" spans="1:31" x14ac:dyDescent="0.2">
      <c r="A87" s="43" t="str">
        <f>"Change in "&amp;A56</f>
        <v>Change in Prepaid Expenses</v>
      </c>
      <c r="F87" s="13" t="s">
        <v>124</v>
      </c>
      <c r="I87" s="42">
        <f t="shared" si="38"/>
        <v>-26921.020000000019</v>
      </c>
    </row>
    <row r="88" spans="1:31" x14ac:dyDescent="0.2">
      <c r="A88" s="43" t="str">
        <f>"Change in "&amp;A62</f>
        <v>Change in Accounts Payable</v>
      </c>
      <c r="F88" s="13" t="s">
        <v>125</v>
      </c>
      <c r="I88" s="42">
        <f>I62-H62</f>
        <v>-190878.87999999989</v>
      </c>
    </row>
    <row r="89" spans="1:31" x14ac:dyDescent="0.2">
      <c r="A89" s="43" t="str">
        <f>"Change in "&amp;A63</f>
        <v>Change in Accrued Expenses</v>
      </c>
      <c r="F89" s="13" t="s">
        <v>125</v>
      </c>
      <c r="I89" s="42">
        <f t="shared" ref="I89:I91" si="39">I63-H63</f>
        <v>26764.340000000026</v>
      </c>
    </row>
    <row r="90" spans="1:31" x14ac:dyDescent="0.2">
      <c r="A90" s="43" t="str">
        <f>"Change in "&amp;A64</f>
        <v>Change in Bonus Accrual</v>
      </c>
      <c r="F90" s="13" t="s">
        <v>125</v>
      </c>
      <c r="I90" s="42">
        <f t="shared" si="39"/>
        <v>40000</v>
      </c>
    </row>
    <row r="91" spans="1:31" x14ac:dyDescent="0.2">
      <c r="A91" s="43" t="str">
        <f>"Change in "&amp;A65</f>
        <v>Change in Tax Accrual</v>
      </c>
      <c r="F91" s="13" t="s">
        <v>125</v>
      </c>
      <c r="I91" s="42">
        <f t="shared" si="39"/>
        <v>108254.12308665908</v>
      </c>
    </row>
    <row r="92" spans="1:31" x14ac:dyDescent="0.2">
      <c r="A92" s="43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35"/>
      <c r="I93" s="44">
        <f>SUM(I83:I92)</f>
        <v>366397.91695552907</v>
      </c>
    </row>
    <row r="95" spans="1:31" x14ac:dyDescent="0.2">
      <c r="A95" t="s">
        <v>127</v>
      </c>
    </row>
    <row r="96" spans="1:31" x14ac:dyDescent="0.2">
      <c r="A96" s="43" t="str">
        <f>"Change in "&amp;A57&amp;" (CAPEX)"</f>
        <v>Change in Fixed Assets, net (CAPEX)</v>
      </c>
      <c r="F96" s="13" t="s">
        <v>129</v>
      </c>
      <c r="I96" s="42">
        <f>H57-I57-I39</f>
        <v>-97577.999999999665</v>
      </c>
    </row>
    <row r="98" spans="1:9" x14ac:dyDescent="0.2">
      <c r="A98" s="35" t="s">
        <v>128</v>
      </c>
      <c r="B98" s="35"/>
      <c r="C98" s="35"/>
      <c r="D98" s="35"/>
      <c r="E98" s="35"/>
      <c r="F98" s="35"/>
      <c r="G98" s="35"/>
      <c r="H98" s="35"/>
      <c r="I98" s="44">
        <f>SUM(I96:I97)</f>
        <v>-97577.999999999665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2023-06-21T17:49:46Z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