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DBA019C1-81CC-48BF-BA04-9230BC0D64AF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J53" i="1"/>
  <c r="K53" i="1"/>
  <c r="L53" i="1"/>
  <c r="M53" i="1"/>
  <c r="N53" i="1"/>
  <c r="N57" i="1" s="1"/>
  <c r="O53" i="1"/>
  <c r="P53" i="1"/>
  <c r="P57" i="1" s="1"/>
  <c r="Q53" i="1"/>
  <c r="Q57" i="1" s="1"/>
  <c r="R53" i="1"/>
  <c r="R57" i="1" s="1"/>
  <c r="S53" i="1"/>
  <c r="T53" i="1"/>
  <c r="U53" i="1"/>
  <c r="V53" i="1"/>
  <c r="W53" i="1"/>
  <c r="X53" i="1"/>
  <c r="Y53" i="1"/>
  <c r="Y57" i="1" s="1"/>
  <c r="Z53" i="1"/>
  <c r="Z57" i="1" s="1"/>
  <c r="AA53" i="1"/>
  <c r="AB53" i="1"/>
  <c r="AB57" i="1" s="1"/>
  <c r="AC53" i="1"/>
  <c r="AC57" i="1" s="1"/>
  <c r="AD53" i="1"/>
  <c r="AD57" i="1" s="1"/>
  <c r="AE53" i="1"/>
  <c r="I54" i="1"/>
  <c r="J54" i="1"/>
  <c r="J57" i="1" s="1"/>
  <c r="K54" i="1"/>
  <c r="L54" i="1"/>
  <c r="M54" i="1"/>
  <c r="N54" i="1"/>
  <c r="O54" i="1"/>
  <c r="P54" i="1"/>
  <c r="Q54" i="1"/>
  <c r="R54" i="1"/>
  <c r="S54" i="1"/>
  <c r="T54" i="1"/>
  <c r="U54" i="1"/>
  <c r="V54" i="1"/>
  <c r="V57" i="1" s="1"/>
  <c r="W54" i="1"/>
  <c r="X54" i="1"/>
  <c r="Y54" i="1"/>
  <c r="Z54" i="1"/>
  <c r="AA54" i="1"/>
  <c r="AA57" i="1" s="1"/>
  <c r="AB54" i="1"/>
  <c r="AC54" i="1"/>
  <c r="AD54" i="1"/>
  <c r="AE54" i="1"/>
  <c r="I55" i="1"/>
  <c r="J55" i="1"/>
  <c r="K55" i="1"/>
  <c r="K57" i="1" s="1"/>
  <c r="L55" i="1"/>
  <c r="M55" i="1"/>
  <c r="N55" i="1"/>
  <c r="O55" i="1"/>
  <c r="P55" i="1"/>
  <c r="Q55" i="1"/>
  <c r="R55" i="1"/>
  <c r="S55" i="1"/>
  <c r="T55" i="1"/>
  <c r="U55" i="1"/>
  <c r="V55" i="1"/>
  <c r="W55" i="1"/>
  <c r="W57" i="1" s="1"/>
  <c r="X55" i="1"/>
  <c r="Y55" i="1"/>
  <c r="Z55" i="1"/>
  <c r="AA55" i="1"/>
  <c r="AB55" i="1"/>
  <c r="AC55" i="1"/>
  <c r="AD55" i="1"/>
  <c r="AE55" i="1"/>
  <c r="L57" i="1"/>
  <c r="M57" i="1"/>
  <c r="O57" i="1"/>
  <c r="X57" i="1"/>
  <c r="H55" i="1"/>
  <c r="H54" i="1"/>
  <c r="H53" i="1"/>
  <c r="H57" i="1" s="1"/>
  <c r="A55" i="1"/>
  <c r="A54" i="1"/>
  <c r="A53" i="1"/>
  <c r="A52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8" i="1"/>
  <c r="K110" i="1" s="1"/>
  <c r="L108" i="1"/>
  <c r="L110" i="1" s="1"/>
  <c r="M108" i="1"/>
  <c r="M110" i="1" s="1"/>
  <c r="N108" i="1"/>
  <c r="N110" i="1" s="1"/>
  <c r="O108" i="1"/>
  <c r="O110" i="1" s="1"/>
  <c r="P108" i="1"/>
  <c r="P110" i="1" s="1"/>
  <c r="Q108" i="1"/>
  <c r="Q110" i="1" s="1"/>
  <c r="R108" i="1"/>
  <c r="R110" i="1" s="1"/>
  <c r="S108" i="1"/>
  <c r="S110" i="1" s="1"/>
  <c r="T108" i="1"/>
  <c r="T110" i="1" s="1"/>
  <c r="U108" i="1"/>
  <c r="U110" i="1" s="1"/>
  <c r="V108" i="1"/>
  <c r="V110" i="1" s="1"/>
  <c r="W108" i="1"/>
  <c r="W110" i="1" s="1"/>
  <c r="X108" i="1"/>
  <c r="X110" i="1" s="1"/>
  <c r="Y108" i="1"/>
  <c r="Y110" i="1" s="1"/>
  <c r="Z108" i="1"/>
  <c r="Z110" i="1" s="1"/>
  <c r="AA108" i="1"/>
  <c r="AA110" i="1" s="1"/>
  <c r="AB108" i="1"/>
  <c r="AB110" i="1" s="1"/>
  <c r="AC108" i="1"/>
  <c r="AC110" i="1" s="1"/>
  <c r="AD108" i="1"/>
  <c r="AD110" i="1" s="1"/>
  <c r="AE108" i="1"/>
  <c r="AE110" i="1" s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J96" i="1"/>
  <c r="J97" i="1"/>
  <c r="J98" i="1"/>
  <c r="J99" i="1"/>
  <c r="J100" i="1"/>
  <c r="J101" i="1"/>
  <c r="J102" i="1"/>
  <c r="J103" i="1"/>
  <c r="J108" i="1"/>
  <c r="J110" i="1" s="1"/>
  <c r="J114" i="1"/>
  <c r="J115" i="1"/>
  <c r="J120" i="1"/>
  <c r="J121" i="1"/>
  <c r="H128" i="1"/>
  <c r="I126" i="1" s="1"/>
  <c r="I121" i="1"/>
  <c r="I120" i="1"/>
  <c r="A121" i="1"/>
  <c r="A120" i="1"/>
  <c r="I115" i="1"/>
  <c r="I114" i="1"/>
  <c r="A115" i="1"/>
  <c r="A114" i="1"/>
  <c r="A108" i="1"/>
  <c r="I108" i="1"/>
  <c r="I110" i="1" s="1"/>
  <c r="I101" i="1"/>
  <c r="I102" i="1"/>
  <c r="I103" i="1"/>
  <c r="I100" i="1"/>
  <c r="I98" i="1"/>
  <c r="I99" i="1"/>
  <c r="I97" i="1"/>
  <c r="A103" i="1"/>
  <c r="A102" i="1"/>
  <c r="A101" i="1"/>
  <c r="A100" i="1"/>
  <c r="A99" i="1"/>
  <c r="A98" i="1"/>
  <c r="A97" i="1"/>
  <c r="I96" i="1"/>
  <c r="A96" i="1"/>
  <c r="A95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H88" i="1"/>
  <c r="I81" i="1"/>
  <c r="J81" i="1"/>
  <c r="J90" i="1" s="1"/>
  <c r="K81" i="1"/>
  <c r="L81" i="1"/>
  <c r="M81" i="1"/>
  <c r="N81" i="1"/>
  <c r="O81" i="1"/>
  <c r="P81" i="1"/>
  <c r="P90" i="1" s="1"/>
  <c r="Q81" i="1"/>
  <c r="R81" i="1"/>
  <c r="R90" i="1" s="1"/>
  <c r="S81" i="1"/>
  <c r="T81" i="1"/>
  <c r="T90" i="1" s="1"/>
  <c r="U81" i="1"/>
  <c r="U90" i="1" s="1"/>
  <c r="V81" i="1"/>
  <c r="V90" i="1" s="1"/>
  <c r="W81" i="1"/>
  <c r="X81" i="1"/>
  <c r="X90" i="1" s="1"/>
  <c r="Y81" i="1"/>
  <c r="Y90" i="1" s="1"/>
  <c r="Z81" i="1"/>
  <c r="Z90" i="1" s="1"/>
  <c r="AA81" i="1"/>
  <c r="AB81" i="1"/>
  <c r="AB90" i="1" s="1"/>
  <c r="AC81" i="1"/>
  <c r="AD81" i="1"/>
  <c r="AD90" i="1" s="1"/>
  <c r="AE81" i="1"/>
  <c r="H8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H7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D18" i="1"/>
  <c r="AD22" i="1" s="1"/>
  <c r="AC18" i="1"/>
  <c r="AC22" i="1" s="1"/>
  <c r="AB18" i="1"/>
  <c r="AB22" i="1" s="1"/>
  <c r="AA18" i="1"/>
  <c r="AA22" i="1" s="1"/>
  <c r="Z18" i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AE57" i="1" l="1"/>
  <c r="S57" i="1"/>
  <c r="U57" i="1"/>
  <c r="I57" i="1"/>
  <c r="T57" i="1"/>
  <c r="AE21" i="1"/>
  <c r="H90" i="1"/>
  <c r="Y117" i="1"/>
  <c r="M117" i="1"/>
  <c r="O90" i="1"/>
  <c r="O91" i="1" s="1"/>
  <c r="M123" i="1"/>
  <c r="M124" i="1" s="1"/>
  <c r="X123" i="1"/>
  <c r="AD117" i="1"/>
  <c r="AA90" i="1"/>
  <c r="AA91" i="1" s="1"/>
  <c r="AA123" i="1"/>
  <c r="O123" i="1"/>
  <c r="AD123" i="1"/>
  <c r="W123" i="1"/>
  <c r="AE123" i="1"/>
  <c r="I117" i="1"/>
  <c r="AB117" i="1"/>
  <c r="AA117" i="1"/>
  <c r="S123" i="1"/>
  <c r="R123" i="1"/>
  <c r="Z123" i="1"/>
  <c r="N123" i="1"/>
  <c r="Y123" i="1"/>
  <c r="U123" i="1"/>
  <c r="Z117" i="1"/>
  <c r="T123" i="1"/>
  <c r="AC123" i="1"/>
  <c r="H91" i="1"/>
  <c r="AC117" i="1"/>
  <c r="P117" i="1"/>
  <c r="V123" i="1"/>
  <c r="R117" i="1"/>
  <c r="O117" i="1"/>
  <c r="J117" i="1"/>
  <c r="N117" i="1"/>
  <c r="Q123" i="1"/>
  <c r="AB123" i="1"/>
  <c r="P123" i="1"/>
  <c r="X91" i="1"/>
  <c r="I123" i="1"/>
  <c r="L123" i="1"/>
  <c r="V117" i="1"/>
  <c r="K123" i="1"/>
  <c r="U117" i="1"/>
  <c r="J123" i="1"/>
  <c r="H129" i="1"/>
  <c r="Z21" i="1"/>
  <c r="Z43" i="1" s="1"/>
  <c r="V91" i="1"/>
  <c r="J91" i="1"/>
  <c r="U91" i="1"/>
  <c r="X117" i="1"/>
  <c r="L117" i="1"/>
  <c r="W117" i="1"/>
  <c r="K117" i="1"/>
  <c r="T117" i="1"/>
  <c r="AD91" i="1"/>
  <c r="R91" i="1"/>
  <c r="AE117" i="1"/>
  <c r="S117" i="1"/>
  <c r="T91" i="1"/>
  <c r="AB91" i="1"/>
  <c r="P91" i="1"/>
  <c r="Y91" i="1"/>
  <c r="Z91" i="1"/>
  <c r="Q117" i="1"/>
  <c r="AE90" i="1"/>
  <c r="AE91" i="1" s="1"/>
  <c r="Q90" i="1"/>
  <c r="Q91" i="1" s="1"/>
  <c r="AC90" i="1"/>
  <c r="AC91" i="1" s="1"/>
  <c r="N90" i="1"/>
  <c r="N91" i="1" s="1"/>
  <c r="L90" i="1"/>
  <c r="L91" i="1" s="1"/>
  <c r="AC21" i="1"/>
  <c r="U21" i="1"/>
  <c r="S21" i="1"/>
  <c r="S43" i="1" s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90" i="1"/>
  <c r="I91" i="1" s="1"/>
  <c r="S90" i="1"/>
  <c r="S91" i="1" s="1"/>
  <c r="N22" i="1"/>
  <c r="K90" i="1"/>
  <c r="K91" i="1" s="1"/>
  <c r="W90" i="1"/>
  <c r="W91" i="1" s="1"/>
  <c r="M90" i="1"/>
  <c r="M91" i="1" s="1"/>
  <c r="Z22" i="1"/>
  <c r="AE22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J2" i="1"/>
  <c r="K3" i="1"/>
  <c r="AE43" i="1"/>
  <c r="AE24" i="1"/>
  <c r="I2" i="1"/>
  <c r="Z24" i="1" l="1"/>
  <c r="Y124" i="1"/>
  <c r="X124" i="1"/>
  <c r="Z124" i="1"/>
  <c r="J124" i="1"/>
  <c r="K124" i="1"/>
  <c r="V124" i="1"/>
  <c r="W124" i="1"/>
  <c r="AD124" i="1"/>
  <c r="AA124" i="1"/>
  <c r="AB124" i="1"/>
  <c r="AC124" i="1"/>
  <c r="S124" i="1"/>
  <c r="R124" i="1"/>
  <c r="O124" i="1"/>
  <c r="U124" i="1"/>
  <c r="AE124" i="1"/>
  <c r="T124" i="1"/>
  <c r="N124" i="1"/>
  <c r="Q124" i="1"/>
  <c r="I124" i="1"/>
  <c r="P124" i="1"/>
  <c r="L124" i="1"/>
  <c r="B6" i="4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52" i="1" s="1"/>
  <c r="AE58" i="1" s="1"/>
  <c r="AE59" i="1" s="1"/>
  <c r="AE44" i="1"/>
  <c r="H43" i="1"/>
  <c r="H24" i="1"/>
  <c r="Y43" i="1"/>
  <c r="Y24" i="1"/>
  <c r="AD43" i="1"/>
  <c r="AD24" i="1"/>
  <c r="S48" i="1"/>
  <c r="S52" i="1" s="1"/>
  <c r="S58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52" i="1" s="1"/>
  <c r="Z58" i="1" s="1"/>
  <c r="Z59" i="1" s="1"/>
  <c r="Z44" i="1"/>
  <c r="K43" i="1"/>
  <c r="K24" i="1"/>
  <c r="AB43" i="1"/>
  <c r="AB24" i="1"/>
  <c r="V43" i="1"/>
  <c r="V24" i="1"/>
  <c r="P43" i="1"/>
  <c r="P24" i="1"/>
  <c r="N48" i="1"/>
  <c r="N52" i="1" s="1"/>
  <c r="N58" i="1" s="1"/>
  <c r="N44" i="1"/>
  <c r="N59" i="1" l="1"/>
  <c r="S59" i="1"/>
  <c r="S49" i="1"/>
  <c r="S95" i="1"/>
  <c r="S105" i="1" s="1"/>
  <c r="S127" i="1" s="1"/>
  <c r="N49" i="1"/>
  <c r="N95" i="1"/>
  <c r="N105" i="1" s="1"/>
  <c r="N127" i="1" s="1"/>
  <c r="AE49" i="1"/>
  <c r="AE95" i="1"/>
  <c r="AE105" i="1" s="1"/>
  <c r="AE127" i="1" s="1"/>
  <c r="Z49" i="1"/>
  <c r="Z95" i="1"/>
  <c r="Z105" i="1" s="1"/>
  <c r="Z127" i="1" s="1"/>
  <c r="H59" i="2"/>
  <c r="Q48" i="1"/>
  <c r="Q52" i="1" s="1"/>
  <c r="Q58" i="1" s="1"/>
  <c r="Q44" i="1"/>
  <c r="R48" i="1"/>
  <c r="R52" i="1" s="1"/>
  <c r="R58" i="1" s="1"/>
  <c r="R44" i="1"/>
  <c r="P48" i="1"/>
  <c r="P52" i="1" s="1"/>
  <c r="P58" i="1" s="1"/>
  <c r="P44" i="1"/>
  <c r="W44" i="1"/>
  <c r="W48" i="1"/>
  <c r="W52" i="1" s="1"/>
  <c r="W58" i="1" s="1"/>
  <c r="W59" i="1" s="1"/>
  <c r="M48" i="1"/>
  <c r="M52" i="1" s="1"/>
  <c r="M58" i="1" s="1"/>
  <c r="M44" i="1"/>
  <c r="T48" i="1"/>
  <c r="T52" i="1" s="1"/>
  <c r="T58" i="1" s="1"/>
  <c r="AD60" i="1" s="1"/>
  <c r="AD61" i="1" s="1"/>
  <c r="T44" i="1"/>
  <c r="J44" i="1"/>
  <c r="J48" i="1"/>
  <c r="J52" i="1" s="1"/>
  <c r="J58" i="1" s="1"/>
  <c r="V44" i="1"/>
  <c r="V48" i="1"/>
  <c r="V52" i="1" s="1"/>
  <c r="V58" i="1" s="1"/>
  <c r="V59" i="1" s="1"/>
  <c r="AC48" i="1"/>
  <c r="AC52" i="1" s="1"/>
  <c r="AC58" i="1" s="1"/>
  <c r="AC59" i="1" s="1"/>
  <c r="AC44" i="1"/>
  <c r="I48" i="1"/>
  <c r="I52" i="1" s="1"/>
  <c r="I58" i="1" s="1"/>
  <c r="I44" i="1"/>
  <c r="L48" i="1"/>
  <c r="L52" i="1" s="1"/>
  <c r="L58" i="1" s="1"/>
  <c r="L44" i="1"/>
  <c r="AB48" i="1"/>
  <c r="AB52" i="1" s="1"/>
  <c r="AB58" i="1" s="1"/>
  <c r="AB59" i="1" s="1"/>
  <c r="AB44" i="1"/>
  <c r="AD48" i="1"/>
  <c r="AD52" i="1" s="1"/>
  <c r="AD58" i="1" s="1"/>
  <c r="AD59" i="1" s="1"/>
  <c r="AD44" i="1"/>
  <c r="O48" i="1"/>
  <c r="O52" i="1" s="1"/>
  <c r="O58" i="1" s="1"/>
  <c r="O44" i="1"/>
  <c r="K44" i="1"/>
  <c r="K48" i="1"/>
  <c r="K52" i="1" s="1"/>
  <c r="K58" i="1" s="1"/>
  <c r="Y48" i="1"/>
  <c r="Y52" i="1" s="1"/>
  <c r="Y58" i="1" s="1"/>
  <c r="Y59" i="1" s="1"/>
  <c r="Y44" i="1"/>
  <c r="U48" i="1"/>
  <c r="U52" i="1" s="1"/>
  <c r="U58" i="1" s="1"/>
  <c r="U59" i="1" s="1"/>
  <c r="U44" i="1"/>
  <c r="X48" i="1"/>
  <c r="X52" i="1" s="1"/>
  <c r="X58" i="1" s="1"/>
  <c r="X59" i="1" s="1"/>
  <c r="X44" i="1"/>
  <c r="M3" i="1"/>
  <c r="L2" i="1"/>
  <c r="H48" i="1"/>
  <c r="H44" i="1"/>
  <c r="AA48" i="1"/>
  <c r="AA52" i="1" s="1"/>
  <c r="AA58" i="1" s="1"/>
  <c r="AA59" i="1" s="1"/>
  <c r="AA44" i="1"/>
  <c r="K59" i="1" l="1"/>
  <c r="V60" i="1"/>
  <c r="V61" i="1" s="1"/>
  <c r="L59" i="1"/>
  <c r="W60" i="1"/>
  <c r="W61" i="1" s="1"/>
  <c r="R59" i="1"/>
  <c r="AC60" i="1"/>
  <c r="AC61" i="1" s="1"/>
  <c r="P59" i="1"/>
  <c r="AA60" i="1"/>
  <c r="AA61" i="1" s="1"/>
  <c r="O59" i="1"/>
  <c r="Z60" i="1"/>
  <c r="Z61" i="1" s="1"/>
  <c r="J59" i="1"/>
  <c r="U60" i="1"/>
  <c r="U61" i="1" s="1"/>
  <c r="T59" i="1"/>
  <c r="AE60" i="1"/>
  <c r="AE61" i="1" s="1"/>
  <c r="M59" i="1"/>
  <c r="X60" i="1"/>
  <c r="X61" i="1" s="1"/>
  <c r="I59" i="1"/>
  <c r="T60" i="1"/>
  <c r="T61" i="1" s="1"/>
  <c r="Q59" i="1"/>
  <c r="AB60" i="1"/>
  <c r="AB61" i="1" s="1"/>
  <c r="Y60" i="1"/>
  <c r="Y61" i="1" s="1"/>
  <c r="H49" i="1"/>
  <c r="H52" i="1"/>
  <c r="H58" i="1" s="1"/>
  <c r="AD49" i="1"/>
  <c r="AD95" i="1"/>
  <c r="AD105" i="1" s="1"/>
  <c r="AD127" i="1" s="1"/>
  <c r="T49" i="1"/>
  <c r="T95" i="1"/>
  <c r="T105" i="1" s="1"/>
  <c r="T127" i="1" s="1"/>
  <c r="Q49" i="1"/>
  <c r="Q95" i="1"/>
  <c r="Q105" i="1" s="1"/>
  <c r="Q127" i="1" s="1"/>
  <c r="AB49" i="1"/>
  <c r="AB95" i="1"/>
  <c r="AB105" i="1" s="1"/>
  <c r="AB127" i="1" s="1"/>
  <c r="U49" i="1"/>
  <c r="U95" i="1"/>
  <c r="U105" i="1" s="1"/>
  <c r="U127" i="1" s="1"/>
  <c r="M49" i="1"/>
  <c r="M95" i="1"/>
  <c r="M105" i="1" s="1"/>
  <c r="M127" i="1" s="1"/>
  <c r="I49" i="1"/>
  <c r="I95" i="1"/>
  <c r="I105" i="1" s="1"/>
  <c r="I127" i="1" s="1"/>
  <c r="I128" i="1" s="1"/>
  <c r="AC49" i="1"/>
  <c r="AC95" i="1"/>
  <c r="AC105" i="1" s="1"/>
  <c r="AC127" i="1" s="1"/>
  <c r="AA49" i="1"/>
  <c r="AA95" i="1"/>
  <c r="AA105" i="1" s="1"/>
  <c r="AA127" i="1" s="1"/>
  <c r="P49" i="1"/>
  <c r="P95" i="1"/>
  <c r="P105" i="1" s="1"/>
  <c r="P127" i="1" s="1"/>
  <c r="V49" i="1"/>
  <c r="V95" i="1"/>
  <c r="V105" i="1" s="1"/>
  <c r="V127" i="1" s="1"/>
  <c r="J49" i="1"/>
  <c r="J95" i="1"/>
  <c r="J105" i="1" s="1"/>
  <c r="J127" i="1" s="1"/>
  <c r="X49" i="1"/>
  <c r="X95" i="1"/>
  <c r="X105" i="1" s="1"/>
  <c r="X127" i="1" s="1"/>
  <c r="L49" i="1"/>
  <c r="L95" i="1"/>
  <c r="L105" i="1" s="1"/>
  <c r="L127" i="1" s="1"/>
  <c r="W49" i="1"/>
  <c r="W95" i="1"/>
  <c r="W105" i="1" s="1"/>
  <c r="W127" i="1" s="1"/>
  <c r="Y49" i="1"/>
  <c r="Y95" i="1"/>
  <c r="Y105" i="1" s="1"/>
  <c r="Y127" i="1" s="1"/>
  <c r="K49" i="1"/>
  <c r="K95" i="1"/>
  <c r="K105" i="1" s="1"/>
  <c r="K127" i="1" s="1"/>
  <c r="O49" i="1"/>
  <c r="O95" i="1"/>
  <c r="O105" i="1" s="1"/>
  <c r="O127" i="1" s="1"/>
  <c r="R49" i="1"/>
  <c r="R95" i="1"/>
  <c r="R105" i="1" s="1"/>
  <c r="R127" i="1" s="1"/>
  <c r="I59" i="2"/>
  <c r="N3" i="1"/>
  <c r="M2" i="1"/>
  <c r="S60" i="1" l="1"/>
  <c r="S61" i="1" s="1"/>
  <c r="H59" i="1"/>
  <c r="J126" i="1"/>
  <c r="J128" i="1" s="1"/>
  <c r="I129" i="1"/>
  <c r="J59" i="2"/>
  <c r="O3" i="1"/>
  <c r="N2" i="1"/>
  <c r="K126" i="1" l="1"/>
  <c r="K128" i="1" s="1"/>
  <c r="J129" i="1"/>
  <c r="K59" i="2"/>
  <c r="P3" i="1"/>
  <c r="O2" i="1"/>
  <c r="L126" i="1" l="1"/>
  <c r="L128" i="1" s="1"/>
  <c r="K129" i="1"/>
  <c r="L59" i="2"/>
  <c r="Q3" i="1"/>
  <c r="P2" i="1"/>
  <c r="M126" i="1" l="1"/>
  <c r="M128" i="1" s="1"/>
  <c r="L129" i="1"/>
  <c r="M59" i="2"/>
  <c r="R3" i="1"/>
  <c r="Q2" i="1"/>
  <c r="N126" i="1" l="1"/>
  <c r="N128" i="1" s="1"/>
  <c r="M129" i="1"/>
  <c r="N59" i="2"/>
  <c r="S3" i="1"/>
  <c r="R2" i="1"/>
  <c r="O126" i="1" l="1"/>
  <c r="O128" i="1" s="1"/>
  <c r="N129" i="1"/>
  <c r="O59" i="2"/>
  <c r="T3" i="1"/>
  <c r="S2" i="1"/>
  <c r="P126" i="1" l="1"/>
  <c r="P128" i="1" s="1"/>
  <c r="O129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126" i="1" l="1"/>
  <c r="Q128" i="1" s="1"/>
  <c r="P129" i="1"/>
  <c r="Q59" i="2"/>
  <c r="S2" i="2"/>
  <c r="S59" i="2" s="1"/>
  <c r="V3" i="1"/>
  <c r="U2" i="1"/>
  <c r="R126" i="1" l="1"/>
  <c r="R128" i="1" s="1"/>
  <c r="Q129" i="1"/>
  <c r="V2" i="1"/>
  <c r="W3" i="1"/>
  <c r="S126" i="1" l="1"/>
  <c r="S128" i="1" s="1"/>
  <c r="R129" i="1"/>
  <c r="X3" i="1"/>
  <c r="W2" i="1"/>
  <c r="T126" i="1" l="1"/>
  <c r="T128" i="1" s="1"/>
  <c r="S129" i="1"/>
  <c r="Y3" i="1"/>
  <c r="X2" i="1"/>
  <c r="U126" i="1" l="1"/>
  <c r="U128" i="1" s="1"/>
  <c r="T129" i="1"/>
  <c r="Z3" i="1"/>
  <c r="Y2" i="1"/>
  <c r="V126" i="1" l="1"/>
  <c r="V128" i="1" s="1"/>
  <c r="U129" i="1"/>
  <c r="AA3" i="1"/>
  <c r="Z2" i="1"/>
  <c r="W126" i="1" l="1"/>
  <c r="W128" i="1" s="1"/>
  <c r="V129" i="1"/>
  <c r="AB3" i="1"/>
  <c r="AA2" i="1"/>
  <c r="X126" i="1" l="1"/>
  <c r="X128" i="1" s="1"/>
  <c r="W129" i="1"/>
  <c r="AC3" i="1"/>
  <c r="AB2" i="1"/>
  <c r="Y126" i="1" l="1"/>
  <c r="Y128" i="1" s="1"/>
  <c r="X129" i="1"/>
  <c r="AD3" i="1"/>
  <c r="AC2" i="1"/>
  <c r="Z126" i="1" l="1"/>
  <c r="Z128" i="1" s="1"/>
  <c r="Y129" i="1"/>
  <c r="AE3" i="1"/>
  <c r="AE2" i="1" s="1"/>
  <c r="AD2" i="1"/>
  <c r="AA126" i="1" l="1"/>
  <c r="AA128" i="1" s="1"/>
  <c r="Z129" i="1"/>
  <c r="AB126" i="1" l="1"/>
  <c r="AB128" i="1" s="1"/>
  <c r="AA129" i="1"/>
  <c r="AC126" i="1" l="1"/>
  <c r="AC128" i="1" s="1"/>
  <c r="AB129" i="1"/>
  <c r="AD126" i="1" l="1"/>
  <c r="AD128" i="1" s="1"/>
  <c r="AC129" i="1"/>
  <c r="AE126" i="1" l="1"/>
  <c r="AE128" i="1" s="1"/>
  <c r="AE129" i="1" s="1"/>
  <c r="AD129" i="1"/>
  <c r="B7" i="4" l="1"/>
  <c r="B4" i="4" s="1"/>
  <c r="B2" i="1" s="1"/>
</calcChain>
</file>

<file path=xl/sharedStrings.xml><?xml version="1.0" encoding="utf-8"?>
<sst xmlns="http://schemas.openxmlformats.org/spreadsheetml/2006/main" count="237" uniqueCount="147">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</sst>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4" sqref="B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1" t="s">
        <v>110</v>
      </c>
      <c r="C2" s="40"/>
    </row>
    <row r="4" spans="2:3" ht="13" customHeight="1" x14ac:dyDescent="0.3">
      <c r="B4" s="36">
        <f>SUM(B5:B9)</f>
        <v>0</v>
      </c>
      <c r="C4" t="s">
        <v>111</v>
      </c>
    </row>
    <row r="6" spans="2:3" ht="13" customHeight="1" x14ac:dyDescent="0.3">
      <c r="B6" s="36">
        <f>SUM('Financials with CFO Notes'!91:91)</f>
        <v>0</v>
      </c>
      <c r="C6" t="s">
        <v>112</v>
      </c>
    </row>
    <row r="7" spans="2:3" ht="13" customHeight="1" x14ac:dyDescent="0.3">
      <c r="B7" s="36">
        <f>SUM('Financials with CFO Notes'!129:129)</f>
        <v>0</v>
      </c>
      <c r="C7" t="s">
        <v>141</v>
      </c>
    </row>
    <row r="9" spans="2:3" ht="13" customHeight="1" x14ac:dyDescent="0.3">
      <c r="B9" s="35"/>
      <c r="C9" s="35" t="s">
        <v>113</v>
      </c>
    </row>
    <row r="11" spans="2:3" ht="13" customHeight="1" x14ac:dyDescent="0.45">
      <c r="B11" s="41" t="s">
        <v>114</v>
      </c>
      <c r="C11" s="41"/>
    </row>
    <row r="12" spans="2:3" ht="13" customHeight="1" x14ac:dyDescent="0.45">
      <c r="B12" s="41" t="s">
        <v>115</v>
      </c>
      <c r="C12" s="41" t="s">
        <v>116</v>
      </c>
    </row>
    <row r="13" spans="2:3" ht="13" customHeight="1" x14ac:dyDescent="0.3">
      <c r="B13" s="28">
        <v>1000</v>
      </c>
      <c r="C13" t="s">
        <v>117</v>
      </c>
    </row>
    <row r="14" spans="2:3" ht="13" customHeight="1" x14ac:dyDescent="0.3">
      <c r="B14" s="38">
        <v>1000</v>
      </c>
      <c r="C14" t="s">
        <v>118</v>
      </c>
    </row>
    <row r="15" spans="2:3" ht="13" customHeight="1" x14ac:dyDescent="0.3">
      <c r="B15" s="39"/>
      <c r="C15" t="s">
        <v>119</v>
      </c>
    </row>
    <row r="16" spans="2:3" ht="13" customHeight="1" x14ac:dyDescent="0.3">
      <c r="B16" s="34">
        <v>1000</v>
      </c>
      <c r="C16" t="s">
        <v>120</v>
      </c>
    </row>
    <row r="17" spans="2:3" ht="13" customHeight="1" x14ac:dyDescent="0.3">
      <c r="B17" s="47"/>
      <c r="C17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129"/>
  <sheetViews>
    <sheetView tabSelected="1" zoomScaleNormal="100" workbookViewId="0">
      <pane xSplit="7" ySplit="4" topLeftCell="AA41" activePane="bottomRight" state="frozen"/>
      <selection pane="topRight" activeCell="H1" sqref="H1"/>
      <selection pane="bottomLeft" activeCell="A5" sqref="A5"/>
      <selection pane="bottomRight" activeCell="AE52" sqref="AE52:AE6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3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3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3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3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3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142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54" t="str">
        <f>$A$48</f>
        <v>Net Income</v>
      </c>
      <c r="B52" s="12"/>
      <c r="C52" s="12"/>
      <c r="D52" s="12"/>
      <c r="E52" s="12"/>
      <c r="F52" s="13"/>
      <c r="G52" s="13"/>
      <c r="H52" s="30">
        <f>H48</f>
        <v>197389.12462626089</v>
      </c>
      <c r="I52" s="30">
        <f t="shared" ref="I52:AE52" si="15">I48</f>
        <v>252592.95386887123</v>
      </c>
      <c r="J52" s="30">
        <f t="shared" si="15"/>
        <v>284319.38289991167</v>
      </c>
      <c r="K52" s="30">
        <f t="shared" si="15"/>
        <v>268151.22741980274</v>
      </c>
      <c r="L52" s="30">
        <f t="shared" si="15"/>
        <v>312427.99695409089</v>
      </c>
      <c r="M52" s="30">
        <f t="shared" si="15"/>
        <v>255245.95518352068</v>
      </c>
      <c r="N52" s="30">
        <f t="shared" si="15"/>
        <v>245135.65787589946</v>
      </c>
      <c r="O52" s="30">
        <f t="shared" si="15"/>
        <v>261330.76508936859</v>
      </c>
      <c r="P52" s="30">
        <f t="shared" si="15"/>
        <v>213812.57390676509</v>
      </c>
      <c r="Q52" s="30">
        <f t="shared" si="15"/>
        <v>234243.54043128318</v>
      </c>
      <c r="R52" s="30">
        <f t="shared" si="15"/>
        <v>229097.02628876769</v>
      </c>
      <c r="S52" s="30">
        <f t="shared" si="15"/>
        <v>278286.65434761078</v>
      </c>
      <c r="T52" s="30">
        <f t="shared" si="15"/>
        <v>126271.27402088518</v>
      </c>
      <c r="U52" s="30">
        <f t="shared" si="15"/>
        <v>257135.81227931433</v>
      </c>
      <c r="V52" s="30">
        <f t="shared" si="15"/>
        <v>124892.95686689958</v>
      </c>
      <c r="W52" s="30">
        <f t="shared" si="15"/>
        <v>205798.54603977816</v>
      </c>
      <c r="X52" s="30">
        <f t="shared" si="15"/>
        <v>206388.59979312285</v>
      </c>
      <c r="Y52" s="30">
        <f t="shared" si="15"/>
        <v>159504.43551332416</v>
      </c>
      <c r="Z52" s="30">
        <f t="shared" si="15"/>
        <v>137522.6639203238</v>
      </c>
      <c r="AA52" s="30">
        <f t="shared" si="15"/>
        <v>186524.47729907598</v>
      </c>
      <c r="AB52" s="30">
        <f t="shared" si="15"/>
        <v>143821.14255914363</v>
      </c>
      <c r="AC52" s="30">
        <f t="shared" si="15"/>
        <v>201903.13829778397</v>
      </c>
      <c r="AD52" s="30">
        <f t="shared" si="15"/>
        <v>197703.56744567878</v>
      </c>
      <c r="AE52" s="30">
        <f t="shared" si="15"/>
        <v>254301.5468758709</v>
      </c>
    </row>
    <row r="53" spans="1:31" x14ac:dyDescent="0.3">
      <c r="A53" s="57" t="str">
        <f>$A$38</f>
        <v>Interest</v>
      </c>
      <c r="B53" s="12"/>
      <c r="C53" s="12"/>
      <c r="D53" s="12"/>
      <c r="E53" s="12"/>
      <c r="F53" s="13"/>
      <c r="G53" s="13"/>
      <c r="H53" s="30">
        <f>H38</f>
        <v>42729.17</v>
      </c>
      <c r="I53" s="30">
        <f t="shared" ref="I53:AE53" si="16">I38</f>
        <v>42729.17</v>
      </c>
      <c r="J53" s="30">
        <f t="shared" si="16"/>
        <v>42729.17</v>
      </c>
      <c r="K53" s="30">
        <f t="shared" si="16"/>
        <v>41708.33</v>
      </c>
      <c r="L53" s="30">
        <f t="shared" si="16"/>
        <v>41708.33</v>
      </c>
      <c r="M53" s="30">
        <f t="shared" si="16"/>
        <v>41708.33</v>
      </c>
      <c r="N53" s="30">
        <f t="shared" si="16"/>
        <v>40687.5</v>
      </c>
      <c r="O53" s="30">
        <f t="shared" si="16"/>
        <v>37770.83</v>
      </c>
      <c r="P53" s="30">
        <f t="shared" si="16"/>
        <v>37770.83</v>
      </c>
      <c r="Q53" s="30">
        <f t="shared" si="16"/>
        <v>36750</v>
      </c>
      <c r="R53" s="30">
        <f t="shared" si="16"/>
        <v>36750</v>
      </c>
      <c r="S53" s="30">
        <f t="shared" si="16"/>
        <v>36750</v>
      </c>
      <c r="T53" s="30">
        <f t="shared" si="16"/>
        <v>35729.17</v>
      </c>
      <c r="U53" s="30">
        <f t="shared" si="16"/>
        <v>35729.17</v>
      </c>
      <c r="V53" s="30">
        <f t="shared" si="16"/>
        <v>32812.5</v>
      </c>
      <c r="W53" s="30">
        <f t="shared" si="16"/>
        <v>31791.67</v>
      </c>
      <c r="X53" s="30">
        <f t="shared" si="16"/>
        <v>31791.67</v>
      </c>
      <c r="Y53" s="30">
        <f t="shared" si="16"/>
        <v>31791.67</v>
      </c>
      <c r="Z53" s="30">
        <f t="shared" si="16"/>
        <v>30770.83</v>
      </c>
      <c r="AA53" s="30">
        <f t="shared" si="16"/>
        <v>30770.83</v>
      </c>
      <c r="AB53" s="30">
        <f t="shared" si="16"/>
        <v>27854.17</v>
      </c>
      <c r="AC53" s="30">
        <f t="shared" si="16"/>
        <v>26833.33</v>
      </c>
      <c r="AD53" s="30">
        <f t="shared" si="16"/>
        <v>26833.33</v>
      </c>
      <c r="AE53" s="30">
        <f t="shared" si="16"/>
        <v>26833.33</v>
      </c>
    </row>
    <row r="54" spans="1:31" x14ac:dyDescent="0.3">
      <c r="A54" s="57" t="str">
        <f>$A$46</f>
        <v>Income Tax Expese</v>
      </c>
      <c r="B54" s="12"/>
      <c r="C54" s="12"/>
      <c r="D54" s="12"/>
      <c r="E54" s="12"/>
      <c r="F54" s="13"/>
      <c r="G54" s="13"/>
      <c r="H54" s="30">
        <f>H46</f>
        <v>84595.339125540384</v>
      </c>
      <c r="I54" s="30">
        <f t="shared" ref="I54:AE54" si="17">I46</f>
        <v>108254.12308665909</v>
      </c>
      <c r="J54" s="30">
        <f t="shared" si="17"/>
        <v>121851.16409996214</v>
      </c>
      <c r="K54" s="30">
        <f t="shared" si="17"/>
        <v>114921.95460848689</v>
      </c>
      <c r="L54" s="30">
        <f t="shared" si="17"/>
        <v>133897.71298032466</v>
      </c>
      <c r="M54" s="30">
        <f t="shared" si="17"/>
        <v>109391.12365008029</v>
      </c>
      <c r="N54" s="30">
        <f t="shared" si="17"/>
        <v>105058.1390896712</v>
      </c>
      <c r="O54" s="30">
        <f t="shared" si="17"/>
        <v>111998.8993240151</v>
      </c>
      <c r="P54" s="30">
        <f t="shared" si="17"/>
        <v>91633.960245756447</v>
      </c>
      <c r="Q54" s="30">
        <f t="shared" si="17"/>
        <v>100390.0887562642</v>
      </c>
      <c r="R54" s="30">
        <f t="shared" si="17"/>
        <v>98184.439838043298</v>
      </c>
      <c r="S54" s="30">
        <f t="shared" si="17"/>
        <v>119265.70900611891</v>
      </c>
      <c r="T54" s="30">
        <f t="shared" si="17"/>
        <v>54116.260294665066</v>
      </c>
      <c r="U54" s="30">
        <f t="shared" si="17"/>
        <v>110201.06240542042</v>
      </c>
      <c r="V54" s="30">
        <f t="shared" si="17"/>
        <v>53525.552942956958</v>
      </c>
      <c r="W54" s="30">
        <f t="shared" si="17"/>
        <v>88199.376874190639</v>
      </c>
      <c r="X54" s="30">
        <f t="shared" si="17"/>
        <v>88452.257054195506</v>
      </c>
      <c r="Y54" s="30">
        <f t="shared" si="17"/>
        <v>68359.043791424643</v>
      </c>
      <c r="Z54" s="30">
        <f t="shared" si="17"/>
        <v>58938.28453728163</v>
      </c>
      <c r="AA54" s="30">
        <f t="shared" si="17"/>
        <v>79939.06169960399</v>
      </c>
      <c r="AB54" s="30">
        <f t="shared" si="17"/>
        <v>61637.632525347261</v>
      </c>
      <c r="AC54" s="30">
        <f t="shared" si="17"/>
        <v>86529.916413335988</v>
      </c>
      <c r="AD54" s="30">
        <f t="shared" si="17"/>
        <v>84730.100333862327</v>
      </c>
      <c r="AE54" s="30">
        <f t="shared" si="17"/>
        <v>108986.37723251608</v>
      </c>
    </row>
    <row r="55" spans="1:31" x14ac:dyDescent="0.3">
      <c r="A55" s="57" t="str">
        <f>$A$39</f>
        <v>Depreciation</v>
      </c>
      <c r="B55" s="12"/>
      <c r="C55" s="12"/>
      <c r="D55" s="12"/>
      <c r="E55" s="12"/>
      <c r="F55" s="13"/>
      <c r="G55" s="13"/>
      <c r="H55" s="30">
        <f>H39</f>
        <v>18544.099999999999</v>
      </c>
      <c r="I55" s="30">
        <f t="shared" ref="I55:AE55" si="18">I39</f>
        <v>19035.61</v>
      </c>
      <c r="J55" s="30">
        <f t="shared" si="18"/>
        <v>18720.400000000001</v>
      </c>
      <c r="K55" s="30">
        <f t="shared" si="18"/>
        <v>18411.5</v>
      </c>
      <c r="L55" s="30">
        <f t="shared" si="18"/>
        <v>18981.88</v>
      </c>
      <c r="M55" s="30">
        <f t="shared" si="18"/>
        <v>19528.150000000001</v>
      </c>
      <c r="N55" s="30">
        <f t="shared" si="18"/>
        <v>20104.55</v>
      </c>
      <c r="O55" s="30">
        <f t="shared" si="18"/>
        <v>20664.259999999998</v>
      </c>
      <c r="P55" s="30">
        <f t="shared" si="18"/>
        <v>21250.01</v>
      </c>
      <c r="Q55" s="30">
        <f t="shared" si="18"/>
        <v>20976.37</v>
      </c>
      <c r="R55" s="30">
        <f t="shared" si="18"/>
        <v>21574.46</v>
      </c>
      <c r="S55" s="30">
        <f t="shared" si="18"/>
        <v>22131.79</v>
      </c>
      <c r="T55" s="30">
        <f t="shared" si="18"/>
        <v>22689.54</v>
      </c>
      <c r="U55" s="30">
        <f t="shared" si="18"/>
        <v>22437.15</v>
      </c>
      <c r="V55" s="30">
        <f t="shared" si="18"/>
        <v>22189.8</v>
      </c>
      <c r="W55" s="30">
        <f t="shared" si="18"/>
        <v>21947.4</v>
      </c>
      <c r="X55" s="30">
        <f t="shared" si="18"/>
        <v>21709.85</v>
      </c>
      <c r="Y55" s="30">
        <f t="shared" si="18"/>
        <v>21477.05</v>
      </c>
      <c r="Z55" s="30">
        <f t="shared" si="18"/>
        <v>22074.57</v>
      </c>
      <c r="AA55" s="30">
        <f t="shared" si="18"/>
        <v>22683.26</v>
      </c>
      <c r="AB55" s="30">
        <f t="shared" si="18"/>
        <v>23286</v>
      </c>
      <c r="AC55" s="30">
        <f t="shared" si="18"/>
        <v>23071.27</v>
      </c>
      <c r="AD55" s="30">
        <f t="shared" si="18"/>
        <v>23693.05</v>
      </c>
      <c r="AE55" s="30">
        <f t="shared" si="18"/>
        <v>24359.63</v>
      </c>
    </row>
    <row r="56" spans="1:31" x14ac:dyDescent="0.3">
      <c r="A56" s="57" t="s">
        <v>143</v>
      </c>
      <c r="B56" s="12"/>
      <c r="C56" s="12"/>
      <c r="D56" s="12"/>
      <c r="E56" s="12"/>
      <c r="F56" s="13"/>
      <c r="G56" s="13"/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</row>
    <row r="57" spans="1:31" x14ac:dyDescent="0.3">
      <c r="A57" s="55" t="s">
        <v>144</v>
      </c>
      <c r="B57" s="50"/>
      <c r="C57" s="50"/>
      <c r="D57" s="50"/>
      <c r="E57" s="50"/>
      <c r="F57" s="49"/>
      <c r="G57" s="49"/>
      <c r="H57" s="29">
        <f>SUM(H53:H56)</f>
        <v>145868.60912554039</v>
      </c>
      <c r="I57" s="29">
        <f t="shared" ref="I57:AE57" si="19">SUM(I53:I56)</f>
        <v>170018.90308665909</v>
      </c>
      <c r="J57" s="29">
        <f t="shared" si="19"/>
        <v>183300.73409996214</v>
      </c>
      <c r="K57" s="29">
        <f t="shared" si="19"/>
        <v>175041.78460848689</v>
      </c>
      <c r="L57" s="29">
        <f t="shared" si="19"/>
        <v>194587.92298032466</v>
      </c>
      <c r="M57" s="29">
        <f t="shared" si="19"/>
        <v>170627.6036500803</v>
      </c>
      <c r="N57" s="29">
        <f t="shared" si="19"/>
        <v>165850.18908967118</v>
      </c>
      <c r="O57" s="29">
        <f t="shared" si="19"/>
        <v>170433.9893240151</v>
      </c>
      <c r="P57" s="29">
        <f t="shared" si="19"/>
        <v>150654.80024575646</v>
      </c>
      <c r="Q57" s="29">
        <f t="shared" si="19"/>
        <v>158116.45875626418</v>
      </c>
      <c r="R57" s="29">
        <f t="shared" si="19"/>
        <v>156508.89983804329</v>
      </c>
      <c r="S57" s="29">
        <f t="shared" si="19"/>
        <v>178147.49900611892</v>
      </c>
      <c r="T57" s="29">
        <f t="shared" si="19"/>
        <v>112534.97029466508</v>
      </c>
      <c r="U57" s="29">
        <f t="shared" si="19"/>
        <v>168367.38240542042</v>
      </c>
      <c r="V57" s="29">
        <f t="shared" si="19"/>
        <v>108527.85294295696</v>
      </c>
      <c r="W57" s="29">
        <f t="shared" si="19"/>
        <v>141938.44687419065</v>
      </c>
      <c r="X57" s="29">
        <f t="shared" si="19"/>
        <v>141953.7770541955</v>
      </c>
      <c r="Y57" s="29">
        <f t="shared" si="19"/>
        <v>121627.76379142464</v>
      </c>
      <c r="Z57" s="29">
        <f t="shared" si="19"/>
        <v>111783.68453728163</v>
      </c>
      <c r="AA57" s="29">
        <f t="shared" si="19"/>
        <v>133393.151699604</v>
      </c>
      <c r="AB57" s="29">
        <f t="shared" si="19"/>
        <v>112777.80252534726</v>
      </c>
      <c r="AC57" s="29">
        <f t="shared" si="19"/>
        <v>136434.51641333598</v>
      </c>
      <c r="AD57" s="29">
        <f t="shared" si="19"/>
        <v>135256.48033386233</v>
      </c>
      <c r="AE57" s="29">
        <f t="shared" si="19"/>
        <v>160179.33723251609</v>
      </c>
    </row>
    <row r="58" spans="1:31" x14ac:dyDescent="0.3">
      <c r="A58" s="56" t="s">
        <v>142</v>
      </c>
      <c r="B58" s="52"/>
      <c r="C58" s="52"/>
      <c r="D58" s="52"/>
      <c r="E58" s="52"/>
      <c r="F58" s="51"/>
      <c r="G58" s="51"/>
      <c r="H58" s="53">
        <f>SUM(H52,H57)</f>
        <v>343257.73375180131</v>
      </c>
      <c r="I58" s="53">
        <f t="shared" ref="I58:AE58" si="20">SUM(I52,I57)</f>
        <v>422611.85695553035</v>
      </c>
      <c r="J58" s="53">
        <f t="shared" si="20"/>
        <v>467620.11699987378</v>
      </c>
      <c r="K58" s="53">
        <f t="shared" si="20"/>
        <v>443193.01202828961</v>
      </c>
      <c r="L58" s="53">
        <f t="shared" si="20"/>
        <v>507015.91993441555</v>
      </c>
      <c r="M58" s="53">
        <f t="shared" si="20"/>
        <v>425873.55883360095</v>
      </c>
      <c r="N58" s="53">
        <f t="shared" si="20"/>
        <v>410985.84696557064</v>
      </c>
      <c r="O58" s="53">
        <f t="shared" si="20"/>
        <v>431764.75441338366</v>
      </c>
      <c r="P58" s="53">
        <f t="shared" si="20"/>
        <v>364467.37415252154</v>
      </c>
      <c r="Q58" s="53">
        <f t="shared" si="20"/>
        <v>392359.99918754736</v>
      </c>
      <c r="R58" s="53">
        <f t="shared" si="20"/>
        <v>385605.92612681095</v>
      </c>
      <c r="S58" s="53">
        <f t="shared" si="20"/>
        <v>456434.15335372969</v>
      </c>
      <c r="T58" s="53">
        <f t="shared" si="20"/>
        <v>238806.24431555026</v>
      </c>
      <c r="U58" s="53">
        <f t="shared" si="20"/>
        <v>425503.19468473474</v>
      </c>
      <c r="V58" s="53">
        <f t="shared" si="20"/>
        <v>233420.80980985652</v>
      </c>
      <c r="W58" s="53">
        <f t="shared" si="20"/>
        <v>347736.9929139688</v>
      </c>
      <c r="X58" s="53">
        <f t="shared" si="20"/>
        <v>348342.37684731837</v>
      </c>
      <c r="Y58" s="53">
        <f t="shared" si="20"/>
        <v>281132.19930474879</v>
      </c>
      <c r="Z58" s="53">
        <f t="shared" si="20"/>
        <v>249306.34845760543</v>
      </c>
      <c r="AA58" s="53">
        <f t="shared" si="20"/>
        <v>319917.62899867998</v>
      </c>
      <c r="AB58" s="53">
        <f t="shared" si="20"/>
        <v>256598.94508449087</v>
      </c>
      <c r="AC58" s="53">
        <f t="shared" si="20"/>
        <v>338337.65471111995</v>
      </c>
      <c r="AD58" s="53">
        <f t="shared" si="20"/>
        <v>332960.04777954111</v>
      </c>
      <c r="AE58" s="53">
        <f t="shared" si="20"/>
        <v>414480.88410838699</v>
      </c>
    </row>
    <row r="59" spans="1:31" x14ac:dyDescent="0.3">
      <c r="A59" s="13" t="s">
        <v>39</v>
      </c>
      <c r="B59" s="12"/>
      <c r="C59" s="12"/>
      <c r="D59" s="12"/>
      <c r="E59" s="12"/>
      <c r="F59" s="13"/>
      <c r="G59" s="13"/>
      <c r="H59" s="33">
        <f t="shared" ref="H59:AE59" si="21">H58/H$9</f>
        <v>8.5138016156487847E-2</v>
      </c>
      <c r="I59" s="33">
        <f t="shared" si="21"/>
        <v>9.9513306917757047E-2</v>
      </c>
      <c r="J59" s="33">
        <f t="shared" si="21"/>
        <v>0.10480537992983434</v>
      </c>
      <c r="K59" s="33">
        <f t="shared" si="21"/>
        <v>0.10078986066311832</v>
      </c>
      <c r="L59" s="33">
        <f t="shared" si="21"/>
        <v>0.11108056356205689</v>
      </c>
      <c r="M59" s="33">
        <f t="shared" si="21"/>
        <v>9.8172686290826455E-2</v>
      </c>
      <c r="N59" s="33">
        <f t="shared" si="21"/>
        <v>9.4511349508119E-2</v>
      </c>
      <c r="O59" s="33">
        <f t="shared" si="21"/>
        <v>0.10059745563685767</v>
      </c>
      <c r="P59" s="33">
        <f t="shared" si="21"/>
        <v>8.6051118730570919E-2</v>
      </c>
      <c r="Q59" s="33">
        <f t="shared" si="21"/>
        <v>9.4123628898556327E-2</v>
      </c>
      <c r="R59" s="33">
        <f t="shared" si="21"/>
        <v>9.4012506920317623E-2</v>
      </c>
      <c r="S59" s="33">
        <f t="shared" si="21"/>
        <v>0.10258084668972919</v>
      </c>
      <c r="T59" s="33">
        <f t="shared" si="21"/>
        <v>5.8603912012596376E-2</v>
      </c>
      <c r="U59" s="33">
        <f t="shared" si="21"/>
        <v>9.5223471305158916E-2</v>
      </c>
      <c r="V59" s="33">
        <f t="shared" si="21"/>
        <v>5.2310218614875205E-2</v>
      </c>
      <c r="W59" s="33">
        <f t="shared" si="21"/>
        <v>7.8279127477369273E-2</v>
      </c>
      <c r="X59" s="33">
        <f t="shared" si="21"/>
        <v>7.4758547655503493E-2</v>
      </c>
      <c r="Y59" s="33">
        <f t="shared" si="21"/>
        <v>6.4800321537345926E-2</v>
      </c>
      <c r="Z59" s="33">
        <f t="shared" si="21"/>
        <v>5.729960650640701E-2</v>
      </c>
      <c r="AA59" s="33">
        <f t="shared" si="21"/>
        <v>7.2983493789313431E-2</v>
      </c>
      <c r="AB59" s="33">
        <f t="shared" si="21"/>
        <v>5.9319761712696886E-2</v>
      </c>
      <c r="AC59" s="33">
        <f t="shared" si="21"/>
        <v>7.7922576101218666E-2</v>
      </c>
      <c r="AD59" s="33">
        <f t="shared" si="21"/>
        <v>7.8736370978756576E-2</v>
      </c>
      <c r="AE59" s="33">
        <f t="shared" si="21"/>
        <v>8.9431739853713652E-2</v>
      </c>
    </row>
    <row r="60" spans="1:31" x14ac:dyDescent="0.3">
      <c r="A60" s="58" t="s">
        <v>145</v>
      </c>
      <c r="B60" s="59"/>
      <c r="C60" s="59"/>
      <c r="D60" s="59"/>
      <c r="E60" s="59"/>
      <c r="F60" s="60"/>
      <c r="G60" s="60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1">
        <f>SUM(H58:S58)</f>
        <v>5051190.2527030744</v>
      </c>
      <c r="T60" s="61">
        <f>SUM(I58:T58)</f>
        <v>4946738.7632668242</v>
      </c>
      <c r="U60" s="61">
        <f>SUM(J58:U58)</f>
        <v>4949630.1009960286</v>
      </c>
      <c r="V60" s="61">
        <f>SUM(K58:V58)</f>
        <v>4715430.7938060109</v>
      </c>
      <c r="W60" s="61">
        <f t="shared" ref="W60:AE60" si="22">SUM(L58:W58)</f>
        <v>4619974.7746916898</v>
      </c>
      <c r="X60" s="61">
        <f t="shared" si="22"/>
        <v>4461301.2316045929</v>
      </c>
      <c r="Y60" s="61">
        <f t="shared" si="22"/>
        <v>4316559.8720757412</v>
      </c>
      <c r="Z60" s="61">
        <f t="shared" si="22"/>
        <v>4154880.3735677763</v>
      </c>
      <c r="AA60" s="61">
        <f t="shared" si="22"/>
        <v>4043033.2481530728</v>
      </c>
      <c r="AB60" s="61">
        <f t="shared" si="22"/>
        <v>3935164.819085042</v>
      </c>
      <c r="AC60" s="61">
        <f t="shared" si="22"/>
        <v>3881142.4746086146</v>
      </c>
      <c r="AD60" s="61">
        <f t="shared" si="22"/>
        <v>3828496.5962613444</v>
      </c>
      <c r="AE60" s="61">
        <f t="shared" si="22"/>
        <v>3786543.3270160016</v>
      </c>
    </row>
    <row r="61" spans="1:31" x14ac:dyDescent="0.3">
      <c r="A61" s="62" t="s">
        <v>146</v>
      </c>
      <c r="B61" s="63"/>
      <c r="C61" s="63"/>
      <c r="D61" s="63"/>
      <c r="E61" s="63"/>
      <c r="F61" s="62"/>
      <c r="G61" s="62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4">
        <f>S60/SUM(H$9:S$9)</f>
        <v>9.7823624465790807E-2</v>
      </c>
      <c r="T61" s="64">
        <f t="shared" ref="T61:AE61" si="23">T60/SUM(I$9:T$9)</f>
        <v>9.5720798078876901E-2</v>
      </c>
      <c r="U61" s="64">
        <f t="shared" si="23"/>
        <v>9.536765573326747E-2</v>
      </c>
      <c r="V61" s="64">
        <f t="shared" si="23"/>
        <v>9.0854408407494203E-2</v>
      </c>
      <c r="W61" s="64">
        <f t="shared" si="23"/>
        <v>8.8937978109766613E-2</v>
      </c>
      <c r="X61" s="64">
        <f t="shared" si="23"/>
        <v>8.5726338532367982E-2</v>
      </c>
      <c r="Y61" s="64">
        <f t="shared" si="23"/>
        <v>8.2944362899319779E-2</v>
      </c>
      <c r="Z61" s="64">
        <f t="shared" si="23"/>
        <v>7.9833960020609968E-2</v>
      </c>
      <c r="AA61" s="64">
        <f t="shared" si="23"/>
        <v>7.7548652402226914E-2</v>
      </c>
      <c r="AB61" s="64">
        <f t="shared" si="23"/>
        <v>7.5349263546026057E-2</v>
      </c>
      <c r="AC61" s="64">
        <f t="shared" si="23"/>
        <v>7.4068919855479073E-2</v>
      </c>
      <c r="AD61" s="64">
        <f t="shared" si="23"/>
        <v>7.288734207223678E-2</v>
      </c>
      <c r="AE61" s="64">
        <f t="shared" si="23"/>
        <v>7.1835486830508943E-2</v>
      </c>
    </row>
    <row r="62" spans="1:31" x14ac:dyDescent="0.3">
      <c r="A62" s="13"/>
      <c r="B62" s="12"/>
      <c r="C62" s="12"/>
      <c r="D62" s="12"/>
      <c r="E62" s="12"/>
      <c r="F62" s="13"/>
      <c r="G62" s="13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x14ac:dyDescent="0.3">
      <c r="A63" s="5" t="s">
        <v>42</v>
      </c>
      <c r="B63" s="5"/>
      <c r="C63" s="5"/>
      <c r="D63" s="5"/>
      <c r="E63" s="5"/>
      <c r="F63" s="5"/>
      <c r="G63" s="5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x14ac:dyDescent="0.3">
      <c r="A64" s="1" t="s">
        <v>43</v>
      </c>
      <c r="B64" s="1"/>
      <c r="C64" s="1"/>
      <c r="D64" s="1"/>
      <c r="E64" s="1"/>
      <c r="F64" s="1"/>
      <c r="G64" s="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1:31" x14ac:dyDescent="0.3">
      <c r="A65" s="8" t="s">
        <v>44</v>
      </c>
      <c r="B65" s="8"/>
      <c r="C65" s="8"/>
      <c r="D65" s="8"/>
      <c r="E65" s="8"/>
      <c r="F65" s="9" t="s">
        <v>77</v>
      </c>
      <c r="G65" s="1"/>
      <c r="H65" s="28">
        <v>1267669.8500000001</v>
      </c>
      <c r="I65" s="28">
        <v>1536489.7669555296</v>
      </c>
      <c r="J65" s="28">
        <v>2215584.0139554022</v>
      </c>
      <c r="K65" s="28">
        <v>1829203.3896715306</v>
      </c>
      <c r="L65" s="28">
        <v>1989729.899605948</v>
      </c>
      <c r="M65" s="28">
        <v>1709371.5308507355</v>
      </c>
      <c r="N65" s="28">
        <v>2132191.727816307</v>
      </c>
      <c r="O65" s="28">
        <v>1913810.6822296905</v>
      </c>
      <c r="P65" s="28">
        <v>2043475.6843184454</v>
      </c>
      <c r="Q65" s="28">
        <v>2568798.8735059923</v>
      </c>
      <c r="R65" s="28">
        <v>2581410.799632804</v>
      </c>
      <c r="S65" s="28">
        <v>2394398.1229865332</v>
      </c>
      <c r="T65" s="28">
        <v>1261797.4994558995</v>
      </c>
      <c r="U65" s="28">
        <v>2058802.0341406353</v>
      </c>
      <c r="V65" s="28">
        <v>1940300.003950492</v>
      </c>
      <c r="W65" s="28">
        <v>1155077.5912214187</v>
      </c>
      <c r="X65" s="28">
        <v>1275089.7480687362</v>
      </c>
      <c r="Y65" s="28">
        <v>1370203.9334450997</v>
      </c>
      <c r="Z65" s="28">
        <v>1701936.6719027057</v>
      </c>
      <c r="AA65" s="28">
        <v>1471248.0409013848</v>
      </c>
      <c r="AB65" s="28">
        <v>1314360.2359575643</v>
      </c>
      <c r="AC65" s="28">
        <v>1695118.4106686853</v>
      </c>
      <c r="AD65" s="28">
        <v>1940229.4584482266</v>
      </c>
      <c r="AE65" s="28">
        <v>1541938.2525566122</v>
      </c>
    </row>
    <row r="66" spans="1:31" x14ac:dyDescent="0.3">
      <c r="A66" s="8" t="s">
        <v>45</v>
      </c>
      <c r="B66" s="8"/>
      <c r="C66" s="8"/>
      <c r="D66" s="8"/>
      <c r="E66" s="8"/>
      <c r="F66" s="9" t="s">
        <v>78</v>
      </c>
      <c r="G66" s="1"/>
      <c r="H66" s="28">
        <v>3760388.82</v>
      </c>
      <c r="I66" s="28">
        <v>3661869.49</v>
      </c>
      <c r="J66" s="28">
        <v>3802541.37</v>
      </c>
      <c r="K66" s="28">
        <v>3916573.69</v>
      </c>
      <c r="L66" s="28">
        <v>3936087.31</v>
      </c>
      <c r="M66" s="28">
        <v>4077235.11</v>
      </c>
      <c r="N66" s="28">
        <v>3892092.24</v>
      </c>
      <c r="O66" s="28">
        <v>3664840.09</v>
      </c>
      <c r="P66" s="28">
        <v>3774271.19</v>
      </c>
      <c r="Q66" s="28">
        <v>3856019.05</v>
      </c>
      <c r="R66" s="28">
        <v>3872824.9</v>
      </c>
      <c r="S66" s="28">
        <v>3968206.34</v>
      </c>
      <c r="T66" s="28">
        <v>3939222.66</v>
      </c>
      <c r="U66" s="28">
        <v>3798920.34</v>
      </c>
      <c r="V66" s="28">
        <v>3834551.76</v>
      </c>
      <c r="W66" s="28">
        <v>4230183.7300000004</v>
      </c>
      <c r="X66" s="28">
        <v>4329780.8</v>
      </c>
      <c r="Y66" s="28">
        <v>4274167.76</v>
      </c>
      <c r="Z66" s="28">
        <v>4191968.33</v>
      </c>
      <c r="AA66" s="28">
        <v>3966964.88</v>
      </c>
      <c r="AB66" s="28">
        <v>3832178.43</v>
      </c>
      <c r="AC66" s="28">
        <v>3763833.58</v>
      </c>
      <c r="AD66" s="28">
        <v>3721539.14</v>
      </c>
      <c r="AE66" s="28">
        <v>3784990.33</v>
      </c>
    </row>
    <row r="67" spans="1:31" x14ac:dyDescent="0.3">
      <c r="A67" s="8" t="s">
        <v>46</v>
      </c>
      <c r="B67" s="8"/>
      <c r="C67" s="8"/>
      <c r="D67" s="8"/>
      <c r="E67" s="8"/>
      <c r="F67" s="9" t="s">
        <v>79</v>
      </c>
      <c r="G67" s="1"/>
      <c r="H67" s="28">
        <v>8690055.5399999991</v>
      </c>
      <c r="I67" s="28">
        <v>8651024.0800000001</v>
      </c>
      <c r="J67" s="28">
        <v>8375141.6900000004</v>
      </c>
      <c r="K67" s="28">
        <v>8843508.0700000003</v>
      </c>
      <c r="L67" s="28">
        <v>8933976.7899999991</v>
      </c>
      <c r="M67" s="28">
        <v>8825962.5</v>
      </c>
      <c r="N67" s="28">
        <v>9038630.4800000004</v>
      </c>
      <c r="O67" s="28">
        <v>8885996.8300000001</v>
      </c>
      <c r="P67" s="28">
        <v>8633611.4299999997</v>
      </c>
      <c r="Q67" s="28">
        <v>8246245.9500000002</v>
      </c>
      <c r="R67" s="28">
        <v>8212186.3600000003</v>
      </c>
      <c r="S67" s="28">
        <v>8311741.7300000004</v>
      </c>
      <c r="T67" s="28">
        <v>8758719.0600000005</v>
      </c>
      <c r="U67" s="28">
        <v>9071172.0700000003</v>
      </c>
      <c r="V67" s="28">
        <v>9093294.8399999999</v>
      </c>
      <c r="W67" s="28">
        <v>9155729.6099999994</v>
      </c>
      <c r="X67" s="28">
        <v>9624112.2300000004</v>
      </c>
      <c r="Y67" s="28">
        <v>9558785.9299999997</v>
      </c>
      <c r="Z67" s="28">
        <v>9563178.0299999993</v>
      </c>
      <c r="AA67" s="28">
        <v>9424047.1099999994</v>
      </c>
      <c r="AB67" s="28">
        <v>9322185.4000000004</v>
      </c>
      <c r="AC67" s="28">
        <v>9127243.5</v>
      </c>
      <c r="AD67" s="28">
        <v>9067456.9399999995</v>
      </c>
      <c r="AE67" s="28">
        <v>9324847.8800000008</v>
      </c>
    </row>
    <row r="68" spans="1:31" x14ac:dyDescent="0.3">
      <c r="A68" s="8" t="s">
        <v>47</v>
      </c>
      <c r="B68" s="8"/>
      <c r="C68" s="8"/>
      <c r="D68" s="8"/>
      <c r="E68" s="8"/>
      <c r="F68" s="9" t="s">
        <v>80</v>
      </c>
      <c r="G68" s="1"/>
      <c r="H68" s="28">
        <v>504817.74</v>
      </c>
      <c r="I68" s="28">
        <v>531738.76</v>
      </c>
      <c r="J68" s="28">
        <v>558659.78</v>
      </c>
      <c r="K68" s="28">
        <v>550571.67000000004</v>
      </c>
      <c r="L68" s="28">
        <v>571506.68999999994</v>
      </c>
      <c r="M68" s="28">
        <v>543160.03</v>
      </c>
      <c r="N68" s="28">
        <v>544478.46</v>
      </c>
      <c r="O68" s="28">
        <v>537400.41</v>
      </c>
      <c r="P68" s="28">
        <v>530322.36</v>
      </c>
      <c r="Q68" s="28">
        <v>521943.94</v>
      </c>
      <c r="R68" s="28">
        <v>513565.53</v>
      </c>
      <c r="S68" s="28">
        <v>557121.16</v>
      </c>
      <c r="T68" s="28">
        <v>535106.80000000005</v>
      </c>
      <c r="U68" s="28">
        <v>563643.09</v>
      </c>
      <c r="V68" s="28">
        <v>592179.37</v>
      </c>
      <c r="W68" s="28">
        <v>583605.97</v>
      </c>
      <c r="X68" s="28">
        <v>605797.1</v>
      </c>
      <c r="Y68" s="28">
        <v>575749.63</v>
      </c>
      <c r="Z68" s="28">
        <v>577147.17000000004</v>
      </c>
      <c r="AA68" s="28">
        <v>569644.43000000005</v>
      </c>
      <c r="AB68" s="28">
        <v>562141.69999999995</v>
      </c>
      <c r="AC68" s="28">
        <v>553260.57999999996</v>
      </c>
      <c r="AD68" s="28">
        <v>544379.46</v>
      </c>
      <c r="AE68" s="28">
        <v>590548.43000000005</v>
      </c>
    </row>
    <row r="69" spans="1:31" x14ac:dyDescent="0.3">
      <c r="A69" s="8" t="s">
        <v>48</v>
      </c>
      <c r="B69" s="8"/>
      <c r="C69" s="8"/>
      <c r="D69" s="8"/>
      <c r="E69" s="8"/>
      <c r="F69" s="15" t="s">
        <v>81</v>
      </c>
      <c r="G69" s="16"/>
      <c r="H69" s="28">
        <v>5264789.24</v>
      </c>
      <c r="I69" s="28">
        <v>5343331.63</v>
      </c>
      <c r="J69" s="28">
        <v>5324611.2300000004</v>
      </c>
      <c r="K69" s="28">
        <v>5306199.72</v>
      </c>
      <c r="L69" s="28">
        <v>5391989.8399999999</v>
      </c>
      <c r="M69" s="28">
        <v>5473614.6900000004</v>
      </c>
      <c r="N69" s="28">
        <v>5557566.1399999997</v>
      </c>
      <c r="O69" s="28">
        <v>5638257.8700000001</v>
      </c>
      <c r="P69" s="28">
        <v>5720803.8600000003</v>
      </c>
      <c r="Q69" s="28">
        <v>5699827.4900000002</v>
      </c>
      <c r="R69" s="28">
        <v>5782203.04</v>
      </c>
      <c r="S69" s="28">
        <v>5858487.25</v>
      </c>
      <c r="T69" s="28">
        <v>5933633.7000000002</v>
      </c>
      <c r="U69" s="28">
        <v>5911196.5499999998</v>
      </c>
      <c r="V69" s="28">
        <v>5889006.75</v>
      </c>
      <c r="W69" s="28">
        <v>5867059.3499999996</v>
      </c>
      <c r="X69" s="28">
        <v>5845349.5</v>
      </c>
      <c r="Y69" s="28">
        <v>5823872.4500000002</v>
      </c>
      <c r="Z69" s="28">
        <v>5900877.8799999999</v>
      </c>
      <c r="AA69" s="28">
        <v>5978066.6200000001</v>
      </c>
      <c r="AB69" s="28">
        <v>6053402.6200000001</v>
      </c>
      <c r="AC69" s="28">
        <v>6030331.3499999996</v>
      </c>
      <c r="AD69" s="28">
        <v>6106504.2999999998</v>
      </c>
      <c r="AE69" s="28">
        <v>6186880.6699999999</v>
      </c>
    </row>
    <row r="70" spans="1:31" x14ac:dyDescent="0.3">
      <c r="A70" s="8"/>
      <c r="B70" s="8"/>
      <c r="C70" s="8"/>
      <c r="D70" s="8"/>
      <c r="E70" s="8"/>
      <c r="F70" s="15"/>
      <c r="G70" s="16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x14ac:dyDescent="0.3">
      <c r="A71" s="11" t="s">
        <v>49</v>
      </c>
      <c r="B71" s="11"/>
      <c r="C71" s="11"/>
      <c r="D71" s="11"/>
      <c r="E71" s="11"/>
      <c r="F71" s="11"/>
      <c r="G71" s="11"/>
      <c r="H71" s="29">
        <f>SUM(H65:H70)</f>
        <v>19487721.189999998</v>
      </c>
      <c r="I71" s="29">
        <f t="shared" ref="I71:AE71" si="24">SUM(I65:I70)</f>
        <v>19724453.726955529</v>
      </c>
      <c r="J71" s="29">
        <f t="shared" si="24"/>
        <v>20276538.0839554</v>
      </c>
      <c r="K71" s="29">
        <f t="shared" si="24"/>
        <v>20446056.539671529</v>
      </c>
      <c r="L71" s="29">
        <f t="shared" si="24"/>
        <v>20823290.529605947</v>
      </c>
      <c r="M71" s="29">
        <f t="shared" si="24"/>
        <v>20629343.860850736</v>
      </c>
      <c r="N71" s="29">
        <f t="shared" si="24"/>
        <v>21164959.04781631</v>
      </c>
      <c r="O71" s="29">
        <f t="shared" si="24"/>
        <v>20640305.88222969</v>
      </c>
      <c r="P71" s="29">
        <f t="shared" si="24"/>
        <v>20702484.524318445</v>
      </c>
      <c r="Q71" s="29">
        <f t="shared" si="24"/>
        <v>20892835.303505991</v>
      </c>
      <c r="R71" s="29">
        <f t="shared" si="24"/>
        <v>20962190.629632805</v>
      </c>
      <c r="S71" s="29">
        <f t="shared" si="24"/>
        <v>21089954.602986533</v>
      </c>
      <c r="T71" s="29">
        <f t="shared" si="24"/>
        <v>20428479.719455902</v>
      </c>
      <c r="U71" s="29">
        <f t="shared" si="24"/>
        <v>21403734.084140636</v>
      </c>
      <c r="V71" s="29">
        <f t="shared" si="24"/>
        <v>21349332.72395049</v>
      </c>
      <c r="W71" s="29">
        <f t="shared" si="24"/>
        <v>20991656.251221418</v>
      </c>
      <c r="X71" s="29">
        <f t="shared" si="24"/>
        <v>21680129.378068738</v>
      </c>
      <c r="Y71" s="29">
        <f t="shared" si="24"/>
        <v>21602779.703445099</v>
      </c>
      <c r="Z71" s="29">
        <f t="shared" si="24"/>
        <v>21935108.081902705</v>
      </c>
      <c r="AA71" s="29">
        <f t="shared" si="24"/>
        <v>21409971.080901384</v>
      </c>
      <c r="AB71" s="29">
        <f t="shared" si="24"/>
        <v>21084268.385957565</v>
      </c>
      <c r="AC71" s="29">
        <f t="shared" si="24"/>
        <v>21169787.420668684</v>
      </c>
      <c r="AD71" s="29">
        <f t="shared" si="24"/>
        <v>21380109.298448227</v>
      </c>
      <c r="AE71" s="29">
        <f t="shared" si="24"/>
        <v>21429205.562556613</v>
      </c>
    </row>
    <row r="72" spans="1:31" x14ac:dyDescent="0.3">
      <c r="A72" s="1"/>
      <c r="B72" s="1"/>
      <c r="C72" s="1"/>
      <c r="D72" s="1"/>
      <c r="E72" s="1"/>
      <c r="F72" s="1"/>
      <c r="G72" s="1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1:31" x14ac:dyDescent="0.3">
      <c r="A73" s="1" t="s">
        <v>50</v>
      </c>
      <c r="B73" s="1"/>
      <c r="C73" s="1"/>
      <c r="D73" s="1"/>
      <c r="E73" s="1"/>
      <c r="F73" s="1"/>
      <c r="G73" s="1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1:31" x14ac:dyDescent="0.3">
      <c r="A74" s="8" t="s">
        <v>51</v>
      </c>
      <c r="B74" s="8"/>
      <c r="C74" s="8"/>
      <c r="D74" s="8"/>
      <c r="E74" s="8"/>
      <c r="F74" s="9" t="s">
        <v>82</v>
      </c>
      <c r="G74" s="1"/>
      <c r="H74" s="28">
        <v>5946446.8200000003</v>
      </c>
      <c r="I74" s="28">
        <v>5755567.9400000004</v>
      </c>
      <c r="J74" s="28">
        <v>5834717.4100000001</v>
      </c>
      <c r="K74" s="28">
        <v>6078904.3499999996</v>
      </c>
      <c r="L74" s="28">
        <v>6198999.4400000004</v>
      </c>
      <c r="M74" s="28">
        <v>5877417.0499999998</v>
      </c>
      <c r="N74" s="28">
        <v>6196527.6900000004</v>
      </c>
      <c r="O74" s="28">
        <v>5765581.71</v>
      </c>
      <c r="P74" s="28">
        <v>5815798.8399999999</v>
      </c>
      <c r="Q74" s="28">
        <v>5814845.6399999997</v>
      </c>
      <c r="R74" s="28">
        <v>5775249.1500000004</v>
      </c>
      <c r="S74" s="28">
        <v>5902158.6200000001</v>
      </c>
      <c r="T74" s="28">
        <v>5624656.6399999997</v>
      </c>
      <c r="U74" s="28">
        <v>6162203.9299999997</v>
      </c>
      <c r="V74" s="28">
        <v>6359013.8499999996</v>
      </c>
      <c r="W74" s="28">
        <v>6066705.8399999999</v>
      </c>
      <c r="X74" s="28">
        <v>6396276.1299999999</v>
      </c>
      <c r="Y74" s="28">
        <v>6255587.2000000002</v>
      </c>
      <c r="Z74" s="28">
        <v>6523065.2300000004</v>
      </c>
      <c r="AA74" s="28">
        <v>5946923.7599999998</v>
      </c>
      <c r="AB74" s="28">
        <v>6088457.75</v>
      </c>
      <c r="AC74" s="28">
        <v>6027373.1600000001</v>
      </c>
      <c r="AD74" s="28">
        <v>5922090.7999999998</v>
      </c>
      <c r="AE74" s="28">
        <v>6023998.8700000001</v>
      </c>
    </row>
    <row r="75" spans="1:31" x14ac:dyDescent="0.3">
      <c r="A75" s="8" t="s">
        <v>52</v>
      </c>
      <c r="B75" s="8"/>
      <c r="C75" s="8"/>
      <c r="D75" s="8"/>
      <c r="E75" s="8"/>
      <c r="F75" s="9" t="s">
        <v>80</v>
      </c>
      <c r="G75" s="1"/>
      <c r="H75" s="28">
        <v>501879.7</v>
      </c>
      <c r="I75" s="28">
        <v>528644.04</v>
      </c>
      <c r="J75" s="28">
        <v>555408.38</v>
      </c>
      <c r="K75" s="28">
        <v>547367.34</v>
      </c>
      <c r="L75" s="28">
        <v>568180.53</v>
      </c>
      <c r="M75" s="28">
        <v>539998.84</v>
      </c>
      <c r="N75" s="28">
        <v>541309.59</v>
      </c>
      <c r="O75" s="28">
        <v>534272.74</v>
      </c>
      <c r="P75" s="28">
        <v>527235.88</v>
      </c>
      <c r="Q75" s="28">
        <v>518906.23</v>
      </c>
      <c r="R75" s="28">
        <v>510576.58</v>
      </c>
      <c r="S75" s="28">
        <v>553878.72</v>
      </c>
      <c r="T75" s="28">
        <v>531992.48</v>
      </c>
      <c r="U75" s="28">
        <v>560362.68000000005</v>
      </c>
      <c r="V75" s="28">
        <v>588732.89</v>
      </c>
      <c r="W75" s="28">
        <v>580209.38</v>
      </c>
      <c r="X75" s="28">
        <v>602271.36</v>
      </c>
      <c r="Y75" s="28">
        <v>572398.77</v>
      </c>
      <c r="Z75" s="28">
        <v>573788.17000000004</v>
      </c>
      <c r="AA75" s="28">
        <v>566329.1</v>
      </c>
      <c r="AB75" s="28">
        <v>558870.03</v>
      </c>
      <c r="AC75" s="28">
        <v>550040.6</v>
      </c>
      <c r="AD75" s="28">
        <v>541211.17000000004</v>
      </c>
      <c r="AE75" s="28">
        <v>587111.43999999994</v>
      </c>
    </row>
    <row r="76" spans="1:31" x14ac:dyDescent="0.3">
      <c r="A76" s="17" t="s">
        <v>26</v>
      </c>
      <c r="B76" s="17"/>
      <c r="C76" s="17"/>
      <c r="D76" s="17"/>
      <c r="E76" s="17"/>
      <c r="F76" s="9" t="s">
        <v>83</v>
      </c>
      <c r="G76" s="1"/>
      <c r="H76" s="28">
        <v>40000</v>
      </c>
      <c r="I76" s="28">
        <v>80000</v>
      </c>
      <c r="J76" s="28">
        <v>120000</v>
      </c>
      <c r="K76" s="28">
        <v>160000</v>
      </c>
      <c r="L76" s="28">
        <v>200000</v>
      </c>
      <c r="M76" s="28">
        <v>240000</v>
      </c>
      <c r="N76" s="28">
        <v>280000</v>
      </c>
      <c r="O76" s="28">
        <v>320000</v>
      </c>
      <c r="P76" s="28">
        <v>360000</v>
      </c>
      <c r="Q76" s="28">
        <v>400000</v>
      </c>
      <c r="R76" s="28">
        <v>440000</v>
      </c>
      <c r="S76" s="28">
        <v>0</v>
      </c>
      <c r="T76" s="28">
        <v>42000</v>
      </c>
      <c r="U76" s="28">
        <v>84000</v>
      </c>
      <c r="V76" s="28">
        <v>126000</v>
      </c>
      <c r="W76" s="28">
        <v>168000</v>
      </c>
      <c r="X76" s="28">
        <v>210000</v>
      </c>
      <c r="Y76" s="28">
        <v>252000</v>
      </c>
      <c r="Z76" s="28">
        <v>294000</v>
      </c>
      <c r="AA76" s="28">
        <v>336000</v>
      </c>
      <c r="AB76" s="28">
        <v>378000</v>
      </c>
      <c r="AC76" s="28">
        <v>420000</v>
      </c>
      <c r="AD76" s="28">
        <v>462000</v>
      </c>
      <c r="AE76" s="28">
        <v>0</v>
      </c>
    </row>
    <row r="77" spans="1:31" x14ac:dyDescent="0.3">
      <c r="A77" s="17" t="s">
        <v>53</v>
      </c>
      <c r="B77" s="17"/>
      <c r="C77" s="17"/>
      <c r="D77" s="17"/>
      <c r="E77" s="17"/>
      <c r="F77" s="9" t="s">
        <v>84</v>
      </c>
      <c r="G77" s="1"/>
      <c r="H77" s="28">
        <v>84595.339125540384</v>
      </c>
      <c r="I77" s="28">
        <v>192849.46221219946</v>
      </c>
      <c r="J77" s="28">
        <v>314700.62631216162</v>
      </c>
      <c r="K77" s="28">
        <v>114921.95460848691</v>
      </c>
      <c r="L77" s="28">
        <v>248819.66758881157</v>
      </c>
      <c r="M77" s="28">
        <v>109391.12365008032</v>
      </c>
      <c r="N77" s="28">
        <v>214449.26273975152</v>
      </c>
      <c r="O77" s="28">
        <v>326448.16206376662</v>
      </c>
      <c r="P77" s="28">
        <v>91633.960245756432</v>
      </c>
      <c r="Q77" s="28">
        <v>192024.04900202062</v>
      </c>
      <c r="R77" s="28">
        <v>290208.48884006392</v>
      </c>
      <c r="S77" s="28">
        <v>409474.19784618285</v>
      </c>
      <c r="T77" s="28">
        <v>54116.260294665059</v>
      </c>
      <c r="U77" s="28">
        <v>164317.32270008547</v>
      </c>
      <c r="V77" s="28">
        <v>217842.87564304244</v>
      </c>
      <c r="W77" s="28">
        <v>88199.376874190639</v>
      </c>
      <c r="X77" s="28">
        <v>176651.63392838615</v>
      </c>
      <c r="Y77" s="28">
        <v>68359.043791424658</v>
      </c>
      <c r="Z77" s="28">
        <v>127297.32832870629</v>
      </c>
      <c r="AA77" s="28">
        <v>207236.3900283103</v>
      </c>
      <c r="AB77" s="28">
        <v>61637.632525347231</v>
      </c>
      <c r="AC77" s="28">
        <v>148167.54893868323</v>
      </c>
      <c r="AD77" s="28">
        <v>232897.64927254556</v>
      </c>
      <c r="AE77" s="28">
        <v>341884.02650506166</v>
      </c>
    </row>
    <row r="78" spans="1:31" x14ac:dyDescent="0.3">
      <c r="A78" s="8" t="s">
        <v>54</v>
      </c>
      <c r="B78" s="8"/>
      <c r="C78" s="8"/>
      <c r="D78" s="8"/>
      <c r="E78" s="8"/>
      <c r="F78" s="9" t="s">
        <v>85</v>
      </c>
      <c r="G78" s="1"/>
      <c r="H78" s="28">
        <v>2500000</v>
      </c>
      <c r="I78" s="28">
        <v>2500000</v>
      </c>
      <c r="J78" s="28">
        <v>2500000</v>
      </c>
      <c r="K78" s="28">
        <v>2500000</v>
      </c>
      <c r="L78" s="28">
        <v>2500000</v>
      </c>
      <c r="M78" s="28">
        <v>2500000</v>
      </c>
      <c r="N78" s="28">
        <v>2500000</v>
      </c>
      <c r="O78" s="28">
        <v>2000000</v>
      </c>
      <c r="P78" s="28">
        <v>2000000</v>
      </c>
      <c r="Q78" s="28">
        <v>2000000</v>
      </c>
      <c r="R78" s="28">
        <v>2000000</v>
      </c>
      <c r="S78" s="28">
        <v>2000000</v>
      </c>
      <c r="T78" s="28">
        <v>2000000</v>
      </c>
      <c r="U78" s="28">
        <v>2000000</v>
      </c>
      <c r="V78" s="28">
        <v>1500000</v>
      </c>
      <c r="W78" s="28">
        <v>1500000</v>
      </c>
      <c r="X78" s="28">
        <v>1500000</v>
      </c>
      <c r="Y78" s="28">
        <v>1500000</v>
      </c>
      <c r="Z78" s="28">
        <v>1500000</v>
      </c>
      <c r="AA78" s="28">
        <v>1500000</v>
      </c>
      <c r="AB78" s="28">
        <v>1000000</v>
      </c>
      <c r="AC78" s="28">
        <v>1000000</v>
      </c>
      <c r="AD78" s="28">
        <v>1000000</v>
      </c>
      <c r="AE78" s="28">
        <v>1000000</v>
      </c>
    </row>
    <row r="79" spans="1:31" x14ac:dyDescent="0.3">
      <c r="A79" s="8" t="s">
        <v>55</v>
      </c>
      <c r="B79" s="8"/>
      <c r="C79" s="8"/>
      <c r="D79" s="8"/>
      <c r="E79" s="8"/>
      <c r="F79" s="15" t="s">
        <v>86</v>
      </c>
      <c r="G79" s="1"/>
      <c r="H79" s="28">
        <v>4825000</v>
      </c>
      <c r="I79" s="28">
        <v>4825000</v>
      </c>
      <c r="J79" s="28">
        <v>4825000</v>
      </c>
      <c r="K79" s="28">
        <v>4650000</v>
      </c>
      <c r="L79" s="28">
        <v>4650000</v>
      </c>
      <c r="M79" s="28">
        <v>4650000</v>
      </c>
      <c r="N79" s="28">
        <v>4475000</v>
      </c>
      <c r="O79" s="28">
        <v>4475000</v>
      </c>
      <c r="P79" s="28">
        <v>4475000</v>
      </c>
      <c r="Q79" s="28">
        <v>4300000</v>
      </c>
      <c r="R79" s="28">
        <v>4300000</v>
      </c>
      <c r="S79" s="28">
        <v>4300000</v>
      </c>
      <c r="T79" s="28">
        <v>4125000</v>
      </c>
      <c r="U79" s="28">
        <v>4125000</v>
      </c>
      <c r="V79" s="28">
        <v>4125000</v>
      </c>
      <c r="W79" s="28">
        <v>3950000</v>
      </c>
      <c r="X79" s="28">
        <v>3950000</v>
      </c>
      <c r="Y79" s="28">
        <v>3950000</v>
      </c>
      <c r="Z79" s="28">
        <v>3775000</v>
      </c>
      <c r="AA79" s="28">
        <v>3775000</v>
      </c>
      <c r="AB79" s="28">
        <v>3775000</v>
      </c>
      <c r="AC79" s="28">
        <v>3600000</v>
      </c>
      <c r="AD79" s="28">
        <v>3600000</v>
      </c>
      <c r="AE79" s="28">
        <v>3600000</v>
      </c>
    </row>
    <row r="80" spans="1:31" x14ac:dyDescent="0.3">
      <c r="A80" s="8"/>
      <c r="B80" s="8"/>
      <c r="C80" s="8"/>
      <c r="D80" s="8"/>
      <c r="E80" s="8"/>
      <c r="F80" s="15"/>
      <c r="G80" s="1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x14ac:dyDescent="0.3">
      <c r="A81" s="11" t="s">
        <v>56</v>
      </c>
      <c r="B81" s="11"/>
      <c r="C81" s="11"/>
      <c r="D81" s="11"/>
      <c r="E81" s="11"/>
      <c r="F81" s="11"/>
      <c r="G81" s="11"/>
      <c r="H81" s="29">
        <f>SUM(H74:H80)</f>
        <v>13897921.85912554</v>
      </c>
      <c r="I81" s="29">
        <f t="shared" ref="I81:AE81" si="25">SUM(I74:I80)</f>
        <v>13882061.4422122</v>
      </c>
      <c r="J81" s="29">
        <f t="shared" si="25"/>
        <v>14149826.416312162</v>
      </c>
      <c r="K81" s="29">
        <f t="shared" si="25"/>
        <v>14051193.644608486</v>
      </c>
      <c r="L81" s="29">
        <f t="shared" si="25"/>
        <v>14365999.637588812</v>
      </c>
      <c r="M81" s="29">
        <f t="shared" si="25"/>
        <v>13916807.01365008</v>
      </c>
      <c r="N81" s="29">
        <f t="shared" si="25"/>
        <v>14207286.542739753</v>
      </c>
      <c r="O81" s="29">
        <f t="shared" si="25"/>
        <v>13421302.612063766</v>
      </c>
      <c r="P81" s="29">
        <f t="shared" si="25"/>
        <v>13269668.680245757</v>
      </c>
      <c r="Q81" s="29">
        <f t="shared" si="25"/>
        <v>13225775.919002019</v>
      </c>
      <c r="R81" s="29">
        <f t="shared" si="25"/>
        <v>13316034.218840064</v>
      </c>
      <c r="S81" s="29">
        <f t="shared" si="25"/>
        <v>13165511.537846182</v>
      </c>
      <c r="T81" s="29">
        <f t="shared" si="25"/>
        <v>12377765.380294664</v>
      </c>
      <c r="U81" s="29">
        <f t="shared" si="25"/>
        <v>13095883.932700085</v>
      </c>
      <c r="V81" s="29">
        <f t="shared" si="25"/>
        <v>12916589.615643043</v>
      </c>
      <c r="W81" s="29">
        <f t="shared" si="25"/>
        <v>12353114.59687419</v>
      </c>
      <c r="X81" s="29">
        <f t="shared" si="25"/>
        <v>12835199.123928387</v>
      </c>
      <c r="Y81" s="29">
        <f t="shared" si="25"/>
        <v>12598345.013791425</v>
      </c>
      <c r="Z81" s="29">
        <f t="shared" si="25"/>
        <v>12793150.728328707</v>
      </c>
      <c r="AA81" s="29">
        <f t="shared" si="25"/>
        <v>12331489.250028308</v>
      </c>
      <c r="AB81" s="29">
        <f t="shared" si="25"/>
        <v>11861965.412525348</v>
      </c>
      <c r="AC81" s="29">
        <f t="shared" si="25"/>
        <v>11745581.308938682</v>
      </c>
      <c r="AD81" s="29">
        <f t="shared" si="25"/>
        <v>11758199.619272545</v>
      </c>
      <c r="AE81" s="29">
        <f t="shared" si="25"/>
        <v>11552994.336505063</v>
      </c>
    </row>
    <row r="82" spans="1:31" x14ac:dyDescent="0.3">
      <c r="A82" s="1"/>
      <c r="B82" s="1"/>
      <c r="C82" s="1"/>
      <c r="D82" s="1"/>
      <c r="E82" s="1"/>
      <c r="F82" s="1"/>
      <c r="G82" s="1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1:31" x14ac:dyDescent="0.3">
      <c r="A83" s="1" t="s">
        <v>57</v>
      </c>
      <c r="B83" s="1"/>
      <c r="C83" s="1"/>
      <c r="D83" s="1"/>
      <c r="E83" s="1"/>
      <c r="F83" s="1"/>
      <c r="G83" s="1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1:31" x14ac:dyDescent="0.3">
      <c r="A84" s="8" t="s">
        <v>58</v>
      </c>
      <c r="B84" s="8"/>
      <c r="C84" s="8"/>
      <c r="D84" s="8"/>
      <c r="E84" s="8"/>
      <c r="F84" s="9" t="s">
        <v>87</v>
      </c>
      <c r="G84" s="1"/>
      <c r="H84" s="28">
        <v>2000000</v>
      </c>
      <c r="I84" s="28">
        <v>2000000</v>
      </c>
      <c r="J84" s="28">
        <v>2000000</v>
      </c>
      <c r="K84" s="28">
        <v>2000000</v>
      </c>
      <c r="L84" s="28">
        <v>2000000</v>
      </c>
      <c r="M84" s="28">
        <v>2000000</v>
      </c>
      <c r="N84" s="28">
        <v>2000000</v>
      </c>
      <c r="O84" s="28">
        <v>2000000</v>
      </c>
      <c r="P84" s="28">
        <v>2000000</v>
      </c>
      <c r="Q84" s="28">
        <v>2000000</v>
      </c>
      <c r="R84" s="28">
        <v>2000000</v>
      </c>
      <c r="S84" s="28">
        <v>2000000</v>
      </c>
      <c r="T84" s="28">
        <v>2000000</v>
      </c>
      <c r="U84" s="28">
        <v>2000000</v>
      </c>
      <c r="V84" s="28">
        <v>2000000</v>
      </c>
      <c r="W84" s="28">
        <v>2000000</v>
      </c>
      <c r="X84" s="28">
        <v>2000000</v>
      </c>
      <c r="Y84" s="28">
        <v>2000000</v>
      </c>
      <c r="Z84" s="28">
        <v>2000000</v>
      </c>
      <c r="AA84" s="28">
        <v>2000000</v>
      </c>
      <c r="AB84" s="28">
        <v>2000000</v>
      </c>
      <c r="AC84" s="28">
        <v>2000000</v>
      </c>
      <c r="AD84" s="28">
        <v>2000000</v>
      </c>
      <c r="AE84" s="28">
        <v>2000000</v>
      </c>
    </row>
    <row r="85" spans="1:31" x14ac:dyDescent="0.3">
      <c r="A85" s="8" t="s">
        <v>59</v>
      </c>
      <c r="B85" s="8"/>
      <c r="C85" s="8"/>
      <c r="D85" s="8"/>
      <c r="E85" s="8"/>
      <c r="F85" s="9" t="s">
        <v>88</v>
      </c>
      <c r="G85" s="1"/>
      <c r="H85" s="28">
        <v>-200000</v>
      </c>
      <c r="I85" s="28">
        <v>-200000</v>
      </c>
      <c r="J85" s="28">
        <v>-200000</v>
      </c>
      <c r="K85" s="28">
        <v>-200000</v>
      </c>
      <c r="L85" s="28">
        <v>-450000</v>
      </c>
      <c r="M85" s="28">
        <v>-450000</v>
      </c>
      <c r="N85" s="28">
        <v>-450000</v>
      </c>
      <c r="O85" s="28">
        <v>-450000</v>
      </c>
      <c r="P85" s="28">
        <v>-450000</v>
      </c>
      <c r="Q85" s="28">
        <v>-450000</v>
      </c>
      <c r="R85" s="28">
        <v>-700000</v>
      </c>
      <c r="S85" s="28">
        <v>-700000</v>
      </c>
      <c r="T85" s="28">
        <v>-700000</v>
      </c>
      <c r="U85" s="28">
        <v>-700000</v>
      </c>
      <c r="V85" s="28">
        <v>-700000</v>
      </c>
      <c r="W85" s="28">
        <v>-700000</v>
      </c>
      <c r="X85" s="28">
        <v>-700000</v>
      </c>
      <c r="Y85" s="28">
        <v>-700000</v>
      </c>
      <c r="Z85" s="28">
        <v>-700000</v>
      </c>
      <c r="AA85" s="28">
        <v>-950000</v>
      </c>
      <c r="AB85" s="28">
        <v>-950000</v>
      </c>
      <c r="AC85" s="28">
        <v>-950000</v>
      </c>
      <c r="AD85" s="28">
        <v>-950000</v>
      </c>
      <c r="AE85" s="28">
        <v>-950000</v>
      </c>
    </row>
    <row r="86" spans="1:31" x14ac:dyDescent="0.3">
      <c r="A86" s="8" t="s">
        <v>60</v>
      </c>
      <c r="B86" s="8"/>
      <c r="C86" s="8"/>
      <c r="D86" s="8"/>
      <c r="E86" s="8"/>
      <c r="F86" s="9" t="s">
        <v>89</v>
      </c>
      <c r="G86" s="1"/>
      <c r="H86" s="28">
        <v>3789799.599102308</v>
      </c>
      <c r="I86" s="28">
        <v>4042392.5529711791</v>
      </c>
      <c r="J86" s="28">
        <v>4326711.9358710907</v>
      </c>
      <c r="K86" s="28">
        <v>4594863.1632908937</v>
      </c>
      <c r="L86" s="28">
        <v>4907291.1602449846</v>
      </c>
      <c r="M86" s="28">
        <v>5162537.1154285055</v>
      </c>
      <c r="N86" s="28">
        <v>5407672.7733044047</v>
      </c>
      <c r="O86" s="28">
        <v>5669003.5383937731</v>
      </c>
      <c r="P86" s="28">
        <v>5882816.1123005385</v>
      </c>
      <c r="Q86" s="28">
        <v>6117059.6527318219</v>
      </c>
      <c r="R86" s="28">
        <v>6346156.6790205892</v>
      </c>
      <c r="S86" s="28">
        <v>6624443.3333681999</v>
      </c>
      <c r="T86" s="28">
        <v>6750714.607389085</v>
      </c>
      <c r="U86" s="28">
        <v>7007850.4196683997</v>
      </c>
      <c r="V86" s="28">
        <v>7132743.3765352992</v>
      </c>
      <c r="W86" s="28">
        <v>7338541.922575077</v>
      </c>
      <c r="X86" s="28">
        <v>7544930.5223682001</v>
      </c>
      <c r="Y86" s="28">
        <v>7704434.9578815242</v>
      </c>
      <c r="Z86" s="28">
        <v>7841957.6218018476</v>
      </c>
      <c r="AA86" s="28">
        <v>8028482.0991009232</v>
      </c>
      <c r="AB86" s="28">
        <v>8172303.2416600669</v>
      </c>
      <c r="AC86" s="28">
        <v>8374206.379957851</v>
      </c>
      <c r="AD86" s="28">
        <v>8571909.9474035297</v>
      </c>
      <c r="AE86" s="28">
        <v>8826211.4942794014</v>
      </c>
    </row>
    <row r="87" spans="1:31" x14ac:dyDescent="0.3">
      <c r="A87" s="8"/>
      <c r="B87" s="8"/>
      <c r="C87" s="8"/>
      <c r="D87" s="8"/>
      <c r="E87" s="8"/>
      <c r="F87" s="9"/>
      <c r="G87" s="1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x14ac:dyDescent="0.3">
      <c r="A88" s="11" t="s">
        <v>61</v>
      </c>
      <c r="B88" s="11"/>
      <c r="C88" s="11"/>
      <c r="D88" s="11"/>
      <c r="E88" s="11"/>
      <c r="F88" s="11"/>
      <c r="G88" s="11"/>
      <c r="H88" s="29">
        <f>SUM(H84:H87)</f>
        <v>5589799.599102308</v>
      </c>
      <c r="I88" s="29">
        <f t="shared" ref="I88:AE88" si="26">SUM(I84:I87)</f>
        <v>5842392.5529711787</v>
      </c>
      <c r="J88" s="29">
        <f t="shared" si="26"/>
        <v>6126711.9358710907</v>
      </c>
      <c r="K88" s="29">
        <f t="shared" si="26"/>
        <v>6394863.1632908937</v>
      </c>
      <c r="L88" s="29">
        <f t="shared" si="26"/>
        <v>6457291.1602449846</v>
      </c>
      <c r="M88" s="29">
        <f t="shared" si="26"/>
        <v>6712537.1154285055</v>
      </c>
      <c r="N88" s="29">
        <f t="shared" si="26"/>
        <v>6957672.7733044047</v>
      </c>
      <c r="O88" s="29">
        <f t="shared" si="26"/>
        <v>7219003.5383937731</v>
      </c>
      <c r="P88" s="29">
        <f t="shared" si="26"/>
        <v>7432816.1123005385</v>
      </c>
      <c r="Q88" s="29">
        <f t="shared" si="26"/>
        <v>7667059.6527318219</v>
      </c>
      <c r="R88" s="29">
        <f t="shared" si="26"/>
        <v>7646156.6790205892</v>
      </c>
      <c r="S88" s="29">
        <f t="shared" si="26"/>
        <v>7924443.3333681999</v>
      </c>
      <c r="T88" s="29">
        <f t="shared" si="26"/>
        <v>8050714.607389085</v>
      </c>
      <c r="U88" s="29">
        <f t="shared" si="26"/>
        <v>8307850.4196683997</v>
      </c>
      <c r="V88" s="29">
        <f t="shared" si="26"/>
        <v>8432743.3765353002</v>
      </c>
      <c r="W88" s="29">
        <f t="shared" si="26"/>
        <v>8638541.922575077</v>
      </c>
      <c r="X88" s="29">
        <f t="shared" si="26"/>
        <v>8844930.5223682001</v>
      </c>
      <c r="Y88" s="29">
        <f t="shared" si="26"/>
        <v>9004434.9578815252</v>
      </c>
      <c r="Z88" s="29">
        <f t="shared" si="26"/>
        <v>9141957.6218018476</v>
      </c>
      <c r="AA88" s="29">
        <f t="shared" si="26"/>
        <v>9078482.0991009232</v>
      </c>
      <c r="AB88" s="29">
        <f t="shared" si="26"/>
        <v>9222303.2416600659</v>
      </c>
      <c r="AC88" s="29">
        <f t="shared" si="26"/>
        <v>9424206.379957851</v>
      </c>
      <c r="AD88" s="29">
        <f t="shared" si="26"/>
        <v>9621909.9474035297</v>
      </c>
      <c r="AE88" s="29">
        <f t="shared" si="26"/>
        <v>9876211.4942794014</v>
      </c>
    </row>
    <row r="89" spans="1:31" x14ac:dyDescent="0.3">
      <c r="A89" s="1"/>
      <c r="B89" s="1"/>
      <c r="C89" s="1"/>
      <c r="D89" s="1"/>
      <c r="E89" s="1"/>
      <c r="F89" s="1"/>
      <c r="G89" s="1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1:31" x14ac:dyDescent="0.3">
      <c r="A90" s="11" t="s">
        <v>62</v>
      </c>
      <c r="B90" s="11"/>
      <c r="C90" s="11"/>
      <c r="D90" s="11"/>
      <c r="E90" s="11"/>
      <c r="F90" s="11"/>
      <c r="G90" s="11"/>
      <c r="H90" s="29">
        <f t="shared" ref="H90:AE90" si="27">SUM(H81,H88)</f>
        <v>19487721.458227847</v>
      </c>
      <c r="I90" s="29">
        <f t="shared" si="27"/>
        <v>19724453.995183378</v>
      </c>
      <c r="J90" s="29">
        <f t="shared" si="27"/>
        <v>20276538.352183253</v>
      </c>
      <c r="K90" s="29">
        <f t="shared" si="27"/>
        <v>20446056.807899378</v>
      </c>
      <c r="L90" s="29">
        <f t="shared" si="27"/>
        <v>20823290.797833797</v>
      </c>
      <c r="M90" s="29">
        <f t="shared" si="27"/>
        <v>20629344.129078586</v>
      </c>
      <c r="N90" s="29">
        <f t="shared" si="27"/>
        <v>21164959.316044159</v>
      </c>
      <c r="O90" s="29">
        <f t="shared" si="27"/>
        <v>20640306.150457539</v>
      </c>
      <c r="P90" s="29">
        <f t="shared" si="27"/>
        <v>20702484.792546295</v>
      </c>
      <c r="Q90" s="29">
        <f t="shared" si="27"/>
        <v>20892835.57173384</v>
      </c>
      <c r="R90" s="29">
        <f t="shared" si="27"/>
        <v>20962190.897860654</v>
      </c>
      <c r="S90" s="29">
        <f t="shared" si="27"/>
        <v>21089954.871214382</v>
      </c>
      <c r="T90" s="29">
        <f t="shared" si="27"/>
        <v>20428479.987683751</v>
      </c>
      <c r="U90" s="29">
        <f t="shared" si="27"/>
        <v>21403734.352368485</v>
      </c>
      <c r="V90" s="29">
        <f t="shared" si="27"/>
        <v>21349332.992178343</v>
      </c>
      <c r="W90" s="29">
        <f t="shared" si="27"/>
        <v>20991656.519449268</v>
      </c>
      <c r="X90" s="29">
        <f t="shared" si="27"/>
        <v>21680129.646296587</v>
      </c>
      <c r="Y90" s="29">
        <f t="shared" si="27"/>
        <v>21602779.971672952</v>
      </c>
      <c r="Z90" s="29">
        <f t="shared" si="27"/>
        <v>21935108.350130554</v>
      </c>
      <c r="AA90" s="29">
        <f t="shared" si="27"/>
        <v>21409971.34912923</v>
      </c>
      <c r="AB90" s="29">
        <f t="shared" si="27"/>
        <v>21084268.654185414</v>
      </c>
      <c r="AC90" s="29">
        <f t="shared" si="27"/>
        <v>21169787.688896533</v>
      </c>
      <c r="AD90" s="29">
        <f t="shared" si="27"/>
        <v>21380109.566676073</v>
      </c>
      <c r="AE90" s="29">
        <f t="shared" si="27"/>
        <v>21429205.830784462</v>
      </c>
    </row>
    <row r="91" spans="1:31" x14ac:dyDescent="0.3">
      <c r="A91" t="s">
        <v>109</v>
      </c>
      <c r="H91" s="34">
        <f>ROUND(H71-H90,0)</f>
        <v>0</v>
      </c>
      <c r="I91" s="34">
        <f t="shared" ref="I91:M91" si="28">ROUND(I71-I90,0)</f>
        <v>0</v>
      </c>
      <c r="J91" s="34">
        <f t="shared" si="28"/>
        <v>0</v>
      </c>
      <c r="K91" s="34">
        <f t="shared" si="28"/>
        <v>0</v>
      </c>
      <c r="L91" s="34">
        <f t="shared" si="28"/>
        <v>0</v>
      </c>
      <c r="M91" s="34">
        <f t="shared" si="28"/>
        <v>0</v>
      </c>
      <c r="N91" s="34">
        <f t="shared" ref="N91" si="29">ROUND(N71-N90,0)</f>
        <v>0</v>
      </c>
      <c r="O91" s="34">
        <f t="shared" ref="O91" si="30">ROUND(O71-O90,0)</f>
        <v>0</v>
      </c>
      <c r="P91" s="34">
        <f t="shared" ref="P91" si="31">ROUND(P71-P90,0)</f>
        <v>0</v>
      </c>
      <c r="Q91" s="34">
        <f t="shared" ref="Q91" si="32">ROUND(Q71-Q90,0)</f>
        <v>0</v>
      </c>
      <c r="R91" s="34">
        <f t="shared" ref="R91" si="33">ROUND(R71-R90,0)</f>
        <v>0</v>
      </c>
      <c r="S91" s="34">
        <f t="shared" ref="S91" si="34">ROUND(S71-S90,0)</f>
        <v>0</v>
      </c>
      <c r="T91" s="34">
        <f t="shared" ref="T91" si="35">ROUND(T71-T90,0)</f>
        <v>0</v>
      </c>
      <c r="U91" s="34">
        <f t="shared" ref="U91" si="36">ROUND(U71-U90,0)</f>
        <v>0</v>
      </c>
      <c r="V91" s="34">
        <f t="shared" ref="V91" si="37">ROUND(V71-V90,0)</f>
        <v>0</v>
      </c>
      <c r="W91" s="34">
        <f t="shared" ref="W91" si="38">ROUND(W71-W90,0)</f>
        <v>0</v>
      </c>
      <c r="X91" s="34">
        <f t="shared" ref="X91" si="39">ROUND(X71-X90,0)</f>
        <v>0</v>
      </c>
      <c r="Y91" s="34">
        <f t="shared" ref="Y91" si="40">ROUND(Y71-Y90,0)</f>
        <v>0</v>
      </c>
      <c r="Z91" s="34">
        <f t="shared" ref="Z91" si="41">ROUND(Z71-Z90,0)</f>
        <v>0</v>
      </c>
      <c r="AA91" s="34">
        <f t="shared" ref="AA91" si="42">ROUND(AA71-AA90,0)</f>
        <v>0</v>
      </c>
      <c r="AB91" s="34">
        <f t="shared" ref="AB91" si="43">ROUND(AB71-AB90,0)</f>
        <v>0</v>
      </c>
      <c r="AC91" s="34">
        <f t="shared" ref="AC91" si="44">ROUND(AC71-AC90,0)</f>
        <v>0</v>
      </c>
      <c r="AD91" s="34">
        <f t="shared" ref="AD91" si="45">ROUND(AD71-AD90,0)</f>
        <v>0</v>
      </c>
      <c r="AE91" s="34">
        <f t="shared" ref="AE91" si="46">ROUND(AE71-AE90,0)</f>
        <v>0</v>
      </c>
    </row>
    <row r="92" spans="1:31" x14ac:dyDescent="0.3">
      <c r="I92" s="42"/>
    </row>
    <row r="93" spans="1:31" x14ac:dyDescent="0.3">
      <c r="A93" s="5" t="s">
        <v>121</v>
      </c>
      <c r="B93" s="5"/>
      <c r="C93" s="5"/>
      <c r="D93" s="5"/>
      <c r="E93" s="5"/>
      <c r="F93" s="5"/>
      <c r="G93" s="5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x14ac:dyDescent="0.3">
      <c r="A94" t="s">
        <v>122</v>
      </c>
    </row>
    <row r="95" spans="1:31" x14ac:dyDescent="0.3">
      <c r="A95" s="43" t="str">
        <f>$A$48</f>
        <v>Net Income</v>
      </c>
      <c r="F95" s="13" t="s">
        <v>126</v>
      </c>
      <c r="H95" s="47"/>
      <c r="I95" s="42">
        <f>I48</f>
        <v>252592.95386887123</v>
      </c>
      <c r="J95" s="42">
        <f>J48</f>
        <v>284319.38289991167</v>
      </c>
      <c r="K95" s="42">
        <f>K48</f>
        <v>268151.22741980274</v>
      </c>
      <c r="L95" s="42">
        <f>L48</f>
        <v>312427.99695409089</v>
      </c>
      <c r="M95" s="42">
        <f>M48</f>
        <v>255245.95518352068</v>
      </c>
      <c r="N95" s="42">
        <f>N48</f>
        <v>245135.65787589946</v>
      </c>
      <c r="O95" s="42">
        <f>O48</f>
        <v>261330.76508936859</v>
      </c>
      <c r="P95" s="42">
        <f>P48</f>
        <v>213812.57390676509</v>
      </c>
      <c r="Q95" s="42">
        <f>Q48</f>
        <v>234243.54043128318</v>
      </c>
      <c r="R95" s="42">
        <f>R48</f>
        <v>229097.02628876769</v>
      </c>
      <c r="S95" s="42">
        <f>S48</f>
        <v>278286.65434761078</v>
      </c>
      <c r="T95" s="42">
        <f>T48</f>
        <v>126271.27402088518</v>
      </c>
      <c r="U95" s="42">
        <f>U48</f>
        <v>257135.81227931433</v>
      </c>
      <c r="V95" s="42">
        <f>V48</f>
        <v>124892.95686689958</v>
      </c>
      <c r="W95" s="42">
        <f>W48</f>
        <v>205798.54603977816</v>
      </c>
      <c r="X95" s="42">
        <f>X48</f>
        <v>206388.59979312285</v>
      </c>
      <c r="Y95" s="42">
        <f>Y48</f>
        <v>159504.43551332416</v>
      </c>
      <c r="Z95" s="42">
        <f>Z48</f>
        <v>137522.6639203238</v>
      </c>
      <c r="AA95" s="42">
        <f>AA48</f>
        <v>186524.47729907598</v>
      </c>
      <c r="AB95" s="42">
        <f>AB48</f>
        <v>143821.14255914363</v>
      </c>
      <c r="AC95" s="42">
        <f>AC48</f>
        <v>201903.13829778397</v>
      </c>
      <c r="AD95" s="42">
        <f>AD48</f>
        <v>197703.56744567878</v>
      </c>
      <c r="AE95" s="42">
        <f>AE48</f>
        <v>254301.5468758709</v>
      </c>
    </row>
    <row r="96" spans="1:31" x14ac:dyDescent="0.3">
      <c r="A96" s="43" t="str">
        <f>$A$39</f>
        <v>Depreciation</v>
      </c>
      <c r="F96" s="13" t="s">
        <v>126</v>
      </c>
      <c r="H96" s="47"/>
      <c r="I96" s="42">
        <f>I39</f>
        <v>19035.61</v>
      </c>
      <c r="J96" s="42">
        <f>J39</f>
        <v>18720.400000000001</v>
      </c>
      <c r="K96" s="42">
        <f>K39</f>
        <v>18411.5</v>
      </c>
      <c r="L96" s="42">
        <f>L39</f>
        <v>18981.88</v>
      </c>
      <c r="M96" s="42">
        <f>M39</f>
        <v>19528.150000000001</v>
      </c>
      <c r="N96" s="42">
        <f>N39</f>
        <v>20104.55</v>
      </c>
      <c r="O96" s="42">
        <f>O39</f>
        <v>20664.259999999998</v>
      </c>
      <c r="P96" s="42">
        <f>P39</f>
        <v>21250.01</v>
      </c>
      <c r="Q96" s="42">
        <f>Q39</f>
        <v>20976.37</v>
      </c>
      <c r="R96" s="42">
        <f>R39</f>
        <v>21574.46</v>
      </c>
      <c r="S96" s="42">
        <f>S39</f>
        <v>22131.79</v>
      </c>
      <c r="T96" s="42">
        <f>T39</f>
        <v>22689.54</v>
      </c>
      <c r="U96" s="42">
        <f>U39</f>
        <v>22437.15</v>
      </c>
      <c r="V96" s="42">
        <f>V39</f>
        <v>22189.8</v>
      </c>
      <c r="W96" s="42">
        <f>W39</f>
        <v>21947.4</v>
      </c>
      <c r="X96" s="42">
        <f>X39</f>
        <v>21709.85</v>
      </c>
      <c r="Y96" s="42">
        <f>Y39</f>
        <v>21477.05</v>
      </c>
      <c r="Z96" s="42">
        <f>Z39</f>
        <v>22074.57</v>
      </c>
      <c r="AA96" s="42">
        <f>AA39</f>
        <v>22683.26</v>
      </c>
      <c r="AB96" s="42">
        <f>AB39</f>
        <v>23286</v>
      </c>
      <c r="AC96" s="42">
        <f>AC39</f>
        <v>23071.27</v>
      </c>
      <c r="AD96" s="42">
        <f>AD39</f>
        <v>23693.05</v>
      </c>
      <c r="AE96" s="42">
        <f>AE39</f>
        <v>24359.63</v>
      </c>
    </row>
    <row r="97" spans="1:31" x14ac:dyDescent="0.3">
      <c r="A97" s="43" t="str">
        <f>"Change in "&amp;A66</f>
        <v xml:space="preserve">Change in Accounts Receivable </v>
      </c>
      <c r="F97" s="13" t="s">
        <v>124</v>
      </c>
      <c r="H97" s="47"/>
      <c r="I97" s="42">
        <f>H66-I66</f>
        <v>98519.329999999609</v>
      </c>
      <c r="J97" s="42">
        <f>I66-J66</f>
        <v>-140671.87999999989</v>
      </c>
      <c r="K97" s="42">
        <f t="shared" ref="K97:AE99" si="47">J66-K66</f>
        <v>-114032.31999999983</v>
      </c>
      <c r="L97" s="42">
        <f t="shared" si="47"/>
        <v>-19513.620000000112</v>
      </c>
      <c r="M97" s="42">
        <f t="shared" si="47"/>
        <v>-141147.79999999981</v>
      </c>
      <c r="N97" s="42">
        <f t="shared" si="47"/>
        <v>185142.86999999965</v>
      </c>
      <c r="O97" s="42">
        <f t="shared" si="47"/>
        <v>227252.15000000037</v>
      </c>
      <c r="P97" s="42">
        <f t="shared" si="47"/>
        <v>-109431.10000000009</v>
      </c>
      <c r="Q97" s="42">
        <f t="shared" si="47"/>
        <v>-81747.85999999987</v>
      </c>
      <c r="R97" s="42">
        <f t="shared" si="47"/>
        <v>-16805.850000000093</v>
      </c>
      <c r="S97" s="42">
        <f t="shared" si="47"/>
        <v>-95381.439999999944</v>
      </c>
      <c r="T97" s="42">
        <f t="shared" si="47"/>
        <v>28983.679999999702</v>
      </c>
      <c r="U97" s="42">
        <f t="shared" si="47"/>
        <v>140302.3200000003</v>
      </c>
      <c r="V97" s="42">
        <f t="shared" si="47"/>
        <v>-35631.419999999925</v>
      </c>
      <c r="W97" s="42">
        <f t="shared" si="47"/>
        <v>-395631.97000000067</v>
      </c>
      <c r="X97" s="42">
        <f t="shared" si="47"/>
        <v>-99597.069999999367</v>
      </c>
      <c r="Y97" s="42">
        <f t="shared" si="47"/>
        <v>55613.040000000037</v>
      </c>
      <c r="Z97" s="42">
        <f t="shared" si="47"/>
        <v>82199.429999999702</v>
      </c>
      <c r="AA97" s="42">
        <f t="shared" si="47"/>
        <v>225003.45000000019</v>
      </c>
      <c r="AB97" s="42">
        <f t="shared" si="47"/>
        <v>134786.44999999972</v>
      </c>
      <c r="AC97" s="42">
        <f t="shared" si="47"/>
        <v>68344.850000000093</v>
      </c>
      <c r="AD97" s="42">
        <f t="shared" si="47"/>
        <v>42294.439999999944</v>
      </c>
      <c r="AE97" s="42">
        <f t="shared" si="47"/>
        <v>-63451.189999999944</v>
      </c>
    </row>
    <row r="98" spans="1:31" x14ac:dyDescent="0.3">
      <c r="A98" s="43" t="str">
        <f>"Change in "&amp;A67</f>
        <v>Change in Inventory</v>
      </c>
      <c r="F98" s="13" t="s">
        <v>124</v>
      </c>
      <c r="H98" s="47"/>
      <c r="I98" s="42">
        <f t="shared" ref="I98:J99" si="48">H67-I67</f>
        <v>39031.459999999031</v>
      </c>
      <c r="J98" s="42">
        <f t="shared" si="48"/>
        <v>275882.38999999966</v>
      </c>
      <c r="K98" s="42">
        <f t="shared" si="47"/>
        <v>-468366.37999999989</v>
      </c>
      <c r="L98" s="42">
        <f t="shared" si="47"/>
        <v>-90468.719999998808</v>
      </c>
      <c r="M98" s="42">
        <f t="shared" si="47"/>
        <v>108014.28999999911</v>
      </c>
      <c r="N98" s="42">
        <f t="shared" si="47"/>
        <v>-212667.98000000045</v>
      </c>
      <c r="O98" s="42">
        <f t="shared" si="47"/>
        <v>152633.65000000037</v>
      </c>
      <c r="P98" s="42">
        <f t="shared" si="47"/>
        <v>252385.40000000037</v>
      </c>
      <c r="Q98" s="42">
        <f t="shared" si="47"/>
        <v>387365.47999999952</v>
      </c>
      <c r="R98" s="42">
        <f t="shared" si="47"/>
        <v>34059.589999999851</v>
      </c>
      <c r="S98" s="42">
        <f t="shared" si="47"/>
        <v>-99555.370000000112</v>
      </c>
      <c r="T98" s="42">
        <f t="shared" si="47"/>
        <v>-446977.33000000007</v>
      </c>
      <c r="U98" s="42">
        <f t="shared" si="47"/>
        <v>-312453.00999999978</v>
      </c>
      <c r="V98" s="42">
        <f t="shared" si="47"/>
        <v>-22122.769999999553</v>
      </c>
      <c r="W98" s="42">
        <f t="shared" si="47"/>
        <v>-62434.769999999553</v>
      </c>
      <c r="X98" s="42">
        <f t="shared" si="47"/>
        <v>-468382.62000000104</v>
      </c>
      <c r="Y98" s="42">
        <f t="shared" si="47"/>
        <v>65326.300000000745</v>
      </c>
      <c r="Z98" s="42">
        <f t="shared" si="47"/>
        <v>-4392.0999999996275</v>
      </c>
      <c r="AA98" s="42">
        <f t="shared" si="47"/>
        <v>139130.91999999993</v>
      </c>
      <c r="AB98" s="42">
        <f t="shared" si="47"/>
        <v>101861.70999999903</v>
      </c>
      <c r="AC98" s="42">
        <f t="shared" si="47"/>
        <v>194941.90000000037</v>
      </c>
      <c r="AD98" s="42">
        <f t="shared" si="47"/>
        <v>59786.560000000522</v>
      </c>
      <c r="AE98" s="42">
        <f t="shared" si="47"/>
        <v>-257390.94000000134</v>
      </c>
    </row>
    <row r="99" spans="1:31" x14ac:dyDescent="0.3">
      <c r="A99" s="43" t="str">
        <f>"Change in "&amp;A68</f>
        <v>Change in Prepaid Expenses</v>
      </c>
      <c r="F99" s="13" t="s">
        <v>124</v>
      </c>
      <c r="H99" s="47"/>
      <c r="I99" s="42">
        <f t="shared" si="48"/>
        <v>-26921.020000000019</v>
      </c>
      <c r="J99" s="42">
        <f t="shared" si="48"/>
        <v>-26921.020000000019</v>
      </c>
      <c r="K99" s="42">
        <f t="shared" si="47"/>
        <v>8088.109999999986</v>
      </c>
      <c r="L99" s="42">
        <f t="shared" si="47"/>
        <v>-20935.019999999902</v>
      </c>
      <c r="M99" s="42">
        <f t="shared" si="47"/>
        <v>28346.659999999916</v>
      </c>
      <c r="N99" s="42">
        <f t="shared" si="47"/>
        <v>-1318.4299999999348</v>
      </c>
      <c r="O99" s="42">
        <f t="shared" si="47"/>
        <v>7078.0499999999302</v>
      </c>
      <c r="P99" s="42">
        <f t="shared" si="47"/>
        <v>7078.0500000000466</v>
      </c>
      <c r="Q99" s="42">
        <f t="shared" si="47"/>
        <v>8378.4199999999837</v>
      </c>
      <c r="R99" s="42">
        <f t="shared" si="47"/>
        <v>8378.4099999999744</v>
      </c>
      <c r="S99" s="42">
        <f t="shared" si="47"/>
        <v>-43555.630000000005</v>
      </c>
      <c r="T99" s="42">
        <f t="shared" si="47"/>
        <v>22014.359999999986</v>
      </c>
      <c r="U99" s="42">
        <f t="shared" si="47"/>
        <v>-28536.289999999921</v>
      </c>
      <c r="V99" s="42">
        <f t="shared" si="47"/>
        <v>-28536.280000000028</v>
      </c>
      <c r="W99" s="42">
        <f t="shared" si="47"/>
        <v>8573.4000000000233</v>
      </c>
      <c r="X99" s="42">
        <f t="shared" si="47"/>
        <v>-22191.130000000005</v>
      </c>
      <c r="Y99" s="42">
        <f t="shared" si="47"/>
        <v>30047.469999999972</v>
      </c>
      <c r="Z99" s="42">
        <f t="shared" si="47"/>
        <v>-1397.5400000000373</v>
      </c>
      <c r="AA99" s="42">
        <f t="shared" si="47"/>
        <v>7502.7399999999907</v>
      </c>
      <c r="AB99" s="42">
        <f t="shared" si="47"/>
        <v>7502.7300000000978</v>
      </c>
      <c r="AC99" s="42">
        <f t="shared" si="47"/>
        <v>8881.1199999999953</v>
      </c>
      <c r="AD99" s="42">
        <f t="shared" si="47"/>
        <v>8881.1199999999953</v>
      </c>
      <c r="AE99" s="42">
        <f t="shared" si="47"/>
        <v>-46168.970000000088</v>
      </c>
    </row>
    <row r="100" spans="1:31" x14ac:dyDescent="0.3">
      <c r="A100" s="43" t="str">
        <f>"Change in "&amp;A74</f>
        <v>Change in Accounts Payable</v>
      </c>
      <c r="F100" s="13" t="s">
        <v>125</v>
      </c>
      <c r="H100" s="47"/>
      <c r="I100" s="42">
        <f>I74-H74</f>
        <v>-190878.87999999989</v>
      </c>
      <c r="J100" s="42">
        <f>J74-I74</f>
        <v>79149.469999999739</v>
      </c>
      <c r="K100" s="42">
        <f t="shared" ref="K100:AE103" si="49">K74-J74</f>
        <v>244186.93999999948</v>
      </c>
      <c r="L100" s="42">
        <f t="shared" si="49"/>
        <v>120095.09000000078</v>
      </c>
      <c r="M100" s="42">
        <f t="shared" si="49"/>
        <v>-321582.3900000006</v>
      </c>
      <c r="N100" s="42">
        <f t="shared" si="49"/>
        <v>319110.6400000006</v>
      </c>
      <c r="O100" s="42">
        <f t="shared" si="49"/>
        <v>-430945.98000000045</v>
      </c>
      <c r="P100" s="42">
        <f t="shared" si="49"/>
        <v>50217.129999999888</v>
      </c>
      <c r="Q100" s="42">
        <f t="shared" si="49"/>
        <v>-953.20000000018626</v>
      </c>
      <c r="R100" s="42">
        <f t="shared" si="49"/>
        <v>-39596.489999999292</v>
      </c>
      <c r="S100" s="42">
        <f t="shared" si="49"/>
        <v>126909.46999999974</v>
      </c>
      <c r="T100" s="42">
        <f t="shared" si="49"/>
        <v>-277501.98000000045</v>
      </c>
      <c r="U100" s="42">
        <f t="shared" si="49"/>
        <v>537547.29</v>
      </c>
      <c r="V100" s="42">
        <f t="shared" si="49"/>
        <v>196809.91999999993</v>
      </c>
      <c r="W100" s="42">
        <f t="shared" si="49"/>
        <v>-292308.00999999978</v>
      </c>
      <c r="X100" s="42">
        <f t="shared" si="49"/>
        <v>329570.29000000004</v>
      </c>
      <c r="Y100" s="42">
        <f t="shared" si="49"/>
        <v>-140688.9299999997</v>
      </c>
      <c r="Z100" s="42">
        <f t="shared" si="49"/>
        <v>267478.03000000026</v>
      </c>
      <c r="AA100" s="42">
        <f t="shared" si="49"/>
        <v>-576141.47000000067</v>
      </c>
      <c r="AB100" s="42">
        <f t="shared" si="49"/>
        <v>141533.99000000022</v>
      </c>
      <c r="AC100" s="42">
        <f t="shared" si="49"/>
        <v>-61084.589999999851</v>
      </c>
      <c r="AD100" s="42">
        <f t="shared" si="49"/>
        <v>-105282.36000000034</v>
      </c>
      <c r="AE100" s="42">
        <f t="shared" si="49"/>
        <v>101908.0700000003</v>
      </c>
    </row>
    <row r="101" spans="1:31" x14ac:dyDescent="0.3">
      <c r="A101" s="43" t="str">
        <f>"Change in "&amp;A75</f>
        <v>Change in Accrued Expenses</v>
      </c>
      <c r="F101" s="13" t="s">
        <v>125</v>
      </c>
      <c r="H101" s="47"/>
      <c r="I101" s="42">
        <f t="shared" ref="I101:J103" si="50">I75-H75</f>
        <v>26764.340000000026</v>
      </c>
      <c r="J101" s="42">
        <f t="shared" si="50"/>
        <v>26764.339999999967</v>
      </c>
      <c r="K101" s="42">
        <f t="shared" si="49"/>
        <v>-8041.0400000000373</v>
      </c>
      <c r="L101" s="42">
        <f t="shared" si="49"/>
        <v>20813.190000000061</v>
      </c>
      <c r="M101" s="42">
        <f t="shared" si="49"/>
        <v>-28181.690000000061</v>
      </c>
      <c r="N101" s="42">
        <f t="shared" si="49"/>
        <v>1310.75</v>
      </c>
      <c r="O101" s="42">
        <f t="shared" si="49"/>
        <v>-7036.8499999999767</v>
      </c>
      <c r="P101" s="42">
        <f t="shared" si="49"/>
        <v>-7036.859999999986</v>
      </c>
      <c r="Q101" s="42">
        <f t="shared" si="49"/>
        <v>-8329.6500000000233</v>
      </c>
      <c r="R101" s="42">
        <f t="shared" si="49"/>
        <v>-8329.6499999999651</v>
      </c>
      <c r="S101" s="42">
        <f t="shared" si="49"/>
        <v>43302.139999999956</v>
      </c>
      <c r="T101" s="42">
        <f t="shared" si="49"/>
        <v>-21886.239999999991</v>
      </c>
      <c r="U101" s="42">
        <f t="shared" si="49"/>
        <v>28370.20000000007</v>
      </c>
      <c r="V101" s="42">
        <f t="shared" si="49"/>
        <v>28370.209999999963</v>
      </c>
      <c r="W101" s="42">
        <f t="shared" si="49"/>
        <v>-8523.5100000000093</v>
      </c>
      <c r="X101" s="42">
        <f t="shared" si="49"/>
        <v>22061.979999999981</v>
      </c>
      <c r="Y101" s="42">
        <f t="shared" si="49"/>
        <v>-29872.589999999967</v>
      </c>
      <c r="Z101" s="42">
        <f t="shared" si="49"/>
        <v>1389.4000000000233</v>
      </c>
      <c r="AA101" s="42">
        <f t="shared" si="49"/>
        <v>-7459.0700000000652</v>
      </c>
      <c r="AB101" s="42">
        <f t="shared" si="49"/>
        <v>-7459.0699999999488</v>
      </c>
      <c r="AC101" s="42">
        <f t="shared" si="49"/>
        <v>-8829.4300000000512</v>
      </c>
      <c r="AD101" s="42">
        <f t="shared" si="49"/>
        <v>-8829.4299999999348</v>
      </c>
      <c r="AE101" s="42">
        <f t="shared" si="49"/>
        <v>45900.269999999902</v>
      </c>
    </row>
    <row r="102" spans="1:31" x14ac:dyDescent="0.3">
      <c r="A102" s="43" t="str">
        <f>"Change in "&amp;A76</f>
        <v>Change in Bonus Accrual</v>
      </c>
      <c r="F102" s="13" t="s">
        <v>125</v>
      </c>
      <c r="H102" s="47"/>
      <c r="I102" s="42">
        <f t="shared" si="50"/>
        <v>40000</v>
      </c>
      <c r="J102" s="42">
        <f t="shared" si="50"/>
        <v>40000</v>
      </c>
      <c r="K102" s="42">
        <f t="shared" si="49"/>
        <v>40000</v>
      </c>
      <c r="L102" s="42">
        <f t="shared" si="49"/>
        <v>40000</v>
      </c>
      <c r="M102" s="42">
        <f t="shared" si="49"/>
        <v>40000</v>
      </c>
      <c r="N102" s="42">
        <f t="shared" si="49"/>
        <v>40000</v>
      </c>
      <c r="O102" s="42">
        <f t="shared" si="49"/>
        <v>40000</v>
      </c>
      <c r="P102" s="42">
        <f t="shared" si="49"/>
        <v>40000</v>
      </c>
      <c r="Q102" s="42">
        <f t="shared" si="49"/>
        <v>40000</v>
      </c>
      <c r="R102" s="42">
        <f t="shared" si="49"/>
        <v>40000</v>
      </c>
      <c r="S102" s="42">
        <f t="shared" si="49"/>
        <v>-440000</v>
      </c>
      <c r="T102" s="42">
        <f t="shared" si="49"/>
        <v>42000</v>
      </c>
      <c r="U102" s="42">
        <f t="shared" si="49"/>
        <v>42000</v>
      </c>
      <c r="V102" s="42">
        <f t="shared" si="49"/>
        <v>42000</v>
      </c>
      <c r="W102" s="42">
        <f t="shared" si="49"/>
        <v>42000</v>
      </c>
      <c r="X102" s="42">
        <f t="shared" si="49"/>
        <v>42000</v>
      </c>
      <c r="Y102" s="42">
        <f t="shared" si="49"/>
        <v>42000</v>
      </c>
      <c r="Z102" s="42">
        <f t="shared" si="49"/>
        <v>42000</v>
      </c>
      <c r="AA102" s="42">
        <f t="shared" si="49"/>
        <v>42000</v>
      </c>
      <c r="AB102" s="42">
        <f t="shared" si="49"/>
        <v>42000</v>
      </c>
      <c r="AC102" s="42">
        <f t="shared" si="49"/>
        <v>42000</v>
      </c>
      <c r="AD102" s="42">
        <f t="shared" si="49"/>
        <v>42000</v>
      </c>
      <c r="AE102" s="42">
        <f t="shared" si="49"/>
        <v>-462000</v>
      </c>
    </row>
    <row r="103" spans="1:31" x14ac:dyDescent="0.3">
      <c r="A103" s="43" t="str">
        <f>"Change in "&amp;A77</f>
        <v>Change in Tax Accrual</v>
      </c>
      <c r="F103" s="13" t="s">
        <v>125</v>
      </c>
      <c r="H103" s="47"/>
      <c r="I103" s="42">
        <f t="shared" si="50"/>
        <v>108254.12308665908</v>
      </c>
      <c r="J103" s="42">
        <f t="shared" si="50"/>
        <v>121851.16409996216</v>
      </c>
      <c r="K103" s="42">
        <f t="shared" si="49"/>
        <v>-199778.67170367471</v>
      </c>
      <c r="L103" s="42">
        <f t="shared" si="49"/>
        <v>133897.71298032466</v>
      </c>
      <c r="M103" s="42">
        <f t="shared" si="49"/>
        <v>-139428.54393873125</v>
      </c>
      <c r="N103" s="42">
        <f t="shared" si="49"/>
        <v>105058.1390896712</v>
      </c>
      <c r="O103" s="42">
        <f t="shared" si="49"/>
        <v>111998.8993240151</v>
      </c>
      <c r="P103" s="42">
        <f t="shared" si="49"/>
        <v>-234814.20181801019</v>
      </c>
      <c r="Q103" s="42">
        <f t="shared" si="49"/>
        <v>100390.08875626419</v>
      </c>
      <c r="R103" s="42">
        <f t="shared" si="49"/>
        <v>98184.439838043298</v>
      </c>
      <c r="S103" s="42">
        <f t="shared" si="49"/>
        <v>119265.70900611894</v>
      </c>
      <c r="T103" s="42">
        <f t="shared" si="49"/>
        <v>-355357.9375515178</v>
      </c>
      <c r="U103" s="42">
        <f t="shared" si="49"/>
        <v>110201.06240542041</v>
      </c>
      <c r="V103" s="42">
        <f t="shared" si="49"/>
        <v>53525.552942956972</v>
      </c>
      <c r="W103" s="42">
        <f t="shared" si="49"/>
        <v>-129643.4987688518</v>
      </c>
      <c r="X103" s="42">
        <f t="shared" si="49"/>
        <v>88452.257054195506</v>
      </c>
      <c r="Y103" s="42">
        <f t="shared" si="49"/>
        <v>-108292.59013696149</v>
      </c>
      <c r="Z103" s="42">
        <f t="shared" si="49"/>
        <v>58938.284537281637</v>
      </c>
      <c r="AA103" s="42">
        <f t="shared" si="49"/>
        <v>79939.061699604004</v>
      </c>
      <c r="AB103" s="42">
        <f t="shared" si="49"/>
        <v>-145598.75750296307</v>
      </c>
      <c r="AC103" s="42">
        <f t="shared" si="49"/>
        <v>86529.916413336003</v>
      </c>
      <c r="AD103" s="42">
        <f t="shared" si="49"/>
        <v>84730.100333862327</v>
      </c>
      <c r="AE103" s="42">
        <f t="shared" si="49"/>
        <v>108986.3772325161</v>
      </c>
    </row>
    <row r="104" spans="1:31" x14ac:dyDescent="0.3">
      <c r="A104" s="43"/>
      <c r="H104" s="47"/>
    </row>
    <row r="105" spans="1:31" x14ac:dyDescent="0.3">
      <c r="A105" s="35" t="s">
        <v>123</v>
      </c>
      <c r="B105" s="35"/>
      <c r="C105" s="35"/>
      <c r="D105" s="35"/>
      <c r="E105" s="35"/>
      <c r="F105" s="35"/>
      <c r="G105" s="35"/>
      <c r="H105" s="48"/>
      <c r="I105" s="44">
        <f>SUM(I95:I104)</f>
        <v>366397.91695552907</v>
      </c>
      <c r="J105" s="44">
        <f>SUM(J95:J104)</f>
        <v>679094.24699987331</v>
      </c>
      <c r="K105" s="44">
        <f t="shared" ref="K105:AE105" si="51">SUM(K95:K104)</f>
        <v>-211380.63428387226</v>
      </c>
      <c r="L105" s="44">
        <f t="shared" si="51"/>
        <v>515298.50993441755</v>
      </c>
      <c r="M105" s="44">
        <f t="shared" si="51"/>
        <v>-179205.368755212</v>
      </c>
      <c r="N105" s="44">
        <f t="shared" si="51"/>
        <v>701876.19696557056</v>
      </c>
      <c r="O105" s="44">
        <f t="shared" si="51"/>
        <v>382974.94441338396</v>
      </c>
      <c r="P105" s="44">
        <f t="shared" si="51"/>
        <v>233461.00208875514</v>
      </c>
      <c r="Q105" s="44">
        <f t="shared" si="51"/>
        <v>700323.18918754684</v>
      </c>
      <c r="R105" s="44">
        <f t="shared" si="51"/>
        <v>366561.93612681143</v>
      </c>
      <c r="S105" s="44">
        <f t="shared" si="51"/>
        <v>-88596.676646270673</v>
      </c>
      <c r="T105" s="44">
        <f t="shared" si="51"/>
        <v>-859764.63353063352</v>
      </c>
      <c r="U105" s="44">
        <f t="shared" si="51"/>
        <v>797004.53468473535</v>
      </c>
      <c r="V105" s="44">
        <f t="shared" si="51"/>
        <v>381497.96980985691</v>
      </c>
      <c r="W105" s="44">
        <f t="shared" si="51"/>
        <v>-610222.41272907355</v>
      </c>
      <c r="X105" s="44">
        <f t="shared" si="51"/>
        <v>120012.15684731794</v>
      </c>
      <c r="Y105" s="44">
        <f t="shared" si="51"/>
        <v>95114.185376363748</v>
      </c>
      <c r="Z105" s="44">
        <f t="shared" si="51"/>
        <v>605812.73845760571</v>
      </c>
      <c r="AA105" s="44">
        <f t="shared" si="51"/>
        <v>119183.36899867942</v>
      </c>
      <c r="AB105" s="44">
        <f t="shared" si="51"/>
        <v>441734.19505617965</v>
      </c>
      <c r="AC105" s="44">
        <f t="shared" si="51"/>
        <v>555758.17471112055</v>
      </c>
      <c r="AD105" s="44">
        <f t="shared" si="51"/>
        <v>344977.04777954135</v>
      </c>
      <c r="AE105" s="44">
        <f t="shared" si="51"/>
        <v>-293555.2058916142</v>
      </c>
    </row>
    <row r="106" spans="1:31" x14ac:dyDescent="0.3">
      <c r="H106" s="47"/>
    </row>
    <row r="107" spans="1:31" x14ac:dyDescent="0.3">
      <c r="A107" t="s">
        <v>127</v>
      </c>
      <c r="H107" s="47"/>
    </row>
    <row r="108" spans="1:31" x14ac:dyDescent="0.3">
      <c r="A108" s="43" t="str">
        <f>"Change in "&amp;A69&amp;" (CAPEX)"</f>
        <v>Change in Fixed Assets, net (CAPEX)</v>
      </c>
      <c r="F108" s="13" t="s">
        <v>129</v>
      </c>
      <c r="H108" s="47"/>
      <c r="I108" s="42">
        <f>H69-I69-I39</f>
        <v>-97577.999999999665</v>
      </c>
      <c r="J108" s="42">
        <f>I69-J69-J39</f>
        <v>-5.6024873629212379E-10</v>
      </c>
      <c r="K108" s="42">
        <f>J69-K69-K39</f>
        <v>1.0000000707805157E-2</v>
      </c>
      <c r="L108" s="42">
        <f>K69-L69-L39</f>
        <v>-104772.00000000012</v>
      </c>
      <c r="M108" s="42">
        <f>L69-M69-M39</f>
        <v>-101153.00000000055</v>
      </c>
      <c r="N108" s="42">
        <f>M69-N69-N39</f>
        <v>-104055.99999999926</v>
      </c>
      <c r="O108" s="42">
        <f>N69-O69-O39</f>
        <v>-101355.99000000044</v>
      </c>
      <c r="P108" s="42">
        <f>O69-P69-P39</f>
        <v>-103796.00000000022</v>
      </c>
      <c r="Q108" s="42">
        <f>P69-Q69-Q39</f>
        <v>1.127773430198431E-10</v>
      </c>
      <c r="R108" s="42">
        <f>Q69-R69-R39</f>
        <v>-103950.00999999981</v>
      </c>
      <c r="S108" s="42">
        <f>R69-S69-S39</f>
        <v>-98415.999999999971</v>
      </c>
      <c r="T108" s="42">
        <f>S69-T69-T39</f>
        <v>-97835.990000000194</v>
      </c>
      <c r="U108" s="42">
        <f>T69-U69-U39</f>
        <v>3.7107383832335472E-10</v>
      </c>
      <c r="V108" s="42">
        <f>U69-V69-V39</f>
        <v>-1.8553691916167736E-10</v>
      </c>
      <c r="W108" s="42">
        <f>V69-W69-W39</f>
        <v>3.7107383832335472E-10</v>
      </c>
      <c r="X108" s="42">
        <f>W69-X69-X39</f>
        <v>-3.7107383832335472E-10</v>
      </c>
      <c r="Y108" s="42">
        <f>X69-Y69-Y39</f>
        <v>-1.8553691916167736E-10</v>
      </c>
      <c r="Z108" s="42">
        <f>Y69-Z69-Z39</f>
        <v>-99079.999999999709</v>
      </c>
      <c r="AA108" s="42">
        <f>Z69-AA69-AA39</f>
        <v>-99872.000000000218</v>
      </c>
      <c r="AB108" s="42">
        <f>AA69-AB69-AB39</f>
        <v>-98622</v>
      </c>
      <c r="AC108" s="42">
        <f>AB69-AC69-AC39</f>
        <v>4.8385118134319782E-10</v>
      </c>
      <c r="AD108" s="42">
        <f>AC69-AD69-AD39</f>
        <v>-99866.000000000189</v>
      </c>
      <c r="AE108" s="42">
        <f>AD69-AE69-AE39</f>
        <v>-104736.00000000012</v>
      </c>
    </row>
    <row r="109" spans="1:31" x14ac:dyDescent="0.3">
      <c r="H109" s="47"/>
    </row>
    <row r="110" spans="1:31" x14ac:dyDescent="0.3">
      <c r="A110" s="35" t="s">
        <v>128</v>
      </c>
      <c r="B110" s="35"/>
      <c r="C110" s="35"/>
      <c r="D110" s="35"/>
      <c r="E110" s="35"/>
      <c r="F110" s="35"/>
      <c r="G110" s="35"/>
      <c r="H110" s="48"/>
      <c r="I110" s="44">
        <f>SUM(I108:I109)</f>
        <v>-97577.999999999665</v>
      </c>
      <c r="J110" s="44">
        <f>SUM(J108:J109)</f>
        <v>-5.6024873629212379E-10</v>
      </c>
      <c r="K110" s="44">
        <f t="shared" ref="K110:AE110" si="52">SUM(K108:K109)</f>
        <v>1.0000000707805157E-2</v>
      </c>
      <c r="L110" s="44">
        <f t="shared" si="52"/>
        <v>-104772.00000000012</v>
      </c>
      <c r="M110" s="44">
        <f t="shared" si="52"/>
        <v>-101153.00000000055</v>
      </c>
      <c r="N110" s="44">
        <f t="shared" si="52"/>
        <v>-104055.99999999926</v>
      </c>
      <c r="O110" s="44">
        <f t="shared" si="52"/>
        <v>-101355.99000000044</v>
      </c>
      <c r="P110" s="44">
        <f t="shared" si="52"/>
        <v>-103796.00000000022</v>
      </c>
      <c r="Q110" s="44">
        <f t="shared" si="52"/>
        <v>1.127773430198431E-10</v>
      </c>
      <c r="R110" s="44">
        <f t="shared" si="52"/>
        <v>-103950.00999999981</v>
      </c>
      <c r="S110" s="44">
        <f t="shared" si="52"/>
        <v>-98415.999999999971</v>
      </c>
      <c r="T110" s="44">
        <f t="shared" si="52"/>
        <v>-97835.990000000194</v>
      </c>
      <c r="U110" s="44">
        <f t="shared" si="52"/>
        <v>3.7107383832335472E-10</v>
      </c>
      <c r="V110" s="44">
        <f t="shared" si="52"/>
        <v>-1.8553691916167736E-10</v>
      </c>
      <c r="W110" s="44">
        <f t="shared" si="52"/>
        <v>3.7107383832335472E-10</v>
      </c>
      <c r="X110" s="44">
        <f t="shared" si="52"/>
        <v>-3.7107383832335472E-10</v>
      </c>
      <c r="Y110" s="44">
        <f t="shared" si="52"/>
        <v>-1.8553691916167736E-10</v>
      </c>
      <c r="Z110" s="44">
        <f t="shared" si="52"/>
        <v>-99079.999999999709</v>
      </c>
      <c r="AA110" s="44">
        <f t="shared" si="52"/>
        <v>-99872.000000000218</v>
      </c>
      <c r="AB110" s="44">
        <f t="shared" si="52"/>
        <v>-98622</v>
      </c>
      <c r="AC110" s="44">
        <f t="shared" si="52"/>
        <v>4.8385118134319782E-10</v>
      </c>
      <c r="AD110" s="44">
        <f t="shared" si="52"/>
        <v>-99866.000000000189</v>
      </c>
      <c r="AE110" s="44">
        <f t="shared" si="52"/>
        <v>-104736.00000000012</v>
      </c>
    </row>
    <row r="111" spans="1:31" x14ac:dyDescent="0.3">
      <c r="H111" s="47"/>
    </row>
    <row r="112" spans="1:31" x14ac:dyDescent="0.3">
      <c r="A112" t="s">
        <v>130</v>
      </c>
      <c r="H112" s="47"/>
    </row>
    <row r="113" spans="1:31" x14ac:dyDescent="0.3">
      <c r="A113" s="43" t="s">
        <v>131</v>
      </c>
      <c r="H113" s="47"/>
    </row>
    <row r="114" spans="1:31" x14ac:dyDescent="0.3">
      <c r="A114" s="45" t="str">
        <f>"Change in "&amp;A78</f>
        <v>Change in Revolver</v>
      </c>
      <c r="F114" s="13" t="s">
        <v>125</v>
      </c>
      <c r="H114" s="47"/>
      <c r="I114" s="42">
        <f>I78-H78</f>
        <v>0</v>
      </c>
      <c r="J114" s="42">
        <f>J78-I78</f>
        <v>0</v>
      </c>
      <c r="K114" s="42">
        <f t="shared" ref="K114:AE114" si="53">K78-J78</f>
        <v>0</v>
      </c>
      <c r="L114" s="42">
        <f t="shared" si="53"/>
        <v>0</v>
      </c>
      <c r="M114" s="42">
        <f t="shared" si="53"/>
        <v>0</v>
      </c>
      <c r="N114" s="42">
        <f t="shared" si="53"/>
        <v>0</v>
      </c>
      <c r="O114" s="42">
        <f t="shared" si="53"/>
        <v>-500000</v>
      </c>
      <c r="P114" s="42">
        <f t="shared" si="53"/>
        <v>0</v>
      </c>
      <c r="Q114" s="42">
        <f t="shared" si="53"/>
        <v>0</v>
      </c>
      <c r="R114" s="42">
        <f t="shared" si="53"/>
        <v>0</v>
      </c>
      <c r="S114" s="42">
        <f t="shared" si="53"/>
        <v>0</v>
      </c>
      <c r="T114" s="42">
        <f t="shared" si="53"/>
        <v>0</v>
      </c>
      <c r="U114" s="42">
        <f t="shared" si="53"/>
        <v>0</v>
      </c>
      <c r="V114" s="42">
        <f t="shared" si="53"/>
        <v>-500000</v>
      </c>
      <c r="W114" s="42">
        <f t="shared" si="53"/>
        <v>0</v>
      </c>
      <c r="X114" s="42">
        <f t="shared" si="53"/>
        <v>0</v>
      </c>
      <c r="Y114" s="42">
        <f t="shared" si="53"/>
        <v>0</v>
      </c>
      <c r="Z114" s="42">
        <f t="shared" si="53"/>
        <v>0</v>
      </c>
      <c r="AA114" s="42">
        <f t="shared" si="53"/>
        <v>0</v>
      </c>
      <c r="AB114" s="42">
        <f t="shared" si="53"/>
        <v>-500000</v>
      </c>
      <c r="AC114" s="42">
        <f t="shared" si="53"/>
        <v>0</v>
      </c>
      <c r="AD114" s="42">
        <f t="shared" si="53"/>
        <v>0</v>
      </c>
      <c r="AE114" s="42">
        <f t="shared" si="53"/>
        <v>0</v>
      </c>
    </row>
    <row r="115" spans="1:31" x14ac:dyDescent="0.3">
      <c r="A115" s="45" t="str">
        <f>"Change in "&amp;A79</f>
        <v>Change in Term Debt</v>
      </c>
      <c r="F115" s="13" t="s">
        <v>125</v>
      </c>
      <c r="H115" s="47"/>
      <c r="I115" s="42">
        <f>I79-H79</f>
        <v>0</v>
      </c>
      <c r="J115" s="42">
        <f>J79-I79</f>
        <v>0</v>
      </c>
      <c r="K115" s="42">
        <f t="shared" ref="K115:AE115" si="54">K79-J79</f>
        <v>-175000</v>
      </c>
      <c r="L115" s="42">
        <f t="shared" si="54"/>
        <v>0</v>
      </c>
      <c r="M115" s="42">
        <f t="shared" si="54"/>
        <v>0</v>
      </c>
      <c r="N115" s="42">
        <f t="shared" si="54"/>
        <v>-175000</v>
      </c>
      <c r="O115" s="42">
        <f t="shared" si="54"/>
        <v>0</v>
      </c>
      <c r="P115" s="42">
        <f t="shared" si="54"/>
        <v>0</v>
      </c>
      <c r="Q115" s="42">
        <f t="shared" si="54"/>
        <v>-175000</v>
      </c>
      <c r="R115" s="42">
        <f t="shared" si="54"/>
        <v>0</v>
      </c>
      <c r="S115" s="42">
        <f t="shared" si="54"/>
        <v>0</v>
      </c>
      <c r="T115" s="42">
        <f t="shared" si="54"/>
        <v>-175000</v>
      </c>
      <c r="U115" s="42">
        <f t="shared" si="54"/>
        <v>0</v>
      </c>
      <c r="V115" s="42">
        <f t="shared" si="54"/>
        <v>0</v>
      </c>
      <c r="W115" s="42">
        <f t="shared" si="54"/>
        <v>-175000</v>
      </c>
      <c r="X115" s="42">
        <f t="shared" si="54"/>
        <v>0</v>
      </c>
      <c r="Y115" s="42">
        <f t="shared" si="54"/>
        <v>0</v>
      </c>
      <c r="Z115" s="42">
        <f t="shared" si="54"/>
        <v>-175000</v>
      </c>
      <c r="AA115" s="42">
        <f t="shared" si="54"/>
        <v>0</v>
      </c>
      <c r="AB115" s="42">
        <f t="shared" si="54"/>
        <v>0</v>
      </c>
      <c r="AC115" s="42">
        <f t="shared" si="54"/>
        <v>-175000</v>
      </c>
      <c r="AD115" s="42">
        <f t="shared" si="54"/>
        <v>0</v>
      </c>
      <c r="AE115" s="42">
        <f t="shared" si="54"/>
        <v>0</v>
      </c>
    </row>
    <row r="116" spans="1:31" x14ac:dyDescent="0.3">
      <c r="H116" s="47"/>
    </row>
    <row r="117" spans="1:31" x14ac:dyDescent="0.3">
      <c r="A117" s="46" t="s">
        <v>132</v>
      </c>
      <c r="B117" s="35"/>
      <c r="C117" s="35"/>
      <c r="D117" s="35"/>
      <c r="E117" s="35"/>
      <c r="F117" s="35"/>
      <c r="G117" s="35"/>
      <c r="H117" s="48"/>
      <c r="I117" s="44">
        <f>SUM(I114:I116)</f>
        <v>0</v>
      </c>
      <c r="J117" s="44">
        <f>SUM(J114:J116)</f>
        <v>0</v>
      </c>
      <c r="K117" s="44">
        <f t="shared" ref="K117:AE117" si="55">SUM(K114:K116)</f>
        <v>-175000</v>
      </c>
      <c r="L117" s="44">
        <f t="shared" si="55"/>
        <v>0</v>
      </c>
      <c r="M117" s="44">
        <f t="shared" si="55"/>
        <v>0</v>
      </c>
      <c r="N117" s="44">
        <f t="shared" si="55"/>
        <v>-175000</v>
      </c>
      <c r="O117" s="44">
        <f t="shared" si="55"/>
        <v>-500000</v>
      </c>
      <c r="P117" s="44">
        <f t="shared" si="55"/>
        <v>0</v>
      </c>
      <c r="Q117" s="44">
        <f t="shared" si="55"/>
        <v>-175000</v>
      </c>
      <c r="R117" s="44">
        <f t="shared" si="55"/>
        <v>0</v>
      </c>
      <c r="S117" s="44">
        <f t="shared" si="55"/>
        <v>0</v>
      </c>
      <c r="T117" s="44">
        <f t="shared" si="55"/>
        <v>-175000</v>
      </c>
      <c r="U117" s="44">
        <f t="shared" si="55"/>
        <v>0</v>
      </c>
      <c r="V117" s="44">
        <f t="shared" si="55"/>
        <v>-500000</v>
      </c>
      <c r="W117" s="44">
        <f t="shared" si="55"/>
        <v>-175000</v>
      </c>
      <c r="X117" s="44">
        <f t="shared" si="55"/>
        <v>0</v>
      </c>
      <c r="Y117" s="44">
        <f t="shared" si="55"/>
        <v>0</v>
      </c>
      <c r="Z117" s="44">
        <f t="shared" si="55"/>
        <v>-175000</v>
      </c>
      <c r="AA117" s="44">
        <f t="shared" si="55"/>
        <v>0</v>
      </c>
      <c r="AB117" s="44">
        <f t="shared" si="55"/>
        <v>-500000</v>
      </c>
      <c r="AC117" s="44">
        <f t="shared" si="55"/>
        <v>-175000</v>
      </c>
      <c r="AD117" s="44">
        <f t="shared" si="55"/>
        <v>0</v>
      </c>
      <c r="AE117" s="44">
        <f t="shared" si="55"/>
        <v>0</v>
      </c>
    </row>
    <row r="118" spans="1:31" x14ac:dyDescent="0.3">
      <c r="H118" s="47"/>
    </row>
    <row r="119" spans="1:31" x14ac:dyDescent="0.3">
      <c r="A119" s="43" t="s">
        <v>133</v>
      </c>
      <c r="H119" s="47"/>
    </row>
    <row r="120" spans="1:31" x14ac:dyDescent="0.3">
      <c r="A120" s="45" t="str">
        <f>"Change in "&amp;A84</f>
        <v>Change in Contributed Capital</v>
      </c>
      <c r="F120" s="13" t="s">
        <v>125</v>
      </c>
      <c r="H120" s="47"/>
      <c r="I120" s="42">
        <f>I84-H84</f>
        <v>0</v>
      </c>
      <c r="J120" s="42">
        <f>J84-I84</f>
        <v>0</v>
      </c>
      <c r="K120" s="42">
        <f t="shared" ref="K120:AE120" si="56">K84-J84</f>
        <v>0</v>
      </c>
      <c r="L120" s="42">
        <f t="shared" si="56"/>
        <v>0</v>
      </c>
      <c r="M120" s="42">
        <f t="shared" si="56"/>
        <v>0</v>
      </c>
      <c r="N120" s="42">
        <f t="shared" si="56"/>
        <v>0</v>
      </c>
      <c r="O120" s="42">
        <f t="shared" si="56"/>
        <v>0</v>
      </c>
      <c r="P120" s="42">
        <f t="shared" si="56"/>
        <v>0</v>
      </c>
      <c r="Q120" s="42">
        <f t="shared" si="56"/>
        <v>0</v>
      </c>
      <c r="R120" s="42">
        <f t="shared" si="56"/>
        <v>0</v>
      </c>
      <c r="S120" s="42">
        <f t="shared" si="56"/>
        <v>0</v>
      </c>
      <c r="T120" s="42">
        <f t="shared" si="56"/>
        <v>0</v>
      </c>
      <c r="U120" s="42">
        <f t="shared" si="56"/>
        <v>0</v>
      </c>
      <c r="V120" s="42">
        <f t="shared" si="56"/>
        <v>0</v>
      </c>
      <c r="W120" s="42">
        <f t="shared" si="56"/>
        <v>0</v>
      </c>
      <c r="X120" s="42">
        <f t="shared" si="56"/>
        <v>0</v>
      </c>
      <c r="Y120" s="42">
        <f t="shared" si="56"/>
        <v>0</v>
      </c>
      <c r="Z120" s="42">
        <f t="shared" si="56"/>
        <v>0</v>
      </c>
      <c r="AA120" s="42">
        <f t="shared" si="56"/>
        <v>0</v>
      </c>
      <c r="AB120" s="42">
        <f t="shared" si="56"/>
        <v>0</v>
      </c>
      <c r="AC120" s="42">
        <f t="shared" si="56"/>
        <v>0</v>
      </c>
      <c r="AD120" s="42">
        <f t="shared" si="56"/>
        <v>0</v>
      </c>
      <c r="AE120" s="42">
        <f t="shared" si="56"/>
        <v>0</v>
      </c>
    </row>
    <row r="121" spans="1:31" x14ac:dyDescent="0.3">
      <c r="A121" s="45" t="str">
        <f>"Change in "&amp;A85</f>
        <v>Change in Distributions</v>
      </c>
      <c r="F121" s="13" t="s">
        <v>125</v>
      </c>
      <c r="H121" s="47"/>
      <c r="I121" s="42">
        <f>I85-H85</f>
        <v>0</v>
      </c>
      <c r="J121" s="42">
        <f>J85-I85</f>
        <v>0</v>
      </c>
      <c r="K121" s="42">
        <f t="shared" ref="K121:AE121" si="57">K85-J85</f>
        <v>0</v>
      </c>
      <c r="L121" s="42">
        <f t="shared" si="57"/>
        <v>-250000</v>
      </c>
      <c r="M121" s="42">
        <f t="shared" si="57"/>
        <v>0</v>
      </c>
      <c r="N121" s="42">
        <f t="shared" si="57"/>
        <v>0</v>
      </c>
      <c r="O121" s="42">
        <f t="shared" si="57"/>
        <v>0</v>
      </c>
      <c r="P121" s="42">
        <f t="shared" si="57"/>
        <v>0</v>
      </c>
      <c r="Q121" s="42">
        <f t="shared" si="57"/>
        <v>0</v>
      </c>
      <c r="R121" s="42">
        <f t="shared" si="57"/>
        <v>-250000</v>
      </c>
      <c r="S121" s="42">
        <f t="shared" si="57"/>
        <v>0</v>
      </c>
      <c r="T121" s="42">
        <f t="shared" si="57"/>
        <v>0</v>
      </c>
      <c r="U121" s="42">
        <f t="shared" si="57"/>
        <v>0</v>
      </c>
      <c r="V121" s="42">
        <f t="shared" si="57"/>
        <v>0</v>
      </c>
      <c r="W121" s="42">
        <f t="shared" si="57"/>
        <v>0</v>
      </c>
      <c r="X121" s="42">
        <f t="shared" si="57"/>
        <v>0</v>
      </c>
      <c r="Y121" s="42">
        <f t="shared" si="57"/>
        <v>0</v>
      </c>
      <c r="Z121" s="42">
        <f t="shared" si="57"/>
        <v>0</v>
      </c>
      <c r="AA121" s="42">
        <f t="shared" si="57"/>
        <v>-250000</v>
      </c>
      <c r="AB121" s="42">
        <f t="shared" si="57"/>
        <v>0</v>
      </c>
      <c r="AC121" s="42">
        <f t="shared" si="57"/>
        <v>0</v>
      </c>
      <c r="AD121" s="42">
        <f t="shared" si="57"/>
        <v>0</v>
      </c>
      <c r="AE121" s="42">
        <f t="shared" si="57"/>
        <v>0</v>
      </c>
    </row>
    <row r="122" spans="1:31" x14ac:dyDescent="0.3">
      <c r="H122" s="47"/>
    </row>
    <row r="123" spans="1:31" x14ac:dyDescent="0.3">
      <c r="A123" s="46" t="s">
        <v>134</v>
      </c>
      <c r="B123" s="35"/>
      <c r="C123" s="35"/>
      <c r="D123" s="35"/>
      <c r="E123" s="35"/>
      <c r="F123" s="35"/>
      <c r="G123" s="35"/>
      <c r="H123" s="48"/>
      <c r="I123" s="44">
        <f>SUM(I120:I122)</f>
        <v>0</v>
      </c>
      <c r="J123" s="44">
        <f>SUM(J120:J122)</f>
        <v>0</v>
      </c>
      <c r="K123" s="44">
        <f t="shared" ref="K123:AE123" si="58">SUM(K120:K122)</f>
        <v>0</v>
      </c>
      <c r="L123" s="44">
        <f t="shared" si="58"/>
        <v>-250000</v>
      </c>
      <c r="M123" s="44">
        <f t="shared" si="58"/>
        <v>0</v>
      </c>
      <c r="N123" s="44">
        <f t="shared" si="58"/>
        <v>0</v>
      </c>
      <c r="O123" s="44">
        <f t="shared" si="58"/>
        <v>0</v>
      </c>
      <c r="P123" s="44">
        <f t="shared" si="58"/>
        <v>0</v>
      </c>
      <c r="Q123" s="44">
        <f t="shared" si="58"/>
        <v>0</v>
      </c>
      <c r="R123" s="44">
        <f t="shared" si="58"/>
        <v>-250000</v>
      </c>
      <c r="S123" s="44">
        <f t="shared" si="58"/>
        <v>0</v>
      </c>
      <c r="T123" s="44">
        <f t="shared" si="58"/>
        <v>0</v>
      </c>
      <c r="U123" s="44">
        <f t="shared" si="58"/>
        <v>0</v>
      </c>
      <c r="V123" s="44">
        <f t="shared" si="58"/>
        <v>0</v>
      </c>
      <c r="W123" s="44">
        <f t="shared" si="58"/>
        <v>0</v>
      </c>
      <c r="X123" s="44">
        <f t="shared" si="58"/>
        <v>0</v>
      </c>
      <c r="Y123" s="44">
        <f t="shared" si="58"/>
        <v>0</v>
      </c>
      <c r="Z123" s="44">
        <f t="shared" si="58"/>
        <v>0</v>
      </c>
      <c r="AA123" s="44">
        <f t="shared" si="58"/>
        <v>-250000</v>
      </c>
      <c r="AB123" s="44">
        <f t="shared" si="58"/>
        <v>0</v>
      </c>
      <c r="AC123" s="44">
        <f t="shared" si="58"/>
        <v>0</v>
      </c>
      <c r="AD123" s="44">
        <f t="shared" si="58"/>
        <v>0</v>
      </c>
      <c r="AE123" s="44">
        <f t="shared" si="58"/>
        <v>0</v>
      </c>
    </row>
    <row r="124" spans="1:31" x14ac:dyDescent="0.3">
      <c r="A124" s="35" t="s">
        <v>135</v>
      </c>
      <c r="B124" s="35"/>
      <c r="C124" s="35"/>
      <c r="D124" s="35"/>
      <c r="E124" s="35"/>
      <c r="F124" s="35"/>
      <c r="G124" s="35"/>
      <c r="H124" s="48"/>
      <c r="I124" s="44">
        <f>SUM(I117,I123)</f>
        <v>0</v>
      </c>
      <c r="J124" s="44">
        <f>SUM(J117,J123)</f>
        <v>0</v>
      </c>
      <c r="K124" s="44">
        <f t="shared" ref="K124:AE124" si="59">SUM(K117,K123)</f>
        <v>-175000</v>
      </c>
      <c r="L124" s="44">
        <f t="shared" si="59"/>
        <v>-250000</v>
      </c>
      <c r="M124" s="44">
        <f t="shared" si="59"/>
        <v>0</v>
      </c>
      <c r="N124" s="44">
        <f t="shared" si="59"/>
        <v>-175000</v>
      </c>
      <c r="O124" s="44">
        <f t="shared" si="59"/>
        <v>-500000</v>
      </c>
      <c r="P124" s="44">
        <f t="shared" si="59"/>
        <v>0</v>
      </c>
      <c r="Q124" s="44">
        <f t="shared" si="59"/>
        <v>-175000</v>
      </c>
      <c r="R124" s="44">
        <f t="shared" si="59"/>
        <v>-250000</v>
      </c>
      <c r="S124" s="44">
        <f t="shared" si="59"/>
        <v>0</v>
      </c>
      <c r="T124" s="44">
        <f t="shared" si="59"/>
        <v>-175000</v>
      </c>
      <c r="U124" s="44">
        <f t="shared" si="59"/>
        <v>0</v>
      </c>
      <c r="V124" s="44">
        <f t="shared" si="59"/>
        <v>-500000</v>
      </c>
      <c r="W124" s="44">
        <f t="shared" si="59"/>
        <v>-175000</v>
      </c>
      <c r="X124" s="44">
        <f t="shared" si="59"/>
        <v>0</v>
      </c>
      <c r="Y124" s="44">
        <f t="shared" si="59"/>
        <v>0</v>
      </c>
      <c r="Z124" s="44">
        <f t="shared" si="59"/>
        <v>-175000</v>
      </c>
      <c r="AA124" s="44">
        <f t="shared" si="59"/>
        <v>-250000</v>
      </c>
      <c r="AB124" s="44">
        <f t="shared" si="59"/>
        <v>-500000</v>
      </c>
      <c r="AC124" s="44">
        <f t="shared" si="59"/>
        <v>-175000</v>
      </c>
      <c r="AD124" s="44">
        <f t="shared" si="59"/>
        <v>0</v>
      </c>
      <c r="AE124" s="44">
        <f t="shared" si="59"/>
        <v>0</v>
      </c>
    </row>
    <row r="125" spans="1:31" x14ac:dyDescent="0.3">
      <c r="H125" s="47"/>
    </row>
    <row r="126" spans="1:31" x14ac:dyDescent="0.3">
      <c r="A126" t="s">
        <v>136</v>
      </c>
      <c r="H126" s="47"/>
      <c r="I126" s="42">
        <f>H128</f>
        <v>1267669.8500000001</v>
      </c>
      <c r="J126" s="42">
        <f>I128</f>
        <v>1536489.7669555296</v>
      </c>
      <c r="K126" s="42">
        <f t="shared" ref="K126:AE126" si="60">J128</f>
        <v>2215584.0139554022</v>
      </c>
      <c r="L126" s="42">
        <f t="shared" si="60"/>
        <v>1829203.3896715306</v>
      </c>
      <c r="M126" s="42">
        <f t="shared" si="60"/>
        <v>1989729.899605948</v>
      </c>
      <c r="N126" s="42">
        <f t="shared" si="60"/>
        <v>1709371.5308507355</v>
      </c>
      <c r="O126" s="42">
        <f t="shared" si="60"/>
        <v>2132191.727816307</v>
      </c>
      <c r="P126" s="42">
        <f t="shared" si="60"/>
        <v>1913810.6822296905</v>
      </c>
      <c r="Q126" s="42">
        <f t="shared" si="60"/>
        <v>2043475.6843184454</v>
      </c>
      <c r="R126" s="42">
        <f t="shared" si="60"/>
        <v>2568798.8735059923</v>
      </c>
      <c r="S126" s="42">
        <f t="shared" si="60"/>
        <v>2581410.799632804</v>
      </c>
      <c r="T126" s="42">
        <f t="shared" si="60"/>
        <v>2394398.1229865332</v>
      </c>
      <c r="U126" s="42">
        <f t="shared" si="60"/>
        <v>1261797.4994558995</v>
      </c>
      <c r="V126" s="42">
        <f t="shared" si="60"/>
        <v>2058802.0341406353</v>
      </c>
      <c r="W126" s="42">
        <f t="shared" si="60"/>
        <v>1940300.003950492</v>
      </c>
      <c r="X126" s="42">
        <f t="shared" si="60"/>
        <v>1155077.5912214187</v>
      </c>
      <c r="Y126" s="42">
        <f t="shared" si="60"/>
        <v>1275089.7480687362</v>
      </c>
      <c r="Z126" s="42">
        <f t="shared" si="60"/>
        <v>1370203.9334450997</v>
      </c>
      <c r="AA126" s="42">
        <f t="shared" si="60"/>
        <v>1701936.6719027057</v>
      </c>
      <c r="AB126" s="42">
        <f t="shared" si="60"/>
        <v>1471248.0409013848</v>
      </c>
      <c r="AC126" s="42">
        <f t="shared" si="60"/>
        <v>1314360.2359575643</v>
      </c>
      <c r="AD126" s="42">
        <f t="shared" si="60"/>
        <v>1695118.4106686853</v>
      </c>
      <c r="AE126" s="42">
        <f t="shared" si="60"/>
        <v>1940229.4584482266</v>
      </c>
    </row>
    <row r="127" spans="1:31" x14ac:dyDescent="0.3">
      <c r="A127" s="43" t="s">
        <v>137</v>
      </c>
      <c r="F127" s="13" t="s">
        <v>139</v>
      </c>
      <c r="H127" s="47"/>
      <c r="I127" s="42">
        <f>SUM(I105,I110,I124)</f>
        <v>268819.91695552942</v>
      </c>
      <c r="J127" s="42">
        <f>SUM(J105,J110,J124)</f>
        <v>679094.24699987273</v>
      </c>
      <c r="K127" s="42">
        <f t="shared" ref="K127:AE127" si="61">SUM(K105,K110,K124)</f>
        <v>-386380.62428387156</v>
      </c>
      <c r="L127" s="42">
        <f t="shared" si="61"/>
        <v>160526.50993441744</v>
      </c>
      <c r="M127" s="42">
        <f t="shared" si="61"/>
        <v>-280358.36875521252</v>
      </c>
      <c r="N127" s="42">
        <f t="shared" si="61"/>
        <v>422820.19696557126</v>
      </c>
      <c r="O127" s="42">
        <f t="shared" si="61"/>
        <v>-218381.0455866165</v>
      </c>
      <c r="P127" s="42">
        <f t="shared" si="61"/>
        <v>129665.00208875492</v>
      </c>
      <c r="Q127" s="42">
        <f t="shared" si="61"/>
        <v>525323.18918754696</v>
      </c>
      <c r="R127" s="42">
        <f t="shared" si="61"/>
        <v>12611.926126811653</v>
      </c>
      <c r="S127" s="42">
        <f t="shared" si="61"/>
        <v>-187012.67664627064</v>
      </c>
      <c r="T127" s="42">
        <f t="shared" si="61"/>
        <v>-1132600.6235306337</v>
      </c>
      <c r="U127" s="42">
        <f t="shared" si="61"/>
        <v>797004.5346847357</v>
      </c>
      <c r="V127" s="42">
        <f t="shared" si="61"/>
        <v>-118502.03019014327</v>
      </c>
      <c r="W127" s="42">
        <f t="shared" si="61"/>
        <v>-785222.4127290732</v>
      </c>
      <c r="X127" s="42">
        <f t="shared" si="61"/>
        <v>120012.15684731756</v>
      </c>
      <c r="Y127" s="42">
        <f t="shared" si="61"/>
        <v>95114.185376363559</v>
      </c>
      <c r="Z127" s="42">
        <f t="shared" si="61"/>
        <v>331732.738457606</v>
      </c>
      <c r="AA127" s="42">
        <f t="shared" si="61"/>
        <v>-230688.63100132078</v>
      </c>
      <c r="AB127" s="42">
        <f t="shared" si="61"/>
        <v>-156887.80494382035</v>
      </c>
      <c r="AC127" s="42">
        <f t="shared" si="61"/>
        <v>380758.17471112101</v>
      </c>
      <c r="AD127" s="42">
        <f t="shared" si="61"/>
        <v>245111.04777954117</v>
      </c>
      <c r="AE127" s="42">
        <f t="shared" si="61"/>
        <v>-398291.20589161431</v>
      </c>
    </row>
    <row r="128" spans="1:31" x14ac:dyDescent="0.3">
      <c r="A128" s="35" t="s">
        <v>138</v>
      </c>
      <c r="B128" s="35"/>
      <c r="C128" s="35"/>
      <c r="D128" s="35"/>
      <c r="E128" s="35"/>
      <c r="F128" s="35"/>
      <c r="G128" s="35"/>
      <c r="H128" s="44">
        <f>$H$65</f>
        <v>1267669.8500000001</v>
      </c>
      <c r="I128" s="44">
        <f>SUM(I126:I127)</f>
        <v>1536489.7669555296</v>
      </c>
      <c r="J128" s="44">
        <f>SUM(J126:J127)</f>
        <v>2215584.0139554022</v>
      </c>
      <c r="K128" s="44">
        <f t="shared" ref="K128:AE128" si="62">SUM(K126:K127)</f>
        <v>1829203.3896715306</v>
      </c>
      <c r="L128" s="44">
        <f t="shared" si="62"/>
        <v>1989729.899605948</v>
      </c>
      <c r="M128" s="44">
        <f t="shared" si="62"/>
        <v>1709371.5308507355</v>
      </c>
      <c r="N128" s="44">
        <f t="shared" si="62"/>
        <v>2132191.727816307</v>
      </c>
      <c r="O128" s="44">
        <f t="shared" si="62"/>
        <v>1913810.6822296905</v>
      </c>
      <c r="P128" s="44">
        <f t="shared" si="62"/>
        <v>2043475.6843184454</v>
      </c>
      <c r="Q128" s="44">
        <f t="shared" si="62"/>
        <v>2568798.8735059923</v>
      </c>
      <c r="R128" s="44">
        <f t="shared" si="62"/>
        <v>2581410.799632804</v>
      </c>
      <c r="S128" s="44">
        <f t="shared" si="62"/>
        <v>2394398.1229865332</v>
      </c>
      <c r="T128" s="44">
        <f t="shared" si="62"/>
        <v>1261797.4994558995</v>
      </c>
      <c r="U128" s="44">
        <f t="shared" si="62"/>
        <v>2058802.0341406353</v>
      </c>
      <c r="V128" s="44">
        <f t="shared" si="62"/>
        <v>1940300.003950492</v>
      </c>
      <c r="W128" s="44">
        <f t="shared" si="62"/>
        <v>1155077.5912214187</v>
      </c>
      <c r="X128" s="44">
        <f t="shared" si="62"/>
        <v>1275089.7480687362</v>
      </c>
      <c r="Y128" s="44">
        <f t="shared" si="62"/>
        <v>1370203.9334450997</v>
      </c>
      <c r="Z128" s="44">
        <f t="shared" si="62"/>
        <v>1701936.6719027057</v>
      </c>
      <c r="AA128" s="44">
        <f t="shared" si="62"/>
        <v>1471248.0409013848</v>
      </c>
      <c r="AB128" s="44">
        <f t="shared" si="62"/>
        <v>1314360.2359575643</v>
      </c>
      <c r="AC128" s="44">
        <f t="shared" si="62"/>
        <v>1695118.4106686853</v>
      </c>
      <c r="AD128" s="44">
        <f t="shared" si="62"/>
        <v>1940229.4584482266</v>
      </c>
      <c r="AE128" s="44">
        <f t="shared" si="62"/>
        <v>1541938.2525566122</v>
      </c>
    </row>
    <row r="129" spans="1:31" x14ac:dyDescent="0.3">
      <c r="A129" t="s">
        <v>109</v>
      </c>
      <c r="H129" s="34">
        <f>ROUND(H65-H128,0)</f>
        <v>0</v>
      </c>
      <c r="I129" s="34">
        <f>ROUND(I65-I128,0)</f>
        <v>0</v>
      </c>
      <c r="J129" s="34">
        <f>ROUND(J65-J128,0)</f>
        <v>0</v>
      </c>
      <c r="K129" s="34">
        <f>ROUND(K65-K128,0)</f>
        <v>0</v>
      </c>
      <c r="L129" s="34">
        <f>ROUND(L65-L128,0)</f>
        <v>0</v>
      </c>
      <c r="M129" s="34">
        <f t="shared" ref="M129:AE129" si="63">ROUND(M65-M128,0)</f>
        <v>0</v>
      </c>
      <c r="N129" s="34">
        <f t="shared" si="63"/>
        <v>0</v>
      </c>
      <c r="O129" s="34">
        <f t="shared" si="63"/>
        <v>0</v>
      </c>
      <c r="P129" s="34">
        <f t="shared" si="63"/>
        <v>0</v>
      </c>
      <c r="Q129" s="34">
        <f t="shared" si="63"/>
        <v>0</v>
      </c>
      <c r="R129" s="34">
        <f t="shared" si="63"/>
        <v>0</v>
      </c>
      <c r="S129" s="34">
        <f t="shared" si="63"/>
        <v>0</v>
      </c>
      <c r="T129" s="34">
        <f t="shared" si="63"/>
        <v>0</v>
      </c>
      <c r="U129" s="34">
        <f t="shared" si="63"/>
        <v>0</v>
      </c>
      <c r="V129" s="34">
        <f t="shared" si="63"/>
        <v>0</v>
      </c>
      <c r="W129" s="34">
        <f t="shared" si="63"/>
        <v>0</v>
      </c>
      <c r="X129" s="34">
        <f t="shared" si="63"/>
        <v>0</v>
      </c>
      <c r="Y129" s="34">
        <f t="shared" si="63"/>
        <v>0</v>
      </c>
      <c r="Z129" s="34">
        <f t="shared" si="63"/>
        <v>0</v>
      </c>
      <c r="AA129" s="34">
        <f t="shared" si="63"/>
        <v>0</v>
      </c>
      <c r="AB129" s="34">
        <f t="shared" si="63"/>
        <v>0</v>
      </c>
      <c r="AC129" s="34">
        <f t="shared" si="63"/>
        <v>0</v>
      </c>
      <c r="AD129" s="34">
        <f t="shared" si="63"/>
        <v>0</v>
      </c>
      <c r="AE129" s="34">
        <f t="shared" si="6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