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Dropbox\03 Other\Mission Capital, LLC\02 Consulting\01 CLIENTS\30 LinkedIn Learning\00.1 VIDEO MODELS\"/>
    </mc:Choice>
  </mc:AlternateContent>
  <xr:revisionPtr revIDLastSave="0" documentId="8_{3907A327-A97D-4FEC-B99E-6922EF0B1A78}" xr6:coauthVersionLast="47" xr6:coauthVersionMax="47" xr10:uidLastSave="{00000000-0000-0000-0000-000000000000}"/>
  <bookViews>
    <workbookView xWindow="-120" yWindow="-120" windowWidth="29040" windowHeight="16440" activeTab="1" xr2:uid="{0C5E085D-9830-4003-9527-40152829346F}"/>
  </bookViews>
  <sheets>
    <sheet name="Control Panel" sheetId="4" r:id="rId1"/>
    <sheet name="Operating Model" sheetId="1" r:id="rId2"/>
    <sheet name="Headcount" sheetId="2" r:id="rId3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8" i="1" l="1"/>
  <c r="AG8" i="1"/>
  <c r="AH8" i="1"/>
  <c r="AI8" i="1"/>
  <c r="AJ8" i="1"/>
  <c r="AK8" i="1"/>
  <c r="AL8" i="1"/>
  <c r="AX8" i="1" s="1"/>
  <c r="BJ8" i="1" s="1"/>
  <c r="AM8" i="1"/>
  <c r="AN8" i="1"/>
  <c r="AO8" i="1"/>
  <c r="AP8" i="1"/>
  <c r="AQ8" i="1"/>
  <c r="AR8" i="1"/>
  <c r="AS8" i="1"/>
  <c r="AT8" i="1"/>
  <c r="AU8" i="1"/>
  <c r="AV8" i="1"/>
  <c r="AW8" i="1"/>
  <c r="BI8" i="1" s="1"/>
  <c r="AY8" i="1"/>
  <c r="AZ8" i="1"/>
  <c r="BA8" i="1"/>
  <c r="BB8" i="1"/>
  <c r="BC8" i="1"/>
  <c r="BD8" i="1"/>
  <c r="BE8" i="1"/>
  <c r="BF8" i="1"/>
  <c r="BG8" i="1"/>
  <c r="BH8" i="1"/>
  <c r="BK8" i="1"/>
  <c r="BL8" i="1"/>
  <c r="BM8" i="1"/>
  <c r="BN8" i="1"/>
  <c r="BO8" i="1"/>
  <c r="AG7" i="1"/>
  <c r="AH7" i="1"/>
  <c r="AI7" i="1"/>
  <c r="AJ7" i="1"/>
  <c r="AK7" i="1"/>
  <c r="AL7" i="1"/>
  <c r="AM7" i="1"/>
  <c r="AY7" i="1" s="1"/>
  <c r="BK7" i="1" s="1"/>
  <c r="AN7" i="1"/>
  <c r="AZ7" i="1" s="1"/>
  <c r="BL7" i="1" s="1"/>
  <c r="AO7" i="1"/>
  <c r="BA7" i="1" s="1"/>
  <c r="BM7" i="1" s="1"/>
  <c r="AP7" i="1"/>
  <c r="BB7" i="1" s="1"/>
  <c r="BN7" i="1" s="1"/>
  <c r="AQ7" i="1"/>
  <c r="BC7" i="1" s="1"/>
  <c r="BO7" i="1" s="1"/>
  <c r="AS7" i="1"/>
  <c r="AT7" i="1"/>
  <c r="AU7" i="1"/>
  <c r="AV7" i="1"/>
  <c r="AW7" i="1"/>
  <c r="BI7" i="1" s="1"/>
  <c r="AX7" i="1"/>
  <c r="BJ7" i="1" s="1"/>
  <c r="BE7" i="1"/>
  <c r="BF7" i="1"/>
  <c r="BG7" i="1"/>
  <c r="BH7" i="1"/>
  <c r="AF7" i="1"/>
  <c r="AR7" i="1" s="1"/>
  <c r="BD7" i="1" s="1"/>
  <c r="CA86" i="1" l="1"/>
  <c r="BZ86" i="1"/>
  <c r="BY86" i="1"/>
  <c r="BX86" i="1"/>
  <c r="CA85" i="1"/>
  <c r="BZ85" i="1"/>
  <c r="BY85" i="1"/>
  <c r="BX85" i="1"/>
  <c r="CA82" i="1"/>
  <c r="BZ82" i="1"/>
  <c r="BY82" i="1"/>
  <c r="BX82" i="1"/>
  <c r="CA80" i="1"/>
  <c r="BZ80" i="1"/>
  <c r="BY80" i="1"/>
  <c r="BX80" i="1"/>
  <c r="CA79" i="1"/>
  <c r="BZ79" i="1"/>
  <c r="BY79" i="1"/>
  <c r="BX79" i="1"/>
  <c r="CA78" i="1"/>
  <c r="BZ78" i="1"/>
  <c r="BY78" i="1"/>
  <c r="BX78" i="1"/>
  <c r="CA77" i="1"/>
  <c r="BZ77" i="1"/>
  <c r="BY77" i="1"/>
  <c r="BX77" i="1"/>
  <c r="CA76" i="1"/>
  <c r="BZ76" i="1"/>
  <c r="BY76" i="1"/>
  <c r="BX76" i="1"/>
  <c r="CA75" i="1"/>
  <c r="BZ75" i="1"/>
  <c r="BY75" i="1"/>
  <c r="BX75" i="1"/>
  <c r="CA70" i="1"/>
  <c r="BZ70" i="1"/>
  <c r="BY70" i="1"/>
  <c r="BX70" i="1"/>
  <c r="CA69" i="1"/>
  <c r="BZ69" i="1"/>
  <c r="BY69" i="1"/>
  <c r="BX69" i="1"/>
  <c r="CA68" i="1"/>
  <c r="BZ68" i="1"/>
  <c r="BY68" i="1"/>
  <c r="BX68" i="1"/>
  <c r="CA67" i="1"/>
  <c r="BZ67" i="1"/>
  <c r="BY67" i="1"/>
  <c r="BX67" i="1"/>
  <c r="CA58" i="1"/>
  <c r="BZ58" i="1"/>
  <c r="BY58" i="1"/>
  <c r="BX58" i="1"/>
  <c r="CA57" i="1"/>
  <c r="BZ57" i="1"/>
  <c r="BY57" i="1"/>
  <c r="BX57" i="1"/>
  <c r="CA56" i="1"/>
  <c r="BZ56" i="1"/>
  <c r="BY56" i="1"/>
  <c r="BX56" i="1"/>
  <c r="CA55" i="1"/>
  <c r="BZ55" i="1"/>
  <c r="BY55" i="1"/>
  <c r="BX55" i="1"/>
  <c r="CA54" i="1"/>
  <c r="BZ54" i="1"/>
  <c r="BY54" i="1"/>
  <c r="BX54" i="1"/>
  <c r="CA47" i="1"/>
  <c r="BZ47" i="1"/>
  <c r="BY47" i="1"/>
  <c r="BX47" i="1"/>
  <c r="CA42" i="1"/>
  <c r="BZ42" i="1"/>
  <c r="BY42" i="1"/>
  <c r="BX42" i="1"/>
  <c r="CA40" i="1"/>
  <c r="BZ40" i="1"/>
  <c r="BY40" i="1"/>
  <c r="BX40" i="1"/>
  <c r="CA39" i="1"/>
  <c r="BZ39" i="1"/>
  <c r="BY39" i="1"/>
  <c r="BX39" i="1"/>
  <c r="CA38" i="1"/>
  <c r="BZ38" i="1"/>
  <c r="BY38" i="1"/>
  <c r="BX38" i="1"/>
  <c r="CA37" i="1"/>
  <c r="BZ37" i="1"/>
  <c r="BY37" i="1"/>
  <c r="BX37" i="1"/>
  <c r="CA36" i="1"/>
  <c r="BZ36" i="1"/>
  <c r="BY36" i="1"/>
  <c r="BX36" i="1"/>
  <c r="CA35" i="1"/>
  <c r="BZ35" i="1"/>
  <c r="BY35" i="1"/>
  <c r="BX35" i="1"/>
  <c r="CA34" i="1"/>
  <c r="BZ34" i="1"/>
  <c r="BY34" i="1"/>
  <c r="BX34" i="1"/>
  <c r="CA33" i="1"/>
  <c r="BZ33" i="1"/>
  <c r="BY33" i="1"/>
  <c r="BX33" i="1"/>
  <c r="CA32" i="1"/>
  <c r="BZ32" i="1"/>
  <c r="BY32" i="1"/>
  <c r="BX32" i="1"/>
  <c r="CA31" i="1"/>
  <c r="BZ31" i="1"/>
  <c r="BY31" i="1"/>
  <c r="BX31" i="1"/>
  <c r="CA30" i="1"/>
  <c r="BZ30" i="1"/>
  <c r="BY30" i="1"/>
  <c r="BX30" i="1"/>
  <c r="CA29" i="1"/>
  <c r="BZ29" i="1"/>
  <c r="BY29" i="1"/>
  <c r="BX29" i="1"/>
  <c r="CA28" i="1"/>
  <c r="BZ28" i="1"/>
  <c r="BY28" i="1"/>
  <c r="BX28" i="1"/>
  <c r="CA16" i="1"/>
  <c r="BZ16" i="1"/>
  <c r="BY16" i="1"/>
  <c r="BX16" i="1"/>
  <c r="CA14" i="1"/>
  <c r="BZ14" i="1"/>
  <c r="BY14" i="1"/>
  <c r="BX14" i="1"/>
  <c r="CA13" i="1"/>
  <c r="BZ13" i="1"/>
  <c r="BY13" i="1"/>
  <c r="BX13" i="1"/>
  <c r="BX4" i="1"/>
  <c r="BY4" i="1"/>
  <c r="BX2" i="1"/>
  <c r="BS4" i="1"/>
  <c r="BR4" i="1"/>
  <c r="AF70" i="1"/>
  <c r="AG70" i="1" s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BL10" i="1"/>
  <c r="BM10" i="1"/>
  <c r="BN10" i="1"/>
  <c r="BO10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BJ16" i="1"/>
  <c r="BK16" i="1"/>
  <c r="BL16" i="1"/>
  <c r="BM16" i="1"/>
  <c r="BN16" i="1"/>
  <c r="BO16" i="1"/>
  <c r="AF19" i="1"/>
  <c r="AF23" i="1" s="1"/>
  <c r="AG19" i="1"/>
  <c r="AG23" i="1" s="1"/>
  <c r="AH19" i="1"/>
  <c r="AH23" i="1" s="1"/>
  <c r="AI19" i="1"/>
  <c r="AJ19" i="1"/>
  <c r="AJ23" i="1" s="1"/>
  <c r="AK19" i="1"/>
  <c r="AK23" i="1" s="1"/>
  <c r="AL19" i="1"/>
  <c r="AL23" i="1" s="1"/>
  <c r="AM19" i="1"/>
  <c r="AM23" i="1" s="1"/>
  <c r="AN19" i="1"/>
  <c r="AO19" i="1"/>
  <c r="AO23" i="1" s="1"/>
  <c r="AP19" i="1"/>
  <c r="AP23" i="1" s="1"/>
  <c r="AQ19" i="1"/>
  <c r="AR19" i="1"/>
  <c r="AS19" i="1"/>
  <c r="AT19" i="1"/>
  <c r="AU19" i="1"/>
  <c r="AV19" i="1"/>
  <c r="AV23" i="1" s="1"/>
  <c r="AW19" i="1"/>
  <c r="AW23" i="1" s="1"/>
  <c r="AX19" i="1"/>
  <c r="AX23" i="1" s="1"/>
  <c r="AY19" i="1"/>
  <c r="AY23" i="1" s="1"/>
  <c r="AZ19" i="1"/>
  <c r="AZ23" i="1" s="1"/>
  <c r="BA19" i="1"/>
  <c r="BA23" i="1" s="1"/>
  <c r="BB19" i="1"/>
  <c r="BB23" i="1" s="1"/>
  <c r="BC19" i="1"/>
  <c r="BD19" i="1"/>
  <c r="BE19" i="1"/>
  <c r="BE23" i="1" s="1"/>
  <c r="BF19" i="1"/>
  <c r="BF23" i="1" s="1"/>
  <c r="BG19" i="1"/>
  <c r="BH19" i="1"/>
  <c r="BH23" i="1" s="1"/>
  <c r="BI19" i="1"/>
  <c r="BI23" i="1" s="1"/>
  <c r="BJ19" i="1"/>
  <c r="BJ23" i="1" s="1"/>
  <c r="BK19" i="1"/>
  <c r="BK23" i="1" s="1"/>
  <c r="BL19" i="1"/>
  <c r="BL23" i="1" s="1"/>
  <c r="BM19" i="1"/>
  <c r="BM23" i="1" s="1"/>
  <c r="BN19" i="1"/>
  <c r="BN23" i="1" s="1"/>
  <c r="BO19" i="1"/>
  <c r="AF20" i="1"/>
  <c r="AF24" i="1" s="1"/>
  <c r="AG20" i="1"/>
  <c r="AG24" i="1" s="1"/>
  <c r="AH20" i="1"/>
  <c r="AH22" i="1" s="1"/>
  <c r="AI20" i="1"/>
  <c r="AI24" i="1" s="1"/>
  <c r="AJ20" i="1"/>
  <c r="AJ22" i="1" s="1"/>
  <c r="AJ25" i="1" s="1"/>
  <c r="AK20" i="1"/>
  <c r="AK24" i="1" s="1"/>
  <c r="AL20" i="1"/>
  <c r="AL24" i="1" s="1"/>
  <c r="AM20" i="1"/>
  <c r="AM24" i="1" s="1"/>
  <c r="AN20" i="1"/>
  <c r="AN24" i="1" s="1"/>
  <c r="AO20" i="1"/>
  <c r="AO24" i="1" s="1"/>
  <c r="AP20" i="1"/>
  <c r="AP24" i="1" s="1"/>
  <c r="AQ20" i="1"/>
  <c r="AQ24" i="1" s="1"/>
  <c r="AR20" i="1"/>
  <c r="AR24" i="1" s="1"/>
  <c r="AS20" i="1"/>
  <c r="AS24" i="1" s="1"/>
  <c r="AT20" i="1"/>
  <c r="AT24" i="1" s="1"/>
  <c r="AU20" i="1"/>
  <c r="AU24" i="1" s="1"/>
  <c r="AV20" i="1"/>
  <c r="AV22" i="1" s="1"/>
  <c r="AW20" i="1"/>
  <c r="AW24" i="1" s="1"/>
  <c r="AX20" i="1"/>
  <c r="AX24" i="1" s="1"/>
  <c r="AY20" i="1"/>
  <c r="AY24" i="1" s="1"/>
  <c r="AZ20" i="1"/>
  <c r="AZ24" i="1" s="1"/>
  <c r="BA20" i="1"/>
  <c r="BA24" i="1" s="1"/>
  <c r="BB20" i="1"/>
  <c r="BB24" i="1" s="1"/>
  <c r="BC20" i="1"/>
  <c r="BC24" i="1" s="1"/>
  <c r="BD20" i="1"/>
  <c r="BE20" i="1"/>
  <c r="BE24" i="1" s="1"/>
  <c r="BF20" i="1"/>
  <c r="BG20" i="1"/>
  <c r="BG22" i="1" s="1"/>
  <c r="BH20" i="1"/>
  <c r="BH22" i="1" s="1"/>
  <c r="BH25" i="1" s="1"/>
  <c r="BI20" i="1"/>
  <c r="BI24" i="1" s="1"/>
  <c r="BJ20" i="1"/>
  <c r="BJ24" i="1" s="1"/>
  <c r="BK20" i="1"/>
  <c r="BK24" i="1" s="1"/>
  <c r="BL20" i="1"/>
  <c r="BL24" i="1" s="1"/>
  <c r="BM20" i="1"/>
  <c r="BM24" i="1" s="1"/>
  <c r="BN20" i="1"/>
  <c r="BN24" i="1" s="1"/>
  <c r="BO20" i="1"/>
  <c r="BO24" i="1" s="1"/>
  <c r="AF22" i="1"/>
  <c r="AF25" i="1" s="1"/>
  <c r="AI23" i="1"/>
  <c r="BG23" i="1"/>
  <c r="BD24" i="1"/>
  <c r="BF24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BB42" i="1"/>
  <c r="BC42" i="1"/>
  <c r="BD42" i="1"/>
  <c r="BE42" i="1"/>
  <c r="BF42" i="1"/>
  <c r="BG42" i="1"/>
  <c r="BH42" i="1"/>
  <c r="BI42" i="1"/>
  <c r="BJ42" i="1"/>
  <c r="BK42" i="1"/>
  <c r="BL42" i="1"/>
  <c r="BM42" i="1"/>
  <c r="BN42" i="1"/>
  <c r="BO42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BE54" i="1"/>
  <c r="BF54" i="1"/>
  <c r="BG54" i="1"/>
  <c r="BH54" i="1"/>
  <c r="BI54" i="1"/>
  <c r="BJ54" i="1"/>
  <c r="BK54" i="1"/>
  <c r="BL54" i="1"/>
  <c r="BM54" i="1"/>
  <c r="BN54" i="1"/>
  <c r="BO54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BB55" i="1"/>
  <c r="BC55" i="1"/>
  <c r="BD55" i="1"/>
  <c r="BE55" i="1"/>
  <c r="BF55" i="1"/>
  <c r="BG55" i="1"/>
  <c r="BH55" i="1"/>
  <c r="BI55" i="1"/>
  <c r="BJ55" i="1"/>
  <c r="BK55" i="1"/>
  <c r="BL55" i="1"/>
  <c r="BM55" i="1"/>
  <c r="BN55" i="1"/>
  <c r="BO55" i="1"/>
  <c r="AF56" i="1"/>
  <c r="AF58" i="1" s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Y58" i="1" s="1"/>
  <c r="AZ56" i="1"/>
  <c r="BA56" i="1"/>
  <c r="BB56" i="1"/>
  <c r="BC56" i="1"/>
  <c r="BD56" i="1"/>
  <c r="BD58" i="1" s="1"/>
  <c r="BE56" i="1"/>
  <c r="BF56" i="1"/>
  <c r="BG56" i="1"/>
  <c r="BH56" i="1"/>
  <c r="BI56" i="1"/>
  <c r="BJ56" i="1"/>
  <c r="BK56" i="1"/>
  <c r="BK58" i="1" s="1"/>
  <c r="BL56" i="1"/>
  <c r="BM56" i="1"/>
  <c r="BN56" i="1"/>
  <c r="BO56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AR82" i="1"/>
  <c r="AS82" i="1"/>
  <c r="AT82" i="1"/>
  <c r="AU82" i="1"/>
  <c r="AV82" i="1"/>
  <c r="AW82" i="1"/>
  <c r="AX82" i="1"/>
  <c r="AY82" i="1"/>
  <c r="AZ82" i="1"/>
  <c r="BA82" i="1"/>
  <c r="BB82" i="1"/>
  <c r="BC82" i="1"/>
  <c r="BD82" i="1"/>
  <c r="BE82" i="1"/>
  <c r="BF82" i="1"/>
  <c r="BG82" i="1"/>
  <c r="BH82" i="1"/>
  <c r="BI82" i="1"/>
  <c r="BJ82" i="1"/>
  <c r="BK82" i="1"/>
  <c r="BL82" i="1"/>
  <c r="BM82" i="1"/>
  <c r="BN82" i="1"/>
  <c r="BO82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AR97" i="1"/>
  <c r="AS97" i="1"/>
  <c r="AT97" i="1"/>
  <c r="AU97" i="1"/>
  <c r="AV97" i="1"/>
  <c r="AW97" i="1"/>
  <c r="AX97" i="1"/>
  <c r="AY97" i="1"/>
  <c r="AZ97" i="1"/>
  <c r="BA97" i="1"/>
  <c r="BB97" i="1"/>
  <c r="BC97" i="1"/>
  <c r="BD97" i="1"/>
  <c r="BE97" i="1"/>
  <c r="BF97" i="1"/>
  <c r="BG97" i="1"/>
  <c r="BH97" i="1"/>
  <c r="BI97" i="1"/>
  <c r="BJ97" i="1"/>
  <c r="BK97" i="1"/>
  <c r="BL97" i="1"/>
  <c r="BM97" i="1"/>
  <c r="BN97" i="1"/>
  <c r="BO97" i="1"/>
  <c r="AF98" i="1"/>
  <c r="AG98" i="1"/>
  <c r="AH98" i="1"/>
  <c r="AI98" i="1"/>
  <c r="AJ98" i="1"/>
  <c r="AK98" i="1"/>
  <c r="AL98" i="1"/>
  <c r="AM98" i="1"/>
  <c r="AN98" i="1"/>
  <c r="AO98" i="1"/>
  <c r="AP98" i="1"/>
  <c r="AQ98" i="1"/>
  <c r="AR98" i="1"/>
  <c r="AS98" i="1"/>
  <c r="AT98" i="1"/>
  <c r="AU98" i="1"/>
  <c r="AV98" i="1"/>
  <c r="AW98" i="1"/>
  <c r="AX98" i="1"/>
  <c r="AY98" i="1"/>
  <c r="AZ98" i="1"/>
  <c r="BA98" i="1"/>
  <c r="BB98" i="1"/>
  <c r="BC98" i="1"/>
  <c r="BD98" i="1"/>
  <c r="BE98" i="1"/>
  <c r="BF98" i="1"/>
  <c r="BG98" i="1"/>
  <c r="BH98" i="1"/>
  <c r="BI98" i="1"/>
  <c r="BJ98" i="1"/>
  <c r="BK98" i="1"/>
  <c r="BL98" i="1"/>
  <c r="BM98" i="1"/>
  <c r="BN98" i="1"/>
  <c r="BO98" i="1"/>
  <c r="AF99" i="1"/>
  <c r="AG99" i="1"/>
  <c r="AH99" i="1"/>
  <c r="AI99" i="1"/>
  <c r="AJ99" i="1"/>
  <c r="AK99" i="1"/>
  <c r="AL99" i="1"/>
  <c r="AM99" i="1"/>
  <c r="AN99" i="1"/>
  <c r="AO99" i="1"/>
  <c r="AP99" i="1"/>
  <c r="AQ99" i="1"/>
  <c r="AR99" i="1"/>
  <c r="AS99" i="1"/>
  <c r="AT99" i="1"/>
  <c r="AU99" i="1"/>
  <c r="AV99" i="1"/>
  <c r="AW99" i="1"/>
  <c r="AX99" i="1"/>
  <c r="AY99" i="1"/>
  <c r="AZ99" i="1"/>
  <c r="BA99" i="1"/>
  <c r="BB99" i="1"/>
  <c r="BC99" i="1"/>
  <c r="BD99" i="1"/>
  <c r="BE99" i="1"/>
  <c r="BF99" i="1"/>
  <c r="BG99" i="1"/>
  <c r="BH99" i="1"/>
  <c r="BI99" i="1"/>
  <c r="BJ99" i="1"/>
  <c r="BK99" i="1"/>
  <c r="BL99" i="1"/>
  <c r="BM99" i="1"/>
  <c r="BN99" i="1"/>
  <c r="BO99" i="1"/>
  <c r="AF100" i="1"/>
  <c r="AG100" i="1"/>
  <c r="AH100" i="1"/>
  <c r="AI100" i="1"/>
  <c r="AJ100" i="1"/>
  <c r="AK100" i="1"/>
  <c r="AL100" i="1"/>
  <c r="AM100" i="1"/>
  <c r="AN100" i="1"/>
  <c r="AO100" i="1"/>
  <c r="AP100" i="1"/>
  <c r="AQ100" i="1"/>
  <c r="AR100" i="1"/>
  <c r="AS100" i="1"/>
  <c r="AT100" i="1"/>
  <c r="AU100" i="1"/>
  <c r="AV100" i="1"/>
  <c r="AW100" i="1"/>
  <c r="AX100" i="1"/>
  <c r="AY100" i="1"/>
  <c r="AZ100" i="1"/>
  <c r="BA100" i="1"/>
  <c r="BB100" i="1"/>
  <c r="BC100" i="1"/>
  <c r="BD100" i="1"/>
  <c r="BE100" i="1"/>
  <c r="BF100" i="1"/>
  <c r="BG100" i="1"/>
  <c r="BH100" i="1"/>
  <c r="BI100" i="1"/>
  <c r="BJ100" i="1"/>
  <c r="BK100" i="1"/>
  <c r="BL100" i="1"/>
  <c r="BM100" i="1"/>
  <c r="BN100" i="1"/>
  <c r="BO100" i="1"/>
  <c r="AF101" i="1"/>
  <c r="AG101" i="1"/>
  <c r="AH101" i="1"/>
  <c r="AI101" i="1"/>
  <c r="AJ101" i="1"/>
  <c r="AK101" i="1"/>
  <c r="AL101" i="1"/>
  <c r="AM101" i="1"/>
  <c r="AN101" i="1"/>
  <c r="AO101" i="1"/>
  <c r="AP101" i="1"/>
  <c r="AQ101" i="1"/>
  <c r="AR101" i="1"/>
  <c r="AS101" i="1"/>
  <c r="AT101" i="1"/>
  <c r="AU101" i="1"/>
  <c r="AV101" i="1"/>
  <c r="AW101" i="1"/>
  <c r="AX101" i="1"/>
  <c r="AY101" i="1"/>
  <c r="AZ101" i="1"/>
  <c r="BA101" i="1"/>
  <c r="BB101" i="1"/>
  <c r="BC101" i="1"/>
  <c r="BD101" i="1"/>
  <c r="BE101" i="1"/>
  <c r="BF101" i="1"/>
  <c r="BG101" i="1"/>
  <c r="BH101" i="1"/>
  <c r="BI101" i="1"/>
  <c r="BJ101" i="1"/>
  <c r="BK101" i="1"/>
  <c r="BL101" i="1"/>
  <c r="BM101" i="1"/>
  <c r="BN101" i="1"/>
  <c r="BO101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AR102" i="1"/>
  <c r="AS102" i="1"/>
  <c r="AT102" i="1"/>
  <c r="AU102" i="1"/>
  <c r="AV102" i="1"/>
  <c r="AW102" i="1"/>
  <c r="AX102" i="1"/>
  <c r="AY102" i="1"/>
  <c r="AZ102" i="1"/>
  <c r="BA102" i="1"/>
  <c r="BB102" i="1"/>
  <c r="BC102" i="1"/>
  <c r="BD102" i="1"/>
  <c r="BE102" i="1"/>
  <c r="BF102" i="1"/>
  <c r="BG102" i="1"/>
  <c r="BH102" i="1"/>
  <c r="BI102" i="1"/>
  <c r="BJ102" i="1"/>
  <c r="BK102" i="1"/>
  <c r="BL102" i="1"/>
  <c r="BM102" i="1"/>
  <c r="BN102" i="1"/>
  <c r="BO102" i="1"/>
  <c r="AF103" i="1"/>
  <c r="AG103" i="1"/>
  <c r="AH103" i="1"/>
  <c r="AI103" i="1"/>
  <c r="AJ103" i="1"/>
  <c r="AK103" i="1"/>
  <c r="AL103" i="1"/>
  <c r="AM103" i="1"/>
  <c r="AN103" i="1"/>
  <c r="AO103" i="1"/>
  <c r="AP103" i="1"/>
  <c r="AQ103" i="1"/>
  <c r="AR103" i="1"/>
  <c r="AS103" i="1"/>
  <c r="AT103" i="1"/>
  <c r="AU103" i="1"/>
  <c r="AV103" i="1"/>
  <c r="AW103" i="1"/>
  <c r="AX103" i="1"/>
  <c r="AY103" i="1"/>
  <c r="AZ103" i="1"/>
  <c r="BA103" i="1"/>
  <c r="BB103" i="1"/>
  <c r="BC103" i="1"/>
  <c r="BD103" i="1"/>
  <c r="BE103" i="1"/>
  <c r="BF103" i="1"/>
  <c r="BG103" i="1"/>
  <c r="BH103" i="1"/>
  <c r="BI103" i="1"/>
  <c r="BJ103" i="1"/>
  <c r="BK103" i="1"/>
  <c r="BL103" i="1"/>
  <c r="BM103" i="1"/>
  <c r="BN103" i="1"/>
  <c r="BO103" i="1"/>
  <c r="AF104" i="1"/>
  <c r="AG104" i="1"/>
  <c r="AH104" i="1"/>
  <c r="AI104" i="1"/>
  <c r="AJ104" i="1"/>
  <c r="AK104" i="1"/>
  <c r="AL104" i="1"/>
  <c r="AM104" i="1"/>
  <c r="AN104" i="1"/>
  <c r="AO104" i="1"/>
  <c r="AP104" i="1"/>
  <c r="AQ104" i="1"/>
  <c r="AR104" i="1"/>
  <c r="AS104" i="1"/>
  <c r="AT104" i="1"/>
  <c r="AU104" i="1"/>
  <c r="AV104" i="1"/>
  <c r="AW104" i="1"/>
  <c r="AX104" i="1"/>
  <c r="AY104" i="1"/>
  <c r="AZ104" i="1"/>
  <c r="BA104" i="1"/>
  <c r="BB104" i="1"/>
  <c r="BC104" i="1"/>
  <c r="BD104" i="1"/>
  <c r="BE104" i="1"/>
  <c r="BF104" i="1"/>
  <c r="BG104" i="1"/>
  <c r="BH104" i="1"/>
  <c r="BI104" i="1"/>
  <c r="BJ104" i="1"/>
  <c r="BK104" i="1"/>
  <c r="BL104" i="1"/>
  <c r="BM104" i="1"/>
  <c r="BN104" i="1"/>
  <c r="BO104" i="1"/>
  <c r="AF115" i="1"/>
  <c r="AG115" i="1"/>
  <c r="AH115" i="1"/>
  <c r="AI115" i="1"/>
  <c r="AJ115" i="1"/>
  <c r="AK115" i="1"/>
  <c r="AL115" i="1"/>
  <c r="AM115" i="1"/>
  <c r="AN115" i="1"/>
  <c r="AO115" i="1"/>
  <c r="AP115" i="1"/>
  <c r="AQ115" i="1"/>
  <c r="AR115" i="1"/>
  <c r="AS115" i="1"/>
  <c r="AT115" i="1"/>
  <c r="AU115" i="1"/>
  <c r="AV115" i="1"/>
  <c r="AW115" i="1"/>
  <c r="AW118" i="1" s="1"/>
  <c r="AX115" i="1"/>
  <c r="AY115" i="1"/>
  <c r="AZ115" i="1"/>
  <c r="BA115" i="1"/>
  <c r="BB115" i="1"/>
  <c r="BC115" i="1"/>
  <c r="BD115" i="1"/>
  <c r="BE115" i="1"/>
  <c r="BF115" i="1"/>
  <c r="BG115" i="1"/>
  <c r="BH115" i="1"/>
  <c r="BI115" i="1"/>
  <c r="BI118" i="1" s="1"/>
  <c r="BJ115" i="1"/>
  <c r="BK115" i="1"/>
  <c r="BL115" i="1"/>
  <c r="BM115" i="1"/>
  <c r="BN115" i="1"/>
  <c r="BO115" i="1"/>
  <c r="AF116" i="1"/>
  <c r="AG116" i="1"/>
  <c r="AH116" i="1"/>
  <c r="AI116" i="1"/>
  <c r="AI118" i="1" s="1"/>
  <c r="AJ116" i="1"/>
  <c r="AK116" i="1"/>
  <c r="AL116" i="1"/>
  <c r="AM116" i="1"/>
  <c r="AN116" i="1"/>
  <c r="AO116" i="1"/>
  <c r="AP116" i="1"/>
  <c r="AQ116" i="1"/>
  <c r="AQ118" i="1" s="1"/>
  <c r="AR116" i="1"/>
  <c r="AS116" i="1"/>
  <c r="AT116" i="1"/>
  <c r="AU116" i="1"/>
  <c r="AV116" i="1"/>
  <c r="AW116" i="1"/>
  <c r="AX116" i="1"/>
  <c r="AY116" i="1"/>
  <c r="AZ116" i="1"/>
  <c r="BA116" i="1"/>
  <c r="BB116" i="1"/>
  <c r="BC116" i="1"/>
  <c r="BC118" i="1" s="1"/>
  <c r="BD116" i="1"/>
  <c r="BE116" i="1"/>
  <c r="BF116" i="1"/>
  <c r="BG116" i="1"/>
  <c r="BH116" i="1"/>
  <c r="BI116" i="1"/>
  <c r="BJ116" i="1"/>
  <c r="BK116" i="1"/>
  <c r="BL116" i="1"/>
  <c r="BM116" i="1"/>
  <c r="BN116" i="1"/>
  <c r="BO116" i="1"/>
  <c r="BO118" i="1" s="1"/>
  <c r="AF118" i="1"/>
  <c r="AG118" i="1"/>
  <c r="AH118" i="1"/>
  <c r="AN118" i="1"/>
  <c r="AR118" i="1"/>
  <c r="BD118" i="1"/>
  <c r="BN118" i="1"/>
  <c r="AF121" i="1"/>
  <c r="AG121" i="1"/>
  <c r="AH121" i="1"/>
  <c r="AI121" i="1"/>
  <c r="AJ121" i="1"/>
  <c r="AK121" i="1"/>
  <c r="AL121" i="1"/>
  <c r="AM121" i="1"/>
  <c r="AN121" i="1"/>
  <c r="AO121" i="1"/>
  <c r="AP121" i="1"/>
  <c r="AQ121" i="1"/>
  <c r="AR121" i="1"/>
  <c r="AS121" i="1"/>
  <c r="AT121" i="1"/>
  <c r="AU121" i="1"/>
  <c r="AV121" i="1"/>
  <c r="AW121" i="1"/>
  <c r="AX121" i="1"/>
  <c r="AY121" i="1"/>
  <c r="AZ121" i="1"/>
  <c r="BA121" i="1"/>
  <c r="BB121" i="1"/>
  <c r="BC121" i="1"/>
  <c r="BD121" i="1"/>
  <c r="BE121" i="1"/>
  <c r="BF121" i="1"/>
  <c r="BG121" i="1"/>
  <c r="BH121" i="1"/>
  <c r="BI121" i="1"/>
  <c r="BJ121" i="1"/>
  <c r="BK121" i="1"/>
  <c r="BL121" i="1"/>
  <c r="BM121" i="1"/>
  <c r="BN121" i="1"/>
  <c r="BO121" i="1"/>
  <c r="AF122" i="1"/>
  <c r="AG122" i="1"/>
  <c r="AH122" i="1"/>
  <c r="AI122" i="1"/>
  <c r="AI124" i="1" s="1"/>
  <c r="AJ122" i="1"/>
  <c r="AK122" i="1"/>
  <c r="AL122" i="1"/>
  <c r="AM122" i="1"/>
  <c r="AM124" i="1" s="1"/>
  <c r="AN122" i="1"/>
  <c r="AO122" i="1"/>
  <c r="AP122" i="1"/>
  <c r="AQ122" i="1"/>
  <c r="AR122" i="1"/>
  <c r="AS122" i="1"/>
  <c r="AT122" i="1"/>
  <c r="AU122" i="1"/>
  <c r="AV122" i="1"/>
  <c r="AW122" i="1"/>
  <c r="AX122" i="1"/>
  <c r="AY122" i="1"/>
  <c r="AZ122" i="1"/>
  <c r="BA122" i="1"/>
  <c r="BB122" i="1"/>
  <c r="BC122" i="1"/>
  <c r="BD122" i="1"/>
  <c r="BE122" i="1"/>
  <c r="BF122" i="1"/>
  <c r="BG122" i="1"/>
  <c r="BG124" i="1" s="1"/>
  <c r="BH122" i="1"/>
  <c r="BI122" i="1"/>
  <c r="BJ122" i="1"/>
  <c r="BK122" i="1"/>
  <c r="BL122" i="1"/>
  <c r="BM122" i="1"/>
  <c r="BN122" i="1"/>
  <c r="BO122" i="1"/>
  <c r="AF124" i="1"/>
  <c r="AF125" i="1" s="1"/>
  <c r="AG124" i="1"/>
  <c r="AG125" i="1" s="1"/>
  <c r="AH124" i="1"/>
  <c r="AL124" i="1"/>
  <c r="AN124" i="1"/>
  <c r="BJ12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H56" i="1"/>
  <c r="H55" i="1"/>
  <c r="H54" i="1"/>
  <c r="A56" i="1"/>
  <c r="A55" i="1"/>
  <c r="A54" i="1"/>
  <c r="A53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K109" i="1"/>
  <c r="K111" i="1" s="1"/>
  <c r="L109" i="1"/>
  <c r="L111" i="1" s="1"/>
  <c r="M109" i="1"/>
  <c r="M111" i="1" s="1"/>
  <c r="N109" i="1"/>
  <c r="N111" i="1" s="1"/>
  <c r="O109" i="1"/>
  <c r="O111" i="1" s="1"/>
  <c r="P109" i="1"/>
  <c r="P111" i="1" s="1"/>
  <c r="Q109" i="1"/>
  <c r="Q111" i="1" s="1"/>
  <c r="R109" i="1"/>
  <c r="R111" i="1" s="1"/>
  <c r="S109" i="1"/>
  <c r="S111" i="1" s="1"/>
  <c r="T109" i="1"/>
  <c r="T111" i="1" s="1"/>
  <c r="U109" i="1"/>
  <c r="U111" i="1" s="1"/>
  <c r="V109" i="1"/>
  <c r="V111" i="1" s="1"/>
  <c r="W109" i="1"/>
  <c r="W111" i="1" s="1"/>
  <c r="X109" i="1"/>
  <c r="X111" i="1" s="1"/>
  <c r="Y109" i="1"/>
  <c r="Y111" i="1" s="1"/>
  <c r="Z109" i="1"/>
  <c r="Z111" i="1" s="1"/>
  <c r="AA109" i="1"/>
  <c r="AA111" i="1" s="1"/>
  <c r="AB109" i="1"/>
  <c r="AB111" i="1" s="1"/>
  <c r="AC109" i="1"/>
  <c r="AC111" i="1" s="1"/>
  <c r="AD109" i="1"/>
  <c r="AD111" i="1" s="1"/>
  <c r="AE109" i="1"/>
  <c r="AE111" i="1" s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AE116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AD122" i="1"/>
  <c r="AE122" i="1"/>
  <c r="J97" i="1"/>
  <c r="J98" i="1"/>
  <c r="J99" i="1"/>
  <c r="J100" i="1"/>
  <c r="J101" i="1"/>
  <c r="J102" i="1"/>
  <c r="J103" i="1"/>
  <c r="J104" i="1"/>
  <c r="J109" i="1"/>
  <c r="J111" i="1" s="1"/>
  <c r="J115" i="1"/>
  <c r="J116" i="1"/>
  <c r="J121" i="1"/>
  <c r="J122" i="1"/>
  <c r="H129" i="1"/>
  <c r="I127" i="1" s="1"/>
  <c r="I122" i="1"/>
  <c r="I121" i="1"/>
  <c r="A122" i="1"/>
  <c r="A121" i="1"/>
  <c r="I116" i="1"/>
  <c r="I115" i="1"/>
  <c r="A116" i="1"/>
  <c r="A115" i="1"/>
  <c r="A109" i="1"/>
  <c r="I109" i="1"/>
  <c r="I111" i="1" s="1"/>
  <c r="I102" i="1"/>
  <c r="I103" i="1"/>
  <c r="I104" i="1"/>
  <c r="I101" i="1"/>
  <c r="I99" i="1"/>
  <c r="I100" i="1"/>
  <c r="I98" i="1"/>
  <c r="A104" i="1"/>
  <c r="A103" i="1"/>
  <c r="A102" i="1"/>
  <c r="A101" i="1"/>
  <c r="A100" i="1"/>
  <c r="A99" i="1"/>
  <c r="A98" i="1"/>
  <c r="I97" i="1"/>
  <c r="A97" i="1"/>
  <c r="A96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H89" i="1"/>
  <c r="I82" i="1"/>
  <c r="J82" i="1"/>
  <c r="J91" i="1" s="1"/>
  <c r="K82" i="1"/>
  <c r="L82" i="1"/>
  <c r="M82" i="1"/>
  <c r="N82" i="1"/>
  <c r="O82" i="1"/>
  <c r="P82" i="1"/>
  <c r="P91" i="1" s="1"/>
  <c r="Q82" i="1"/>
  <c r="R82" i="1"/>
  <c r="R91" i="1" s="1"/>
  <c r="S82" i="1"/>
  <c r="T82" i="1"/>
  <c r="T91" i="1" s="1"/>
  <c r="U82" i="1"/>
  <c r="U91" i="1" s="1"/>
  <c r="V82" i="1"/>
  <c r="V91" i="1" s="1"/>
  <c r="W82" i="1"/>
  <c r="X82" i="1"/>
  <c r="X91" i="1" s="1"/>
  <c r="Y82" i="1"/>
  <c r="Y91" i="1" s="1"/>
  <c r="Z82" i="1"/>
  <c r="Z91" i="1" s="1"/>
  <c r="AA82" i="1"/>
  <c r="AB82" i="1"/>
  <c r="AB91" i="1" s="1"/>
  <c r="AC82" i="1"/>
  <c r="AD82" i="1"/>
  <c r="AD91" i="1" s="1"/>
  <c r="AE82" i="1"/>
  <c r="H8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H7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H42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H16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H10" i="1"/>
  <c r="G57" i="2"/>
  <c r="F57" i="2"/>
  <c r="G56" i="2"/>
  <c r="F56" i="2"/>
  <c r="G55" i="2"/>
  <c r="F55" i="2"/>
  <c r="G54" i="2"/>
  <c r="F54" i="2"/>
  <c r="G53" i="2"/>
  <c r="F53" i="2"/>
  <c r="G52" i="2"/>
  <c r="F52" i="2"/>
  <c r="G51" i="2"/>
  <c r="F51" i="2"/>
  <c r="G50" i="2"/>
  <c r="F50" i="2"/>
  <c r="G49" i="2"/>
  <c r="F49" i="2"/>
  <c r="G48" i="2"/>
  <c r="F48" i="2"/>
  <c r="G47" i="2"/>
  <c r="F47" i="2"/>
  <c r="G46" i="2"/>
  <c r="F46" i="2"/>
  <c r="G45" i="2"/>
  <c r="F45" i="2"/>
  <c r="G44" i="2"/>
  <c r="F44" i="2"/>
  <c r="G43" i="2"/>
  <c r="F43" i="2"/>
  <c r="G42" i="2"/>
  <c r="F42" i="2"/>
  <c r="G41" i="2"/>
  <c r="F41" i="2"/>
  <c r="G40" i="2"/>
  <c r="F40" i="2"/>
  <c r="G39" i="2"/>
  <c r="F39" i="2"/>
  <c r="G38" i="2"/>
  <c r="F38" i="2"/>
  <c r="G37" i="2"/>
  <c r="F37" i="2"/>
  <c r="G36" i="2"/>
  <c r="F36" i="2"/>
  <c r="G35" i="2"/>
  <c r="F35" i="2"/>
  <c r="G34" i="2"/>
  <c r="F34" i="2"/>
  <c r="G33" i="2"/>
  <c r="F33" i="2"/>
  <c r="G32" i="2"/>
  <c r="F32" i="2"/>
  <c r="G31" i="2"/>
  <c r="F31" i="2"/>
  <c r="G30" i="2"/>
  <c r="F30" i="2"/>
  <c r="G29" i="2"/>
  <c r="F29" i="2"/>
  <c r="G28" i="2"/>
  <c r="F28" i="2"/>
  <c r="G27" i="2"/>
  <c r="F27" i="2"/>
  <c r="G26" i="2"/>
  <c r="F26" i="2"/>
  <c r="G25" i="2"/>
  <c r="F25" i="2"/>
  <c r="G24" i="2"/>
  <c r="F24" i="2"/>
  <c r="G23" i="2"/>
  <c r="F23" i="2"/>
  <c r="G22" i="2"/>
  <c r="F22" i="2"/>
  <c r="G21" i="2"/>
  <c r="F21" i="2"/>
  <c r="G20" i="2"/>
  <c r="F20" i="2"/>
  <c r="G19" i="2"/>
  <c r="F19" i="2"/>
  <c r="G18" i="2"/>
  <c r="F18" i="2"/>
  <c r="G17" i="2"/>
  <c r="F17" i="2"/>
  <c r="G16" i="2"/>
  <c r="F16" i="2"/>
  <c r="G15" i="2"/>
  <c r="F15" i="2"/>
  <c r="G14" i="2"/>
  <c r="F14" i="2"/>
  <c r="G13" i="2"/>
  <c r="F13" i="2"/>
  <c r="G12" i="2"/>
  <c r="F12" i="2"/>
  <c r="G11" i="2"/>
  <c r="F11" i="2"/>
  <c r="G10" i="2"/>
  <c r="F10" i="2"/>
  <c r="G9" i="2"/>
  <c r="F9" i="2"/>
  <c r="H8" i="2"/>
  <c r="G8" i="2"/>
  <c r="F8" i="2"/>
  <c r="H7" i="2"/>
  <c r="G7" i="2"/>
  <c r="F7" i="2"/>
  <c r="H6" i="2"/>
  <c r="G6" i="2"/>
  <c r="F6" i="2"/>
  <c r="H5" i="2"/>
  <c r="G5" i="2"/>
  <c r="F5" i="2"/>
  <c r="H4" i="2"/>
  <c r="G4" i="2"/>
  <c r="F4" i="2"/>
  <c r="H3" i="2"/>
  <c r="G3" i="2"/>
  <c r="F3" i="2"/>
  <c r="H2" i="2"/>
  <c r="G2" i="2"/>
  <c r="F2" i="2"/>
  <c r="G1" i="2"/>
  <c r="H1" i="2" s="1"/>
  <c r="I1" i="2" s="1"/>
  <c r="J1" i="2" s="1"/>
  <c r="K1" i="2" s="1"/>
  <c r="L1" i="2" s="1"/>
  <c r="M1" i="2" s="1"/>
  <c r="N1" i="2" s="1"/>
  <c r="O1" i="2" s="1"/>
  <c r="P1" i="2" s="1"/>
  <c r="Q1" i="2" s="1"/>
  <c r="Q57" i="2" s="1"/>
  <c r="B59" i="2"/>
  <c r="AE20" i="1"/>
  <c r="AE24" i="1" s="1"/>
  <c r="AD20" i="1"/>
  <c r="AD24" i="1" s="1"/>
  <c r="AC20" i="1"/>
  <c r="AC24" i="1" s="1"/>
  <c r="AB20" i="1"/>
  <c r="AB24" i="1" s="1"/>
  <c r="AA20" i="1"/>
  <c r="AA24" i="1" s="1"/>
  <c r="Z20" i="1"/>
  <c r="Z24" i="1" s="1"/>
  <c r="Y20" i="1"/>
  <c r="Y24" i="1" s="1"/>
  <c r="X20" i="1"/>
  <c r="X24" i="1" s="1"/>
  <c r="W20" i="1"/>
  <c r="W24" i="1" s="1"/>
  <c r="V20" i="1"/>
  <c r="V24" i="1" s="1"/>
  <c r="U20" i="1"/>
  <c r="U24" i="1" s="1"/>
  <c r="T20" i="1"/>
  <c r="T24" i="1" s="1"/>
  <c r="S20" i="1"/>
  <c r="S24" i="1" s="1"/>
  <c r="R20" i="1"/>
  <c r="R24" i="1" s="1"/>
  <c r="Q20" i="1"/>
  <c r="Q24" i="1" s="1"/>
  <c r="P20" i="1"/>
  <c r="P24" i="1" s="1"/>
  <c r="O20" i="1"/>
  <c r="O24" i="1" s="1"/>
  <c r="N20" i="1"/>
  <c r="N24" i="1" s="1"/>
  <c r="M20" i="1"/>
  <c r="M24" i="1" s="1"/>
  <c r="L20" i="1"/>
  <c r="L24" i="1" s="1"/>
  <c r="K20" i="1"/>
  <c r="K24" i="1" s="1"/>
  <c r="J20" i="1"/>
  <c r="J24" i="1" s="1"/>
  <c r="I20" i="1"/>
  <c r="I24" i="1" s="1"/>
  <c r="H20" i="1"/>
  <c r="H24" i="1" s="1"/>
  <c r="AE19" i="1"/>
  <c r="AD19" i="1"/>
  <c r="AD23" i="1" s="1"/>
  <c r="AC19" i="1"/>
  <c r="AC23" i="1" s="1"/>
  <c r="AB19" i="1"/>
  <c r="AB23" i="1" s="1"/>
  <c r="AA19" i="1"/>
  <c r="AA23" i="1" s="1"/>
  <c r="Z19" i="1"/>
  <c r="Y19" i="1"/>
  <c r="Y23" i="1" s="1"/>
  <c r="X19" i="1"/>
  <c r="X23" i="1" s="1"/>
  <c r="W19" i="1"/>
  <c r="W23" i="1" s="1"/>
  <c r="V19" i="1"/>
  <c r="V23" i="1" s="1"/>
  <c r="U19" i="1"/>
  <c r="U23" i="1" s="1"/>
  <c r="T19" i="1"/>
  <c r="T23" i="1" s="1"/>
  <c r="S19" i="1"/>
  <c r="S23" i="1" s="1"/>
  <c r="R19" i="1"/>
  <c r="R23" i="1" s="1"/>
  <c r="Q19" i="1"/>
  <c r="Q23" i="1" s="1"/>
  <c r="P19" i="1"/>
  <c r="P23" i="1" s="1"/>
  <c r="O19" i="1"/>
  <c r="O23" i="1" s="1"/>
  <c r="N19" i="1"/>
  <c r="N22" i="1" s="1"/>
  <c r="M19" i="1"/>
  <c r="M23" i="1" s="1"/>
  <c r="L19" i="1"/>
  <c r="L23" i="1" s="1"/>
  <c r="K19" i="1"/>
  <c r="K23" i="1" s="1"/>
  <c r="J19" i="1"/>
  <c r="J23" i="1" s="1"/>
  <c r="I19" i="1"/>
  <c r="I23" i="1" s="1"/>
  <c r="H19" i="1"/>
  <c r="H23" i="1" s="1"/>
  <c r="I4" i="1"/>
  <c r="J4" i="1" s="1"/>
  <c r="H3" i="1"/>
  <c r="AG22" i="1" l="1"/>
  <c r="AG25" i="1" s="1"/>
  <c r="BZ4" i="1"/>
  <c r="BY3" i="1"/>
  <c r="BY2" i="1"/>
  <c r="BX3" i="1"/>
  <c r="BT4" i="1"/>
  <c r="AK118" i="1"/>
  <c r="BO22" i="1"/>
  <c r="BO25" i="1" s="1"/>
  <c r="BE22" i="1"/>
  <c r="BE25" i="1" s="1"/>
  <c r="BR3" i="1"/>
  <c r="AW58" i="1"/>
  <c r="BO23" i="1"/>
  <c r="AK124" i="1"/>
  <c r="AJ124" i="1"/>
  <c r="AH125" i="1"/>
  <c r="BS3" i="1"/>
  <c r="BH24" i="1"/>
  <c r="BB58" i="1"/>
  <c r="BG24" i="1"/>
  <c r="AZ58" i="1"/>
  <c r="AI22" i="1"/>
  <c r="AI25" i="1" s="1"/>
  <c r="AM58" i="1"/>
  <c r="BI124" i="1"/>
  <c r="AW124" i="1"/>
  <c r="AW125" i="1" s="1"/>
  <c r="AK58" i="1"/>
  <c r="AJ58" i="1"/>
  <c r="AV24" i="1"/>
  <c r="BF124" i="1"/>
  <c r="AK125" i="1"/>
  <c r="AV58" i="1"/>
  <c r="BN22" i="1"/>
  <c r="AO118" i="1"/>
  <c r="AI44" i="1"/>
  <c r="AI49" i="1" s="1"/>
  <c r="AI50" i="1" s="1"/>
  <c r="AJ24" i="1"/>
  <c r="X58" i="1"/>
  <c r="L58" i="1"/>
  <c r="BH124" i="1"/>
  <c r="AV124" i="1"/>
  <c r="BH118" i="1"/>
  <c r="AV118" i="1"/>
  <c r="AJ118" i="1"/>
  <c r="AS58" i="1"/>
  <c r="AG58" i="1"/>
  <c r="W58" i="1"/>
  <c r="K58" i="1"/>
  <c r="BN58" i="1"/>
  <c r="AP58" i="1"/>
  <c r="AW22" i="1"/>
  <c r="AW25" i="1" s="1"/>
  <c r="BD124" i="1"/>
  <c r="BD125" i="1" s="1"/>
  <c r="BM58" i="1"/>
  <c r="BA58" i="1"/>
  <c r="AO58" i="1"/>
  <c r="BL58" i="1"/>
  <c r="AN58" i="1"/>
  <c r="BD22" i="1"/>
  <c r="BD25" i="1" s="1"/>
  <c r="AR22" i="1"/>
  <c r="AR44" i="1" s="1"/>
  <c r="AR45" i="1" s="1"/>
  <c r="BC22" i="1"/>
  <c r="BC25" i="1" s="1"/>
  <c r="AQ22" i="1"/>
  <c r="AQ25" i="1" s="1"/>
  <c r="AY118" i="1"/>
  <c r="AM118" i="1"/>
  <c r="AM125" i="1" s="1"/>
  <c r="AT58" i="1"/>
  <c r="AX118" i="1"/>
  <c r="BJ118" i="1"/>
  <c r="BJ125" i="1" s="1"/>
  <c r="BE124" i="1"/>
  <c r="AS124" i="1"/>
  <c r="BO58" i="1"/>
  <c r="BC58" i="1"/>
  <c r="AQ58" i="1"/>
  <c r="AL118" i="1"/>
  <c r="AL125" i="1" s="1"/>
  <c r="AR124" i="1"/>
  <c r="AR125" i="1" s="1"/>
  <c r="AI125" i="1"/>
  <c r="AF44" i="1"/>
  <c r="AF45" i="1" s="1"/>
  <c r="BD23" i="1"/>
  <c r="BI125" i="1"/>
  <c r="AR23" i="1"/>
  <c r="AV44" i="1"/>
  <c r="AV49" i="1" s="1"/>
  <c r="AV50" i="1" s="1"/>
  <c r="BK118" i="1"/>
  <c r="AF109" i="1"/>
  <c r="AF111" i="1" s="1"/>
  <c r="AX58" i="1"/>
  <c r="AL58" i="1"/>
  <c r="AQ23" i="1"/>
  <c r="BC23" i="1"/>
  <c r="BI58" i="1"/>
  <c r="AH58" i="1"/>
  <c r="AX124" i="1"/>
  <c r="BH58" i="1"/>
  <c r="BG58" i="1"/>
  <c r="AU58" i="1"/>
  <c r="AI58" i="1"/>
  <c r="AH70" i="1"/>
  <c r="AG109" i="1"/>
  <c r="AG111" i="1" s="1"/>
  <c r="BJ58" i="1"/>
  <c r="AN22" i="1"/>
  <c r="AN25" i="1" s="1"/>
  <c r="BA124" i="1"/>
  <c r="AO22" i="1"/>
  <c r="AO25" i="1" s="1"/>
  <c r="AA58" i="1"/>
  <c r="O58" i="1"/>
  <c r="BL124" i="1"/>
  <c r="AZ124" i="1"/>
  <c r="BE58" i="1"/>
  <c r="AV25" i="1"/>
  <c r="BI22" i="1"/>
  <c r="BI25" i="1" s="1"/>
  <c r="AK22" i="1"/>
  <c r="AK25" i="1" s="1"/>
  <c r="BM124" i="1"/>
  <c r="AO124" i="1"/>
  <c r="AO125" i="1" s="1"/>
  <c r="BN44" i="1"/>
  <c r="BN45" i="1" s="1"/>
  <c r="M58" i="1"/>
  <c r="BK124" i="1"/>
  <c r="AY124" i="1"/>
  <c r="AR58" i="1"/>
  <c r="AH24" i="1"/>
  <c r="BF118" i="1"/>
  <c r="AT118" i="1"/>
  <c r="AG44" i="1"/>
  <c r="AG49" i="1" s="1"/>
  <c r="AS22" i="1"/>
  <c r="AS25" i="1" s="1"/>
  <c r="AU118" i="1"/>
  <c r="BF22" i="1"/>
  <c r="BF44" i="1" s="1"/>
  <c r="BF45" i="1" s="1"/>
  <c r="BE118" i="1"/>
  <c r="AS118" i="1"/>
  <c r="BH44" i="1"/>
  <c r="BH49" i="1" s="1"/>
  <c r="BH53" i="1" s="1"/>
  <c r="AJ44" i="1"/>
  <c r="AJ49" i="1" s="1"/>
  <c r="AU124" i="1"/>
  <c r="BB22" i="1"/>
  <c r="BB44" i="1" s="1"/>
  <c r="BB45" i="1" s="1"/>
  <c r="BG118" i="1"/>
  <c r="BG125" i="1" s="1"/>
  <c r="H58" i="1"/>
  <c r="AT124" i="1"/>
  <c r="BA22" i="1"/>
  <c r="BA25" i="1" s="1"/>
  <c r="AP22" i="1"/>
  <c r="AP44" i="1" s="1"/>
  <c r="BF25" i="1"/>
  <c r="AM22" i="1"/>
  <c r="BN124" i="1"/>
  <c r="BN125" i="1" s="1"/>
  <c r="BB124" i="1"/>
  <c r="AP124" i="1"/>
  <c r="BF58" i="1"/>
  <c r="AS23" i="1"/>
  <c r="BM22" i="1"/>
  <c r="AZ22" i="1"/>
  <c r="AZ25" i="1" s="1"/>
  <c r="AL22" i="1"/>
  <c r="AN23" i="1"/>
  <c r="BL22" i="1"/>
  <c r="BL25" i="1" s="1"/>
  <c r="AY22" i="1"/>
  <c r="BE44" i="1"/>
  <c r="BE45" i="1" s="1"/>
  <c r="BK22" i="1"/>
  <c r="AX22" i="1"/>
  <c r="AU22" i="1"/>
  <c r="AU25" i="1" s="1"/>
  <c r="BM118" i="1"/>
  <c r="BA118" i="1"/>
  <c r="BJ22" i="1"/>
  <c r="AT22" i="1"/>
  <c r="AT25" i="1" s="1"/>
  <c r="AN125" i="1"/>
  <c r="BL118" i="1"/>
  <c r="AZ118" i="1"/>
  <c r="BC44" i="1"/>
  <c r="BC49" i="1" s="1"/>
  <c r="BN25" i="1"/>
  <c r="BO124" i="1"/>
  <c r="BO125" i="1" s="1"/>
  <c r="BC124" i="1"/>
  <c r="BC125" i="1" s="1"/>
  <c r="AQ124" i="1"/>
  <c r="AQ125" i="1" s="1"/>
  <c r="BG25" i="1"/>
  <c r="BG44" i="1"/>
  <c r="AH25" i="1"/>
  <c r="AH44" i="1"/>
  <c r="AT23" i="1"/>
  <c r="AD58" i="1"/>
  <c r="R58" i="1"/>
  <c r="AU23" i="1"/>
  <c r="AC58" i="1"/>
  <c r="Q58" i="1"/>
  <c r="AB58" i="1"/>
  <c r="P58" i="1"/>
  <c r="Z58" i="1"/>
  <c r="N58" i="1"/>
  <c r="Y58" i="1"/>
  <c r="V58" i="1"/>
  <c r="J58" i="1"/>
  <c r="BB118" i="1"/>
  <c r="AP118" i="1"/>
  <c r="AI70" i="1"/>
  <c r="AI109" i="1" s="1"/>
  <c r="AI111" i="1" s="1"/>
  <c r="AH109" i="1"/>
  <c r="AH111" i="1" s="1"/>
  <c r="AE58" i="1"/>
  <c r="S58" i="1"/>
  <c r="U58" i="1"/>
  <c r="I58" i="1"/>
  <c r="T58" i="1"/>
  <c r="AE22" i="1"/>
  <c r="AE44" i="1" s="1"/>
  <c r="H91" i="1"/>
  <c r="H92" i="1" s="1"/>
  <c r="Y118" i="1"/>
  <c r="M118" i="1"/>
  <c r="O91" i="1"/>
  <c r="O92" i="1" s="1"/>
  <c r="M124" i="1"/>
  <c r="X124" i="1"/>
  <c r="AD118" i="1"/>
  <c r="AA91" i="1"/>
  <c r="AA92" i="1" s="1"/>
  <c r="AA124" i="1"/>
  <c r="O124" i="1"/>
  <c r="AD124" i="1"/>
  <c r="W124" i="1"/>
  <c r="AE124" i="1"/>
  <c r="I118" i="1"/>
  <c r="AB118" i="1"/>
  <c r="AA118" i="1"/>
  <c r="S124" i="1"/>
  <c r="R124" i="1"/>
  <c r="Z124" i="1"/>
  <c r="N124" i="1"/>
  <c r="Y124" i="1"/>
  <c r="U124" i="1"/>
  <c r="Z118" i="1"/>
  <c r="T124" i="1"/>
  <c r="AC124" i="1"/>
  <c r="AC118" i="1"/>
  <c r="P118" i="1"/>
  <c r="V124" i="1"/>
  <c r="R118" i="1"/>
  <c r="O118" i="1"/>
  <c r="J118" i="1"/>
  <c r="N118" i="1"/>
  <c r="Q124" i="1"/>
  <c r="AB124" i="1"/>
  <c r="P124" i="1"/>
  <c r="X92" i="1"/>
  <c r="I124" i="1"/>
  <c r="L124" i="1"/>
  <c r="V118" i="1"/>
  <c r="K124" i="1"/>
  <c r="U118" i="1"/>
  <c r="J124" i="1"/>
  <c r="H130" i="1"/>
  <c r="Z22" i="1"/>
  <c r="Z44" i="1" s="1"/>
  <c r="V92" i="1"/>
  <c r="J92" i="1"/>
  <c r="U92" i="1"/>
  <c r="X118" i="1"/>
  <c r="L118" i="1"/>
  <c r="W118" i="1"/>
  <c r="K118" i="1"/>
  <c r="T118" i="1"/>
  <c r="AD92" i="1"/>
  <c r="R92" i="1"/>
  <c r="AE118" i="1"/>
  <c r="S118" i="1"/>
  <c r="T92" i="1"/>
  <c r="AB92" i="1"/>
  <c r="P92" i="1"/>
  <c r="Y92" i="1"/>
  <c r="Z92" i="1"/>
  <c r="Q118" i="1"/>
  <c r="AE91" i="1"/>
  <c r="AE92" i="1" s="1"/>
  <c r="Q91" i="1"/>
  <c r="Q92" i="1" s="1"/>
  <c r="AC91" i="1"/>
  <c r="AC92" i="1" s="1"/>
  <c r="N91" i="1"/>
  <c r="N92" i="1" s="1"/>
  <c r="L91" i="1"/>
  <c r="L92" i="1" s="1"/>
  <c r="AC22" i="1"/>
  <c r="U22" i="1"/>
  <c r="S22" i="1"/>
  <c r="S44" i="1" s="1"/>
  <c r="Q22" i="1"/>
  <c r="H22" i="1"/>
  <c r="T22" i="1"/>
  <c r="AD22" i="1"/>
  <c r="R22" i="1"/>
  <c r="AB22" i="1"/>
  <c r="P22" i="1"/>
  <c r="AA22" i="1"/>
  <c r="O22" i="1"/>
  <c r="Y22" i="1"/>
  <c r="M22" i="1"/>
  <c r="X22" i="1"/>
  <c r="L22" i="1"/>
  <c r="W22" i="1"/>
  <c r="K22" i="1"/>
  <c r="V22" i="1"/>
  <c r="J22" i="1"/>
  <c r="I22" i="1"/>
  <c r="I91" i="1"/>
  <c r="I92" i="1" s="1"/>
  <c r="S91" i="1"/>
  <c r="S92" i="1" s="1"/>
  <c r="N23" i="1"/>
  <c r="K91" i="1"/>
  <c r="K92" i="1" s="1"/>
  <c r="W91" i="1"/>
  <c r="W92" i="1" s="1"/>
  <c r="M91" i="1"/>
  <c r="M92" i="1" s="1"/>
  <c r="Z23" i="1"/>
  <c r="AE23" i="1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M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N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O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P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Q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F59" i="2"/>
  <c r="N44" i="1"/>
  <c r="N25" i="1"/>
  <c r="J3" i="1"/>
  <c r="K4" i="1"/>
  <c r="I3" i="1"/>
  <c r="AI96" i="1" l="1"/>
  <c r="AI106" i="1" s="1"/>
  <c r="BB49" i="1"/>
  <c r="BB53" i="1" s="1"/>
  <c r="BB59" i="1" s="1"/>
  <c r="AI45" i="1"/>
  <c r="AI53" i="1"/>
  <c r="BO44" i="1"/>
  <c r="BZ3" i="1"/>
  <c r="CA4" i="1"/>
  <c r="BZ2" i="1"/>
  <c r="BU4" i="1"/>
  <c r="AQ44" i="1"/>
  <c r="AQ45" i="1" s="1"/>
  <c r="AW44" i="1"/>
  <c r="AW49" i="1" s="1"/>
  <c r="AW50" i="1" s="1"/>
  <c r="AR49" i="1"/>
  <c r="AJ125" i="1"/>
  <c r="AI59" i="1"/>
  <c r="AI60" i="1" s="1"/>
  <c r="BH125" i="1"/>
  <c r="AZ125" i="1"/>
  <c r="BT3" i="1"/>
  <c r="AR25" i="1"/>
  <c r="BL125" i="1"/>
  <c r="BE125" i="1"/>
  <c r="AV125" i="1"/>
  <c r="AV96" i="1"/>
  <c r="AV106" i="1" s="1"/>
  <c r="BF125" i="1"/>
  <c r="AV45" i="1"/>
  <c r="AV53" i="1"/>
  <c r="AV59" i="1" s="1"/>
  <c r="AV60" i="1" s="1"/>
  <c r="BK125" i="1"/>
  <c r="AX125" i="1"/>
  <c r="AF49" i="1"/>
  <c r="AF96" i="1" s="1"/>
  <c r="AF106" i="1" s="1"/>
  <c r="AF128" i="1" s="1"/>
  <c r="BA44" i="1"/>
  <c r="BA49" i="1" s="1"/>
  <c r="AS44" i="1"/>
  <c r="AS49" i="1" s="1"/>
  <c r="AS53" i="1" s="1"/>
  <c r="AS59" i="1" s="1"/>
  <c r="AS60" i="1" s="1"/>
  <c r="BH59" i="1"/>
  <c r="BH60" i="1" s="1"/>
  <c r="BL44" i="1"/>
  <c r="BL49" i="1" s="1"/>
  <c r="BL96" i="1" s="1"/>
  <c r="BL106" i="1" s="1"/>
  <c r="BA125" i="1"/>
  <c r="AS125" i="1"/>
  <c r="AY125" i="1"/>
  <c r="BD44" i="1"/>
  <c r="BC45" i="1"/>
  <c r="BH45" i="1"/>
  <c r="AU44" i="1"/>
  <c r="AU49" i="1" s="1"/>
  <c r="AK44" i="1"/>
  <c r="BI44" i="1"/>
  <c r="BI49" i="1" s="1"/>
  <c r="BI53" i="1" s="1"/>
  <c r="BI59" i="1" s="1"/>
  <c r="BI60" i="1" s="1"/>
  <c r="AU125" i="1"/>
  <c r="AG96" i="1"/>
  <c r="AG106" i="1" s="1"/>
  <c r="AG128" i="1" s="1"/>
  <c r="AG53" i="1"/>
  <c r="AG59" i="1" s="1"/>
  <c r="AG60" i="1" s="1"/>
  <c r="AP45" i="1"/>
  <c r="AP49" i="1"/>
  <c r="AP53" i="1" s="1"/>
  <c r="AP59" i="1" s="1"/>
  <c r="AP60" i="1" s="1"/>
  <c r="AN44" i="1"/>
  <c r="AT125" i="1"/>
  <c r="AP125" i="1"/>
  <c r="BB125" i="1"/>
  <c r="AT44" i="1"/>
  <c r="AT49" i="1" s="1"/>
  <c r="BH50" i="1"/>
  <c r="AJ45" i="1"/>
  <c r="AP25" i="1"/>
  <c r="BH96" i="1"/>
  <c r="BH106" i="1" s="1"/>
  <c r="BM125" i="1"/>
  <c r="AG45" i="1"/>
  <c r="BF49" i="1"/>
  <c r="BF50" i="1" s="1"/>
  <c r="BN49" i="1"/>
  <c r="BN53" i="1" s="1"/>
  <c r="BN59" i="1" s="1"/>
  <c r="BN60" i="1" s="1"/>
  <c r="BB25" i="1"/>
  <c r="AO44" i="1"/>
  <c r="AO45" i="1" s="1"/>
  <c r="AG50" i="1"/>
  <c r="AJ50" i="1"/>
  <c r="AJ53" i="1"/>
  <c r="AJ59" i="1" s="1"/>
  <c r="AJ60" i="1" s="1"/>
  <c r="AJ96" i="1"/>
  <c r="AJ106" i="1" s="1"/>
  <c r="BM25" i="1"/>
  <c r="BM44" i="1"/>
  <c r="BO49" i="1"/>
  <c r="BO45" i="1"/>
  <c r="AI128" i="1"/>
  <c r="BK44" i="1"/>
  <c r="BK25" i="1"/>
  <c r="AX44" i="1"/>
  <c r="AX25" i="1"/>
  <c r="AE25" i="1"/>
  <c r="AZ44" i="1"/>
  <c r="AY25" i="1"/>
  <c r="AY44" i="1"/>
  <c r="BJ44" i="1"/>
  <c r="BJ25" i="1"/>
  <c r="M125" i="1"/>
  <c r="BE49" i="1"/>
  <c r="BE96" i="1" s="1"/>
  <c r="BE106" i="1" s="1"/>
  <c r="AM25" i="1"/>
  <c r="AM44" i="1"/>
  <c r="AL25" i="1"/>
  <c r="AL44" i="1"/>
  <c r="AH49" i="1"/>
  <c r="AH45" i="1"/>
  <c r="BC96" i="1"/>
  <c r="BC106" i="1" s="1"/>
  <c r="BC50" i="1"/>
  <c r="BC53" i="1"/>
  <c r="BC59" i="1" s="1"/>
  <c r="BC60" i="1" s="1"/>
  <c r="BB50" i="1"/>
  <c r="BB96" i="1"/>
  <c r="BB106" i="1" s="1"/>
  <c r="BG49" i="1"/>
  <c r="BG45" i="1"/>
  <c r="AJ70" i="1"/>
  <c r="AJ109" i="1" s="1"/>
  <c r="AJ111" i="1" s="1"/>
  <c r="BB60" i="1"/>
  <c r="Z25" i="1"/>
  <c r="Y125" i="1"/>
  <c r="X125" i="1"/>
  <c r="Z125" i="1"/>
  <c r="J125" i="1"/>
  <c r="K125" i="1"/>
  <c r="V125" i="1"/>
  <c r="W125" i="1"/>
  <c r="AD125" i="1"/>
  <c r="AA125" i="1"/>
  <c r="AB125" i="1"/>
  <c r="AC125" i="1"/>
  <c r="S125" i="1"/>
  <c r="R125" i="1"/>
  <c r="O125" i="1"/>
  <c r="U125" i="1"/>
  <c r="AE125" i="1"/>
  <c r="T125" i="1"/>
  <c r="N125" i="1"/>
  <c r="Q125" i="1"/>
  <c r="I125" i="1"/>
  <c r="P125" i="1"/>
  <c r="L125" i="1"/>
  <c r="S25" i="1"/>
  <c r="G59" i="2"/>
  <c r="J44" i="1"/>
  <c r="J25" i="1"/>
  <c r="AA44" i="1"/>
  <c r="AA25" i="1"/>
  <c r="U44" i="1"/>
  <c r="U25" i="1"/>
  <c r="O44" i="1"/>
  <c r="O25" i="1"/>
  <c r="I44" i="1"/>
  <c r="I25" i="1"/>
  <c r="T44" i="1"/>
  <c r="T25" i="1"/>
  <c r="AE49" i="1"/>
  <c r="AE53" i="1" s="1"/>
  <c r="AE59" i="1" s="1"/>
  <c r="AE60" i="1" s="1"/>
  <c r="AE45" i="1"/>
  <c r="H44" i="1"/>
  <c r="H25" i="1"/>
  <c r="Y44" i="1"/>
  <c r="Y25" i="1"/>
  <c r="AD44" i="1"/>
  <c r="AD25" i="1"/>
  <c r="S49" i="1"/>
  <c r="S53" i="1" s="1"/>
  <c r="S59" i="1" s="1"/>
  <c r="S45" i="1"/>
  <c r="M44" i="1"/>
  <c r="M25" i="1"/>
  <c r="R44" i="1"/>
  <c r="R25" i="1"/>
  <c r="L4" i="1"/>
  <c r="K3" i="1"/>
  <c r="X25" i="1"/>
  <c r="X44" i="1"/>
  <c r="L25" i="1"/>
  <c r="L44" i="1"/>
  <c r="AC44" i="1"/>
  <c r="AC25" i="1"/>
  <c r="W44" i="1"/>
  <c r="W25" i="1"/>
  <c r="Q44" i="1"/>
  <c r="Q25" i="1"/>
  <c r="Z49" i="1"/>
  <c r="Z53" i="1" s="1"/>
  <c r="Z59" i="1" s="1"/>
  <c r="Z45" i="1"/>
  <c r="K44" i="1"/>
  <c r="K25" i="1"/>
  <c r="AB44" i="1"/>
  <c r="AB25" i="1"/>
  <c r="V44" i="1"/>
  <c r="V25" i="1"/>
  <c r="P44" i="1"/>
  <c r="P25" i="1"/>
  <c r="N49" i="1"/>
  <c r="N53" i="1" s="1"/>
  <c r="N59" i="1" s="1"/>
  <c r="N45" i="1"/>
  <c r="AQ49" i="1" l="1"/>
  <c r="AQ96" i="1" s="1"/>
  <c r="AQ106" i="1" s="1"/>
  <c r="AW45" i="1"/>
  <c r="BL53" i="1"/>
  <c r="BL59" i="1" s="1"/>
  <c r="AS50" i="1"/>
  <c r="AW96" i="1"/>
  <c r="AW106" i="1" s="1"/>
  <c r="AS96" i="1"/>
  <c r="AS106" i="1" s="1"/>
  <c r="AW53" i="1"/>
  <c r="AW59" i="1" s="1"/>
  <c r="AW60" i="1" s="1"/>
  <c r="BF96" i="1"/>
  <c r="BF106" i="1" s="1"/>
  <c r="CA3" i="1"/>
  <c r="CA2" i="1"/>
  <c r="BV4" i="1"/>
  <c r="AR53" i="1"/>
  <c r="AR59" i="1" s="1"/>
  <c r="AR60" i="1" s="1"/>
  <c r="AR96" i="1"/>
  <c r="AR106" i="1" s="1"/>
  <c r="AR50" i="1"/>
  <c r="AQ50" i="1"/>
  <c r="BL50" i="1"/>
  <c r="BV3" i="1"/>
  <c r="BU3" i="1"/>
  <c r="BF53" i="1"/>
  <c r="BF59" i="1" s="1"/>
  <c r="BF60" i="1" s="1"/>
  <c r="BA45" i="1"/>
  <c r="AU45" i="1"/>
  <c r="AO49" i="1"/>
  <c r="AO53" i="1" s="1"/>
  <c r="AO59" i="1" s="1"/>
  <c r="AO60" i="1" s="1"/>
  <c r="AQ53" i="1"/>
  <c r="AQ59" i="1" s="1"/>
  <c r="AQ60" i="1" s="1"/>
  <c r="AF53" i="1"/>
  <c r="AF59" i="1" s="1"/>
  <c r="AF60" i="1" s="1"/>
  <c r="AF87" i="1"/>
  <c r="AF50" i="1"/>
  <c r="BD45" i="1"/>
  <c r="BD49" i="1"/>
  <c r="AJ128" i="1"/>
  <c r="BL45" i="1"/>
  <c r="BE53" i="1"/>
  <c r="BE59" i="1" s="1"/>
  <c r="BE60" i="1" s="1"/>
  <c r="BI45" i="1"/>
  <c r="AS45" i="1"/>
  <c r="AK45" i="1"/>
  <c r="AK49" i="1"/>
  <c r="AT45" i="1"/>
  <c r="AP96" i="1"/>
  <c r="AP106" i="1" s="1"/>
  <c r="BN50" i="1"/>
  <c r="BI96" i="1"/>
  <c r="BI106" i="1" s="1"/>
  <c r="AP50" i="1"/>
  <c r="BI50" i="1"/>
  <c r="AN49" i="1"/>
  <c r="AN45" i="1"/>
  <c r="BN96" i="1"/>
  <c r="BN106" i="1" s="1"/>
  <c r="BE50" i="1"/>
  <c r="AX49" i="1"/>
  <c r="AX45" i="1"/>
  <c r="BK45" i="1"/>
  <c r="BK49" i="1"/>
  <c r="AM49" i="1"/>
  <c r="AM45" i="1"/>
  <c r="BO50" i="1"/>
  <c r="BO53" i="1"/>
  <c r="BO59" i="1" s="1"/>
  <c r="BO60" i="1" s="1"/>
  <c r="BO96" i="1"/>
  <c r="BO106" i="1" s="1"/>
  <c r="BM49" i="1"/>
  <c r="BM45" i="1"/>
  <c r="AZ49" i="1"/>
  <c r="AZ45" i="1"/>
  <c r="BA50" i="1"/>
  <c r="BA96" i="1"/>
  <c r="BA106" i="1" s="1"/>
  <c r="BA53" i="1"/>
  <c r="BA59" i="1" s="1"/>
  <c r="BA60" i="1" s="1"/>
  <c r="BJ45" i="1"/>
  <c r="BJ49" i="1"/>
  <c r="AL49" i="1"/>
  <c r="AL45" i="1"/>
  <c r="AY49" i="1"/>
  <c r="AY45" i="1"/>
  <c r="BG53" i="1"/>
  <c r="BG59" i="1" s="1"/>
  <c r="BG96" i="1"/>
  <c r="BG106" i="1" s="1"/>
  <c r="BG50" i="1"/>
  <c r="AU53" i="1"/>
  <c r="AU59" i="1" s="1"/>
  <c r="AU60" i="1" s="1"/>
  <c r="AU96" i="1"/>
  <c r="AU106" i="1" s="1"/>
  <c r="AU50" i="1"/>
  <c r="AT53" i="1"/>
  <c r="AT59" i="1" s="1"/>
  <c r="AT60" i="1" s="1"/>
  <c r="AT96" i="1"/>
  <c r="AT106" i="1" s="1"/>
  <c r="AT50" i="1"/>
  <c r="Z60" i="1"/>
  <c r="AH53" i="1"/>
  <c r="AH59" i="1" s="1"/>
  <c r="AH60" i="1" s="1"/>
  <c r="AH50" i="1"/>
  <c r="AH96" i="1"/>
  <c r="AH106" i="1" s="1"/>
  <c r="AH128" i="1" s="1"/>
  <c r="AK70" i="1"/>
  <c r="AK109" i="1" s="1"/>
  <c r="AK111" i="1" s="1"/>
  <c r="BL60" i="1"/>
  <c r="N60" i="1"/>
  <c r="S60" i="1"/>
  <c r="S50" i="1"/>
  <c r="S96" i="1"/>
  <c r="S106" i="1" s="1"/>
  <c r="S128" i="1" s="1"/>
  <c r="N50" i="1"/>
  <c r="N96" i="1"/>
  <c r="N106" i="1" s="1"/>
  <c r="N128" i="1" s="1"/>
  <c r="AE50" i="1"/>
  <c r="AE96" i="1"/>
  <c r="AE106" i="1" s="1"/>
  <c r="AE128" i="1" s="1"/>
  <c r="Z50" i="1"/>
  <c r="Z96" i="1"/>
  <c r="Z106" i="1" s="1"/>
  <c r="Z128" i="1" s="1"/>
  <c r="H59" i="2"/>
  <c r="Q49" i="1"/>
  <c r="Q53" i="1" s="1"/>
  <c r="Q59" i="1" s="1"/>
  <c r="Q45" i="1"/>
  <c r="R49" i="1"/>
  <c r="R53" i="1" s="1"/>
  <c r="R59" i="1" s="1"/>
  <c r="R45" i="1"/>
  <c r="P49" i="1"/>
  <c r="P53" i="1" s="1"/>
  <c r="P59" i="1" s="1"/>
  <c r="P45" i="1"/>
  <c r="W45" i="1"/>
  <c r="W49" i="1"/>
  <c r="W53" i="1" s="1"/>
  <c r="W59" i="1" s="1"/>
  <c r="M49" i="1"/>
  <c r="M53" i="1" s="1"/>
  <c r="M59" i="1" s="1"/>
  <c r="M45" i="1"/>
  <c r="T49" i="1"/>
  <c r="T53" i="1" s="1"/>
  <c r="T59" i="1" s="1"/>
  <c r="T45" i="1"/>
  <c r="J45" i="1"/>
  <c r="J49" i="1"/>
  <c r="J53" i="1" s="1"/>
  <c r="J59" i="1" s="1"/>
  <c r="V45" i="1"/>
  <c r="V49" i="1"/>
  <c r="V53" i="1" s="1"/>
  <c r="V59" i="1" s="1"/>
  <c r="AC49" i="1"/>
  <c r="AC53" i="1" s="1"/>
  <c r="AC59" i="1" s="1"/>
  <c r="AC60" i="1" s="1"/>
  <c r="AC45" i="1"/>
  <c r="I49" i="1"/>
  <c r="I53" i="1" s="1"/>
  <c r="I59" i="1" s="1"/>
  <c r="I45" i="1"/>
  <c r="L49" i="1"/>
  <c r="L53" i="1" s="1"/>
  <c r="L59" i="1" s="1"/>
  <c r="L45" i="1"/>
  <c r="AB49" i="1"/>
  <c r="AB53" i="1" s="1"/>
  <c r="AB59" i="1" s="1"/>
  <c r="AB45" i="1"/>
  <c r="AD49" i="1"/>
  <c r="AD53" i="1" s="1"/>
  <c r="AD59" i="1" s="1"/>
  <c r="AD60" i="1" s="1"/>
  <c r="AD45" i="1"/>
  <c r="O49" i="1"/>
  <c r="O53" i="1" s="1"/>
  <c r="O59" i="1" s="1"/>
  <c r="O45" i="1"/>
  <c r="K45" i="1"/>
  <c r="K49" i="1"/>
  <c r="K53" i="1" s="1"/>
  <c r="K59" i="1" s="1"/>
  <c r="Y49" i="1"/>
  <c r="Y53" i="1" s="1"/>
  <c r="Y59" i="1" s="1"/>
  <c r="Y45" i="1"/>
  <c r="U49" i="1"/>
  <c r="U53" i="1" s="1"/>
  <c r="U59" i="1" s="1"/>
  <c r="U45" i="1"/>
  <c r="X49" i="1"/>
  <c r="X53" i="1" s="1"/>
  <c r="X59" i="1" s="1"/>
  <c r="X45" i="1"/>
  <c r="M4" i="1"/>
  <c r="L3" i="1"/>
  <c r="H49" i="1"/>
  <c r="H45" i="1"/>
  <c r="AA49" i="1"/>
  <c r="AA53" i="1" s="1"/>
  <c r="AA59" i="1" s="1"/>
  <c r="AA45" i="1"/>
  <c r="AO50" i="1" l="1"/>
  <c r="AO96" i="1"/>
  <c r="AO106" i="1" s="1"/>
  <c r="AG87" i="1"/>
  <c r="AF89" i="1"/>
  <c r="AF91" i="1" s="1"/>
  <c r="BD96" i="1"/>
  <c r="BD106" i="1" s="1"/>
  <c r="BD50" i="1"/>
  <c r="BD53" i="1"/>
  <c r="BD59" i="1" s="1"/>
  <c r="BD60" i="1" s="1"/>
  <c r="AK53" i="1"/>
  <c r="AK59" i="1" s="1"/>
  <c r="AK60" i="1" s="1"/>
  <c r="AK96" i="1"/>
  <c r="AK106" i="1" s="1"/>
  <c r="AK128" i="1" s="1"/>
  <c r="AK50" i="1"/>
  <c r="AN96" i="1"/>
  <c r="AN106" i="1" s="1"/>
  <c r="AN50" i="1"/>
  <c r="AN53" i="1"/>
  <c r="AN59" i="1" s="1"/>
  <c r="AN60" i="1" s="1"/>
  <c r="AZ53" i="1"/>
  <c r="AZ59" i="1" s="1"/>
  <c r="AZ50" i="1"/>
  <c r="AZ96" i="1"/>
  <c r="AZ106" i="1" s="1"/>
  <c r="BM96" i="1"/>
  <c r="BM106" i="1" s="1"/>
  <c r="BM53" i="1"/>
  <c r="BM59" i="1" s="1"/>
  <c r="BM60" i="1" s="1"/>
  <c r="BM50" i="1"/>
  <c r="AL53" i="1"/>
  <c r="AL59" i="1" s="1"/>
  <c r="AL50" i="1"/>
  <c r="AL96" i="1"/>
  <c r="AL106" i="1" s="1"/>
  <c r="AX50" i="1"/>
  <c r="AX53" i="1"/>
  <c r="AX59" i="1" s="1"/>
  <c r="AX96" i="1"/>
  <c r="AX106" i="1" s="1"/>
  <c r="BJ96" i="1"/>
  <c r="BJ106" i="1" s="1"/>
  <c r="BJ53" i="1"/>
  <c r="BJ59" i="1" s="1"/>
  <c r="BJ50" i="1"/>
  <c r="AM50" i="1"/>
  <c r="AM96" i="1"/>
  <c r="AM106" i="1" s="1"/>
  <c r="AM53" i="1"/>
  <c r="AM59" i="1" s="1"/>
  <c r="AM60" i="1" s="1"/>
  <c r="BK50" i="1"/>
  <c r="BK53" i="1"/>
  <c r="BK59" i="1" s="1"/>
  <c r="BK60" i="1" s="1"/>
  <c r="BK96" i="1"/>
  <c r="BK106" i="1" s="1"/>
  <c r="AY96" i="1"/>
  <c r="AY106" i="1" s="1"/>
  <c r="AY50" i="1"/>
  <c r="AY53" i="1"/>
  <c r="AY59" i="1" s="1"/>
  <c r="V60" i="1"/>
  <c r="AG61" i="1"/>
  <c r="AG62" i="1" s="1"/>
  <c r="X60" i="1"/>
  <c r="AI61" i="1"/>
  <c r="AI62" i="1" s="1"/>
  <c r="W60" i="1"/>
  <c r="AH61" i="1"/>
  <c r="AH62" i="1" s="1"/>
  <c r="Y60" i="1"/>
  <c r="AJ61" i="1"/>
  <c r="AJ62" i="1" s="1"/>
  <c r="AB60" i="1"/>
  <c r="U60" i="1"/>
  <c r="AF61" i="1"/>
  <c r="AF62" i="1" s="1"/>
  <c r="BG60" i="1"/>
  <c r="AD61" i="1"/>
  <c r="AD62" i="1" s="1"/>
  <c r="AA60" i="1"/>
  <c r="AL70" i="1"/>
  <c r="AL109" i="1" s="1"/>
  <c r="AL111" i="1" s="1"/>
  <c r="K60" i="1"/>
  <c r="V61" i="1"/>
  <c r="V62" i="1" s="1"/>
  <c r="L60" i="1"/>
  <c r="W61" i="1"/>
  <c r="W62" i="1" s="1"/>
  <c r="R60" i="1"/>
  <c r="AC61" i="1"/>
  <c r="AC62" i="1" s="1"/>
  <c r="P60" i="1"/>
  <c r="AA61" i="1"/>
  <c r="AA62" i="1" s="1"/>
  <c r="O60" i="1"/>
  <c r="Z61" i="1"/>
  <c r="Z62" i="1" s="1"/>
  <c r="J60" i="1"/>
  <c r="U61" i="1"/>
  <c r="U62" i="1" s="1"/>
  <c r="T60" i="1"/>
  <c r="AE61" i="1"/>
  <c r="AE62" i="1" s="1"/>
  <c r="M60" i="1"/>
  <c r="X61" i="1"/>
  <c r="X62" i="1" s="1"/>
  <c r="I60" i="1"/>
  <c r="T61" i="1"/>
  <c r="T62" i="1" s="1"/>
  <c r="Q60" i="1"/>
  <c r="AB61" i="1"/>
  <c r="AB62" i="1" s="1"/>
  <c r="Y61" i="1"/>
  <c r="Y62" i="1" s="1"/>
  <c r="H50" i="1"/>
  <c r="H53" i="1"/>
  <c r="AD50" i="1"/>
  <c r="AD96" i="1"/>
  <c r="AD106" i="1" s="1"/>
  <c r="AD128" i="1" s="1"/>
  <c r="T50" i="1"/>
  <c r="T96" i="1"/>
  <c r="T106" i="1" s="1"/>
  <c r="T128" i="1" s="1"/>
  <c r="Q50" i="1"/>
  <c r="Q96" i="1"/>
  <c r="Q106" i="1" s="1"/>
  <c r="Q128" i="1" s="1"/>
  <c r="AB50" i="1"/>
  <c r="AB96" i="1"/>
  <c r="AB106" i="1" s="1"/>
  <c r="AB128" i="1" s="1"/>
  <c r="U50" i="1"/>
  <c r="U96" i="1"/>
  <c r="U106" i="1" s="1"/>
  <c r="U128" i="1" s="1"/>
  <c r="M50" i="1"/>
  <c r="M96" i="1"/>
  <c r="M106" i="1" s="1"/>
  <c r="M128" i="1" s="1"/>
  <c r="I50" i="1"/>
  <c r="I96" i="1"/>
  <c r="I106" i="1" s="1"/>
  <c r="I128" i="1" s="1"/>
  <c r="I129" i="1" s="1"/>
  <c r="AC50" i="1"/>
  <c r="AC96" i="1"/>
  <c r="AC106" i="1" s="1"/>
  <c r="AC128" i="1" s="1"/>
  <c r="AA50" i="1"/>
  <c r="AA96" i="1"/>
  <c r="AA106" i="1" s="1"/>
  <c r="AA128" i="1" s="1"/>
  <c r="P50" i="1"/>
  <c r="P96" i="1"/>
  <c r="P106" i="1" s="1"/>
  <c r="P128" i="1" s="1"/>
  <c r="V50" i="1"/>
  <c r="V96" i="1"/>
  <c r="V106" i="1" s="1"/>
  <c r="V128" i="1" s="1"/>
  <c r="J50" i="1"/>
  <c r="J96" i="1"/>
  <c r="J106" i="1" s="1"/>
  <c r="J128" i="1" s="1"/>
  <c r="X50" i="1"/>
  <c r="X96" i="1"/>
  <c r="X106" i="1" s="1"/>
  <c r="X128" i="1" s="1"/>
  <c r="L50" i="1"/>
  <c r="L96" i="1"/>
  <c r="L106" i="1" s="1"/>
  <c r="L128" i="1" s="1"/>
  <c r="W50" i="1"/>
  <c r="W96" i="1"/>
  <c r="W106" i="1" s="1"/>
  <c r="W128" i="1" s="1"/>
  <c r="Y50" i="1"/>
  <c r="Y96" i="1"/>
  <c r="Y106" i="1" s="1"/>
  <c r="Y128" i="1" s="1"/>
  <c r="K50" i="1"/>
  <c r="K96" i="1"/>
  <c r="K106" i="1" s="1"/>
  <c r="K128" i="1" s="1"/>
  <c r="O50" i="1"/>
  <c r="O96" i="1"/>
  <c r="O106" i="1" s="1"/>
  <c r="O128" i="1" s="1"/>
  <c r="R50" i="1"/>
  <c r="R96" i="1"/>
  <c r="R106" i="1" s="1"/>
  <c r="R128" i="1" s="1"/>
  <c r="I59" i="2"/>
  <c r="N4" i="1"/>
  <c r="M3" i="1"/>
  <c r="H59" i="1" l="1"/>
  <c r="AK61" i="1"/>
  <c r="AK62" i="1" s="1"/>
  <c r="AH87" i="1"/>
  <c r="AG89" i="1"/>
  <c r="AG91" i="1" s="1"/>
  <c r="BC61" i="1"/>
  <c r="BC62" i="1" s="1"/>
  <c r="AO61" i="1"/>
  <c r="AO62" i="1" s="1"/>
  <c r="BL61" i="1"/>
  <c r="BL62" i="1" s="1"/>
  <c r="AM61" i="1"/>
  <c r="AM62" i="1" s="1"/>
  <c r="BM61" i="1"/>
  <c r="BM62" i="1" s="1"/>
  <c r="AL128" i="1"/>
  <c r="BK61" i="1"/>
  <c r="BK62" i="1" s="1"/>
  <c r="AZ60" i="1"/>
  <c r="AN61" i="1"/>
  <c r="AN62" i="1" s="1"/>
  <c r="AX60" i="1"/>
  <c r="BB61" i="1"/>
  <c r="BB62" i="1" s="1"/>
  <c r="BG61" i="1"/>
  <c r="BG62" i="1" s="1"/>
  <c r="BF61" i="1"/>
  <c r="BF62" i="1" s="1"/>
  <c r="BH61" i="1"/>
  <c r="BH62" i="1" s="1"/>
  <c r="BI61" i="1"/>
  <c r="BI62" i="1" s="1"/>
  <c r="BE61" i="1"/>
  <c r="BE62" i="1" s="1"/>
  <c r="AV61" i="1"/>
  <c r="AV62" i="1" s="1"/>
  <c r="AZ61" i="1"/>
  <c r="AZ62" i="1" s="1"/>
  <c r="BA61" i="1"/>
  <c r="BA62" i="1" s="1"/>
  <c r="BD61" i="1"/>
  <c r="BD62" i="1" s="1"/>
  <c r="AL60" i="1"/>
  <c r="AP61" i="1"/>
  <c r="AP62" i="1" s="1"/>
  <c r="AQ61" i="1"/>
  <c r="AQ62" i="1" s="1"/>
  <c r="AR61" i="1"/>
  <c r="AR62" i="1" s="1"/>
  <c r="AS61" i="1"/>
  <c r="AS62" i="1" s="1"/>
  <c r="AT61" i="1"/>
  <c r="AT62" i="1" s="1"/>
  <c r="AW61" i="1"/>
  <c r="AW62" i="1" s="1"/>
  <c r="AY61" i="1"/>
  <c r="AY62" i="1" s="1"/>
  <c r="AU61" i="1"/>
  <c r="AU62" i="1" s="1"/>
  <c r="AL61" i="1"/>
  <c r="AL62" i="1" s="1"/>
  <c r="AY60" i="1"/>
  <c r="BJ61" i="1"/>
  <c r="BJ62" i="1" s="1"/>
  <c r="AX61" i="1"/>
  <c r="AX62" i="1" s="1"/>
  <c r="BJ60" i="1"/>
  <c r="BO61" i="1"/>
  <c r="BO62" i="1" s="1"/>
  <c r="BN61" i="1"/>
  <c r="BN62" i="1" s="1"/>
  <c r="AM70" i="1"/>
  <c r="S61" i="1"/>
  <c r="S62" i="1" s="1"/>
  <c r="H60" i="1"/>
  <c r="J127" i="1"/>
  <c r="J129" i="1" s="1"/>
  <c r="I130" i="1"/>
  <c r="J59" i="2"/>
  <c r="O4" i="1"/>
  <c r="N3" i="1"/>
  <c r="AI87" i="1" l="1"/>
  <c r="AH89" i="1"/>
  <c r="AH91" i="1" s="1"/>
  <c r="AN70" i="1"/>
  <c r="AM109" i="1"/>
  <c r="AM111" i="1" s="1"/>
  <c r="AM128" i="1" s="1"/>
  <c r="K127" i="1"/>
  <c r="K129" i="1" s="1"/>
  <c r="J130" i="1"/>
  <c r="K59" i="2"/>
  <c r="P4" i="1"/>
  <c r="O3" i="1"/>
  <c r="AI89" i="1" l="1"/>
  <c r="AI91" i="1" s="1"/>
  <c r="AJ87" i="1"/>
  <c r="AO70" i="1"/>
  <c r="AN109" i="1"/>
  <c r="AN111" i="1" s="1"/>
  <c r="AN128" i="1" s="1"/>
  <c r="L127" i="1"/>
  <c r="L129" i="1" s="1"/>
  <c r="K130" i="1"/>
  <c r="L59" i="2"/>
  <c r="Q4" i="1"/>
  <c r="P3" i="1"/>
  <c r="AK87" i="1" l="1"/>
  <c r="AJ89" i="1"/>
  <c r="AJ91" i="1" s="1"/>
  <c r="AP70" i="1"/>
  <c r="AO109" i="1"/>
  <c r="AO111" i="1" s="1"/>
  <c r="AO128" i="1" s="1"/>
  <c r="M127" i="1"/>
  <c r="M129" i="1" s="1"/>
  <c r="L130" i="1"/>
  <c r="M59" i="2"/>
  <c r="R4" i="1"/>
  <c r="Q3" i="1"/>
  <c r="AL87" i="1" l="1"/>
  <c r="AK89" i="1"/>
  <c r="AK91" i="1" s="1"/>
  <c r="AQ70" i="1"/>
  <c r="AQ109" i="1" s="1"/>
  <c r="AQ111" i="1" s="1"/>
  <c r="AQ128" i="1" s="1"/>
  <c r="AP109" i="1"/>
  <c r="AP111" i="1" s="1"/>
  <c r="AP128" i="1" s="1"/>
  <c r="N127" i="1"/>
  <c r="N129" i="1" s="1"/>
  <c r="M130" i="1"/>
  <c r="N59" i="2"/>
  <c r="S4" i="1"/>
  <c r="R3" i="1"/>
  <c r="AL89" i="1" l="1"/>
  <c r="AL91" i="1" s="1"/>
  <c r="AM87" i="1"/>
  <c r="AR70" i="1"/>
  <c r="O127" i="1"/>
  <c r="O129" i="1" s="1"/>
  <c r="N130" i="1"/>
  <c r="O59" i="2"/>
  <c r="T4" i="1"/>
  <c r="S3" i="1"/>
  <c r="AM89" i="1" l="1"/>
  <c r="AM91" i="1" s="1"/>
  <c r="AN87" i="1"/>
  <c r="AS70" i="1"/>
  <c r="AS109" i="1" s="1"/>
  <c r="AS111" i="1" s="1"/>
  <c r="AS128" i="1" s="1"/>
  <c r="AR109" i="1"/>
  <c r="AR111" i="1" s="1"/>
  <c r="AR128" i="1" s="1"/>
  <c r="P127" i="1"/>
  <c r="P129" i="1" s="1"/>
  <c r="O130" i="1"/>
  <c r="S48" i="2"/>
  <c r="S36" i="2"/>
  <c r="S24" i="2"/>
  <c r="S12" i="2"/>
  <c r="S47" i="2"/>
  <c r="S35" i="2"/>
  <c r="S23" i="2"/>
  <c r="S11" i="2"/>
  <c r="S46" i="2"/>
  <c r="S34" i="2"/>
  <c r="S22" i="2"/>
  <c r="S10" i="2"/>
  <c r="S57" i="2"/>
  <c r="S45" i="2"/>
  <c r="S33" i="2"/>
  <c r="S21" i="2"/>
  <c r="S9" i="2"/>
  <c r="S26" i="2"/>
  <c r="S56" i="2"/>
  <c r="S44" i="2"/>
  <c r="S32" i="2"/>
  <c r="S20" i="2"/>
  <c r="S8" i="2"/>
  <c r="S50" i="2"/>
  <c r="S55" i="2"/>
  <c r="S43" i="2"/>
  <c r="S31" i="2"/>
  <c r="S19" i="2"/>
  <c r="S7" i="2"/>
  <c r="S54" i="2"/>
  <c r="S42" i="2"/>
  <c r="S30" i="2"/>
  <c r="S18" i="2"/>
  <c r="S6" i="2"/>
  <c r="S38" i="2"/>
  <c r="S14" i="2"/>
  <c r="S53" i="2"/>
  <c r="S41" i="2"/>
  <c r="S29" i="2"/>
  <c r="S17" i="2"/>
  <c r="S5" i="2"/>
  <c r="S52" i="2"/>
  <c r="S40" i="2"/>
  <c r="S28" i="2"/>
  <c r="S16" i="2"/>
  <c r="S4" i="2"/>
  <c r="S51" i="2"/>
  <c r="S39" i="2"/>
  <c r="S27" i="2"/>
  <c r="S15" i="2"/>
  <c r="S3" i="2"/>
  <c r="S49" i="2"/>
  <c r="S37" i="2"/>
  <c r="S25" i="2"/>
  <c r="S13" i="2"/>
  <c r="P59" i="2"/>
  <c r="U4" i="1"/>
  <c r="T3" i="1"/>
  <c r="AO87" i="1" l="1"/>
  <c r="AN89" i="1"/>
  <c r="AN91" i="1" s="1"/>
  <c r="AT70" i="1"/>
  <c r="AT109" i="1" s="1"/>
  <c r="AT111" i="1" s="1"/>
  <c r="AT128" i="1" s="1"/>
  <c r="Q127" i="1"/>
  <c r="Q129" i="1" s="1"/>
  <c r="P130" i="1"/>
  <c r="Q59" i="2"/>
  <c r="S2" i="2"/>
  <c r="S59" i="2" s="1"/>
  <c r="V4" i="1"/>
  <c r="U3" i="1"/>
  <c r="AO89" i="1" l="1"/>
  <c r="AO91" i="1" s="1"/>
  <c r="AP87" i="1"/>
  <c r="AU70" i="1"/>
  <c r="AU109" i="1" s="1"/>
  <c r="AU111" i="1" s="1"/>
  <c r="AU128" i="1" s="1"/>
  <c r="R127" i="1"/>
  <c r="R129" i="1" s="1"/>
  <c r="Q130" i="1"/>
  <c r="V3" i="1"/>
  <c r="W4" i="1"/>
  <c r="AQ87" i="1" l="1"/>
  <c r="AP89" i="1"/>
  <c r="AP91" i="1" s="1"/>
  <c r="AV70" i="1"/>
  <c r="AV109" i="1" s="1"/>
  <c r="AV111" i="1" s="1"/>
  <c r="AV128" i="1" s="1"/>
  <c r="S127" i="1"/>
  <c r="S129" i="1" s="1"/>
  <c r="R130" i="1"/>
  <c r="X4" i="1"/>
  <c r="W3" i="1"/>
  <c r="AQ89" i="1" l="1"/>
  <c r="AQ91" i="1" s="1"/>
  <c r="AR87" i="1"/>
  <c r="AW70" i="1"/>
  <c r="T127" i="1"/>
  <c r="T129" i="1" s="1"/>
  <c r="S130" i="1"/>
  <c r="Y4" i="1"/>
  <c r="X3" i="1"/>
  <c r="AR89" i="1" l="1"/>
  <c r="AR91" i="1" s="1"/>
  <c r="AS87" i="1"/>
  <c r="AX70" i="1"/>
  <c r="AX109" i="1" s="1"/>
  <c r="AX111" i="1" s="1"/>
  <c r="AX128" i="1" s="1"/>
  <c r="AW109" i="1"/>
  <c r="AW111" i="1" s="1"/>
  <c r="AW128" i="1" s="1"/>
  <c r="U127" i="1"/>
  <c r="U129" i="1" s="1"/>
  <c r="T130" i="1"/>
  <c r="Z4" i="1"/>
  <c r="Y3" i="1"/>
  <c r="AT87" i="1" l="1"/>
  <c r="AS89" i="1"/>
  <c r="AS91" i="1" s="1"/>
  <c r="AY70" i="1"/>
  <c r="V127" i="1"/>
  <c r="V129" i="1" s="1"/>
  <c r="U130" i="1"/>
  <c r="AA4" i="1"/>
  <c r="Z3" i="1"/>
  <c r="AU87" i="1" l="1"/>
  <c r="AT89" i="1"/>
  <c r="AT91" i="1" s="1"/>
  <c r="AZ70" i="1"/>
  <c r="AY109" i="1"/>
  <c r="AY111" i="1" s="1"/>
  <c r="AY128" i="1" s="1"/>
  <c r="W127" i="1"/>
  <c r="W129" i="1" s="1"/>
  <c r="V130" i="1"/>
  <c r="AB4" i="1"/>
  <c r="AA3" i="1"/>
  <c r="AV87" i="1" l="1"/>
  <c r="AU89" i="1"/>
  <c r="AU91" i="1" s="1"/>
  <c r="BA70" i="1"/>
  <c r="AZ109" i="1"/>
  <c r="AZ111" i="1" s="1"/>
  <c r="AZ128" i="1" s="1"/>
  <c r="X127" i="1"/>
  <c r="X129" i="1" s="1"/>
  <c r="W130" i="1"/>
  <c r="AC4" i="1"/>
  <c r="AB3" i="1"/>
  <c r="AW87" i="1" l="1"/>
  <c r="AV89" i="1"/>
  <c r="AV91" i="1" s="1"/>
  <c r="BB70" i="1"/>
  <c r="BA109" i="1"/>
  <c r="BA111" i="1" s="1"/>
  <c r="BA128" i="1" s="1"/>
  <c r="Y127" i="1"/>
  <c r="Y129" i="1" s="1"/>
  <c r="X130" i="1"/>
  <c r="AD4" i="1"/>
  <c r="AC3" i="1"/>
  <c r="AW89" i="1" l="1"/>
  <c r="AW91" i="1" s="1"/>
  <c r="AX87" i="1"/>
  <c r="BC70" i="1"/>
  <c r="BB109" i="1"/>
  <c r="BB111" i="1" s="1"/>
  <c r="BB128" i="1" s="1"/>
  <c r="Z127" i="1"/>
  <c r="Z129" i="1" s="1"/>
  <c r="Y130" i="1"/>
  <c r="AE4" i="1"/>
  <c r="AD3" i="1"/>
  <c r="AX89" i="1" l="1"/>
  <c r="AX91" i="1" s="1"/>
  <c r="AY87" i="1"/>
  <c r="AE3" i="1"/>
  <c r="AF4" i="1"/>
  <c r="BD70" i="1"/>
  <c r="BC109" i="1"/>
  <c r="BC111" i="1" s="1"/>
  <c r="BC128" i="1" s="1"/>
  <c r="AA127" i="1"/>
  <c r="AA129" i="1" s="1"/>
  <c r="Z130" i="1"/>
  <c r="AY89" i="1" l="1"/>
  <c r="AY91" i="1" s="1"/>
  <c r="AZ87" i="1"/>
  <c r="AF3" i="1"/>
  <c r="AG4" i="1"/>
  <c r="BE70" i="1"/>
  <c r="BE109" i="1" s="1"/>
  <c r="BE111" i="1" s="1"/>
  <c r="BE128" i="1" s="1"/>
  <c r="BD109" i="1"/>
  <c r="BD111" i="1" s="1"/>
  <c r="BD128" i="1" s="1"/>
  <c r="AB127" i="1"/>
  <c r="AB129" i="1" s="1"/>
  <c r="AA130" i="1"/>
  <c r="BA87" i="1" l="1"/>
  <c r="AZ89" i="1"/>
  <c r="AZ91" i="1" s="1"/>
  <c r="AH4" i="1"/>
  <c r="AG3" i="1"/>
  <c r="BF70" i="1"/>
  <c r="BF109" i="1" s="1"/>
  <c r="BF111" i="1" s="1"/>
  <c r="BF128" i="1" s="1"/>
  <c r="AC127" i="1"/>
  <c r="AC129" i="1" s="1"/>
  <c r="AB130" i="1"/>
  <c r="BB87" i="1" l="1"/>
  <c r="BA89" i="1"/>
  <c r="BA91" i="1" s="1"/>
  <c r="AH3" i="1"/>
  <c r="AI4" i="1"/>
  <c r="BG70" i="1"/>
  <c r="BG109" i="1" s="1"/>
  <c r="BG111" i="1" s="1"/>
  <c r="BG128" i="1" s="1"/>
  <c r="AD127" i="1"/>
  <c r="AD129" i="1" s="1"/>
  <c r="AC130" i="1"/>
  <c r="BC87" i="1" l="1"/>
  <c r="BB89" i="1"/>
  <c r="BB91" i="1" s="1"/>
  <c r="AI3" i="1"/>
  <c r="AJ4" i="1"/>
  <c r="BH70" i="1"/>
  <c r="AE127" i="1"/>
  <c r="AE129" i="1" s="1"/>
  <c r="AD130" i="1"/>
  <c r="BD87" i="1" l="1"/>
  <c r="BC89" i="1"/>
  <c r="BC91" i="1" s="1"/>
  <c r="AK4" i="1"/>
  <c r="AJ3" i="1"/>
  <c r="AE130" i="1"/>
  <c r="AF127" i="1"/>
  <c r="AF129" i="1" s="1"/>
  <c r="BI70" i="1"/>
  <c r="BI109" i="1" s="1"/>
  <c r="BI111" i="1" s="1"/>
  <c r="BI128" i="1" s="1"/>
  <c r="BH109" i="1"/>
  <c r="BH111" i="1" s="1"/>
  <c r="BH128" i="1" s="1"/>
  <c r="BE87" i="1" l="1"/>
  <c r="BD89" i="1"/>
  <c r="BD91" i="1" s="1"/>
  <c r="AG127" i="1"/>
  <c r="AG129" i="1" s="1"/>
  <c r="AF66" i="1"/>
  <c r="AK3" i="1"/>
  <c r="AL4" i="1"/>
  <c r="BJ70" i="1"/>
  <c r="BJ109" i="1" s="1"/>
  <c r="BJ111" i="1" s="1"/>
  <c r="BJ128" i="1" s="1"/>
  <c r="BE89" i="1" l="1"/>
  <c r="BE91" i="1" s="1"/>
  <c r="BF87" i="1"/>
  <c r="AM4" i="1"/>
  <c r="AL3" i="1"/>
  <c r="AF130" i="1"/>
  <c r="AF72" i="1"/>
  <c r="AF92" i="1" s="1"/>
  <c r="AG66" i="1"/>
  <c r="AH127" i="1"/>
  <c r="AH129" i="1" s="1"/>
  <c r="BK70" i="1"/>
  <c r="BF89" i="1" l="1"/>
  <c r="BF91" i="1" s="1"/>
  <c r="BG87" i="1"/>
  <c r="AH66" i="1"/>
  <c r="AI127" i="1"/>
  <c r="AI129" i="1" s="1"/>
  <c r="AG72" i="1"/>
  <c r="AG92" i="1" s="1"/>
  <c r="AG130" i="1"/>
  <c r="AN4" i="1"/>
  <c r="AM3" i="1"/>
  <c r="BL70" i="1"/>
  <c r="BK109" i="1"/>
  <c r="BK111" i="1" s="1"/>
  <c r="BK128" i="1" s="1"/>
  <c r="BH87" i="1" l="1"/>
  <c r="BG89" i="1"/>
  <c r="BG91" i="1" s="1"/>
  <c r="AN3" i="1"/>
  <c r="AO4" i="1"/>
  <c r="AI66" i="1"/>
  <c r="AJ127" i="1"/>
  <c r="AJ129" i="1" s="1"/>
  <c r="AH72" i="1"/>
  <c r="AH92" i="1" s="1"/>
  <c r="AH130" i="1"/>
  <c r="BM70" i="1"/>
  <c r="BL109" i="1"/>
  <c r="BL111" i="1" s="1"/>
  <c r="BL128" i="1" s="1"/>
  <c r="BH89" i="1" l="1"/>
  <c r="BH91" i="1" s="1"/>
  <c r="BI87" i="1"/>
  <c r="AJ66" i="1"/>
  <c r="AK127" i="1"/>
  <c r="AK129" i="1" s="1"/>
  <c r="AI72" i="1"/>
  <c r="AI92" i="1" s="1"/>
  <c r="AI130" i="1"/>
  <c r="AP4" i="1"/>
  <c r="AO3" i="1"/>
  <c r="BN70" i="1"/>
  <c r="BM109" i="1"/>
  <c r="BM111" i="1" s="1"/>
  <c r="BM128" i="1" s="1"/>
  <c r="BJ87" i="1" l="1"/>
  <c r="BI89" i="1"/>
  <c r="BI91" i="1" s="1"/>
  <c r="AQ4" i="1"/>
  <c r="AP3" i="1"/>
  <c r="AK66" i="1"/>
  <c r="AL127" i="1"/>
  <c r="AL129" i="1" s="1"/>
  <c r="AJ72" i="1"/>
  <c r="AJ92" i="1" s="1"/>
  <c r="AJ130" i="1"/>
  <c r="BO70" i="1"/>
  <c r="BO109" i="1" s="1"/>
  <c r="BO111" i="1" s="1"/>
  <c r="BO128" i="1" s="1"/>
  <c r="BN109" i="1"/>
  <c r="BN111" i="1" s="1"/>
  <c r="BN128" i="1" s="1"/>
  <c r="BK87" i="1" l="1"/>
  <c r="BJ89" i="1"/>
  <c r="BJ91" i="1" s="1"/>
  <c r="AL66" i="1"/>
  <c r="AM127" i="1"/>
  <c r="AM129" i="1" s="1"/>
  <c r="AK72" i="1"/>
  <c r="AK92" i="1" s="1"/>
  <c r="AK130" i="1"/>
  <c r="AQ3" i="1"/>
  <c r="AR4" i="1"/>
  <c r="BL87" i="1" l="1"/>
  <c r="BK89" i="1"/>
  <c r="BK91" i="1" s="1"/>
  <c r="AR3" i="1"/>
  <c r="AS4" i="1"/>
  <c r="AM66" i="1"/>
  <c r="AN127" i="1"/>
  <c r="AN129" i="1" s="1"/>
  <c r="AL72" i="1"/>
  <c r="AL92" i="1" s="1"/>
  <c r="AL130" i="1"/>
  <c r="BM87" i="1" l="1"/>
  <c r="BL89" i="1"/>
  <c r="BL91" i="1" s="1"/>
  <c r="AT4" i="1"/>
  <c r="AS3" i="1"/>
  <c r="AN66" i="1"/>
  <c r="AO127" i="1"/>
  <c r="AO129" i="1" s="1"/>
  <c r="AM72" i="1"/>
  <c r="AM92" i="1" s="1"/>
  <c r="AM130" i="1"/>
  <c r="BN87" i="1" l="1"/>
  <c r="BM89" i="1"/>
  <c r="BM91" i="1" s="1"/>
  <c r="AO66" i="1"/>
  <c r="AP127" i="1"/>
  <c r="AP129" i="1" s="1"/>
  <c r="AN72" i="1"/>
  <c r="AN92" i="1" s="1"/>
  <c r="AN130" i="1"/>
  <c r="AU4" i="1"/>
  <c r="AT3" i="1"/>
  <c r="BN89" i="1" l="1"/>
  <c r="BN91" i="1" s="1"/>
  <c r="BO87" i="1"/>
  <c r="BO89" i="1" s="1"/>
  <c r="BO91" i="1" s="1"/>
  <c r="AU3" i="1"/>
  <c r="AV4" i="1"/>
  <c r="AP66" i="1"/>
  <c r="AQ127" i="1"/>
  <c r="AQ129" i="1" s="1"/>
  <c r="AO72" i="1"/>
  <c r="AO92" i="1" s="1"/>
  <c r="AO130" i="1"/>
  <c r="AP72" i="1" l="1"/>
  <c r="AP92" i="1" s="1"/>
  <c r="AP130" i="1"/>
  <c r="AV3" i="1"/>
  <c r="AW4" i="1"/>
  <c r="AQ66" i="1"/>
  <c r="AR127" i="1"/>
  <c r="AR129" i="1" s="1"/>
  <c r="AQ72" i="1" l="1"/>
  <c r="AQ92" i="1" s="1"/>
  <c r="AQ130" i="1"/>
  <c r="AR66" i="1"/>
  <c r="AS127" i="1"/>
  <c r="AS129" i="1" s="1"/>
  <c r="AX4" i="1"/>
  <c r="AW3" i="1"/>
  <c r="AY4" i="1" l="1"/>
  <c r="AX3" i="1"/>
  <c r="AS66" i="1"/>
  <c r="AT127" i="1"/>
  <c r="AT129" i="1" s="1"/>
  <c r="AR72" i="1"/>
  <c r="AR92" i="1" s="1"/>
  <c r="AR130" i="1"/>
  <c r="AT66" i="1" l="1"/>
  <c r="AU127" i="1"/>
  <c r="AU129" i="1" s="1"/>
  <c r="AS72" i="1"/>
  <c r="AS92" i="1" s="1"/>
  <c r="AS130" i="1"/>
  <c r="AY3" i="1"/>
  <c r="AZ4" i="1"/>
  <c r="BA4" i="1" l="1"/>
  <c r="AZ3" i="1"/>
  <c r="AU66" i="1"/>
  <c r="AV127" i="1"/>
  <c r="AV129" i="1" s="1"/>
  <c r="AT72" i="1"/>
  <c r="AT92" i="1" s="1"/>
  <c r="AT130" i="1"/>
  <c r="AV66" i="1" l="1"/>
  <c r="AW127" i="1"/>
  <c r="AW129" i="1" s="1"/>
  <c r="AU72" i="1"/>
  <c r="AU92" i="1" s="1"/>
  <c r="AU130" i="1"/>
  <c r="BB4" i="1"/>
  <c r="BA3" i="1"/>
  <c r="BB3" i="1" l="1"/>
  <c r="BC4" i="1"/>
  <c r="AW66" i="1"/>
  <c r="AX127" i="1"/>
  <c r="AX129" i="1" s="1"/>
  <c r="AV72" i="1"/>
  <c r="AV92" i="1" s="1"/>
  <c r="AV130" i="1"/>
  <c r="AW72" i="1" l="1"/>
  <c r="AW92" i="1" s="1"/>
  <c r="AW130" i="1"/>
  <c r="AX66" i="1"/>
  <c r="AY127" i="1"/>
  <c r="AY129" i="1" s="1"/>
  <c r="BD4" i="1"/>
  <c r="BC3" i="1"/>
  <c r="BE4" i="1" l="1"/>
  <c r="BD3" i="1"/>
  <c r="AY66" i="1"/>
  <c r="AZ127" i="1"/>
  <c r="AZ129" i="1" s="1"/>
  <c r="AX72" i="1"/>
  <c r="AX92" i="1" s="1"/>
  <c r="AX130" i="1"/>
  <c r="AZ66" i="1" l="1"/>
  <c r="BA127" i="1"/>
  <c r="BA129" i="1" s="1"/>
  <c r="AY72" i="1"/>
  <c r="AY92" i="1" s="1"/>
  <c r="AY130" i="1"/>
  <c r="BF4" i="1"/>
  <c r="BE3" i="1"/>
  <c r="BG4" i="1" l="1"/>
  <c r="BF3" i="1"/>
  <c r="BA66" i="1"/>
  <c r="BB127" i="1"/>
  <c r="BB129" i="1" s="1"/>
  <c r="AZ72" i="1"/>
  <c r="AZ92" i="1" s="1"/>
  <c r="AZ130" i="1"/>
  <c r="BB66" i="1" l="1"/>
  <c r="BC127" i="1"/>
  <c r="BC129" i="1" s="1"/>
  <c r="BA72" i="1"/>
  <c r="BA92" i="1" s="1"/>
  <c r="BA130" i="1"/>
  <c r="BH4" i="1"/>
  <c r="BG3" i="1"/>
  <c r="BH3" i="1" l="1"/>
  <c r="BI4" i="1"/>
  <c r="BC66" i="1"/>
  <c r="BD127" i="1"/>
  <c r="BD129" i="1" s="1"/>
  <c r="BB72" i="1"/>
  <c r="BB92" i="1" s="1"/>
  <c r="BB130" i="1"/>
  <c r="BC72" i="1" l="1"/>
  <c r="BC92" i="1" s="1"/>
  <c r="BC130" i="1"/>
  <c r="BI3" i="1"/>
  <c r="BJ4" i="1"/>
  <c r="BD66" i="1"/>
  <c r="BE127" i="1"/>
  <c r="BE129" i="1" s="1"/>
  <c r="BE66" i="1" l="1"/>
  <c r="BF127" i="1"/>
  <c r="BF129" i="1" s="1"/>
  <c r="BD72" i="1"/>
  <c r="BD92" i="1" s="1"/>
  <c r="BD130" i="1"/>
  <c r="BJ3" i="1"/>
  <c r="BK4" i="1"/>
  <c r="BL4" i="1" l="1"/>
  <c r="BK3" i="1"/>
  <c r="BE72" i="1"/>
  <c r="BE92" i="1" s="1"/>
  <c r="BE130" i="1"/>
  <c r="BF66" i="1"/>
  <c r="BG127" i="1"/>
  <c r="BG129" i="1" s="1"/>
  <c r="BF72" i="1" l="1"/>
  <c r="BF92" i="1" s="1"/>
  <c r="BF130" i="1"/>
  <c r="BG66" i="1"/>
  <c r="BH127" i="1"/>
  <c r="BH129" i="1" s="1"/>
  <c r="BM4" i="1"/>
  <c r="BL3" i="1"/>
  <c r="BG72" i="1" l="1"/>
  <c r="BG92" i="1" s="1"/>
  <c r="BG130" i="1"/>
  <c r="BH66" i="1"/>
  <c r="BI127" i="1"/>
  <c r="BI129" i="1" s="1"/>
  <c r="BN4" i="1"/>
  <c r="BM3" i="1"/>
  <c r="BO4" i="1" l="1"/>
  <c r="BN3" i="1"/>
  <c r="BI66" i="1"/>
  <c r="BJ127" i="1"/>
  <c r="BJ129" i="1" s="1"/>
  <c r="BH72" i="1"/>
  <c r="BH92" i="1" s="1"/>
  <c r="BH130" i="1"/>
  <c r="BO3" i="1" l="1"/>
  <c r="BS85" i="1"/>
  <c r="BS70" i="1"/>
  <c r="BS69" i="1"/>
  <c r="BR91" i="1"/>
  <c r="BS87" i="1"/>
  <c r="BS89" i="1"/>
  <c r="BS91" i="1"/>
  <c r="BX91" i="1" s="1"/>
  <c r="BS79" i="1"/>
  <c r="BS77" i="1"/>
  <c r="BS67" i="1"/>
  <c r="BS72" i="1"/>
  <c r="BS78" i="1"/>
  <c r="BS86" i="1"/>
  <c r="BS76" i="1"/>
  <c r="BS82" i="1"/>
  <c r="BS80" i="1"/>
  <c r="BS2" i="1"/>
  <c r="BR85" i="1"/>
  <c r="BS75" i="1"/>
  <c r="BS101" i="1" s="1"/>
  <c r="BR72" i="1"/>
  <c r="BR92" i="1" s="1"/>
  <c r="BR86" i="1"/>
  <c r="BT67" i="1"/>
  <c r="BU98" i="1" s="1"/>
  <c r="BR66" i="1"/>
  <c r="BT75" i="1"/>
  <c r="BR2" i="1"/>
  <c r="BR68" i="1"/>
  <c r="BR75" i="1"/>
  <c r="BR69" i="1"/>
  <c r="BT69" i="1"/>
  <c r="BT87" i="1"/>
  <c r="BY87" i="1" s="1"/>
  <c r="BR89" i="1"/>
  <c r="BU69" i="1"/>
  <c r="BV100" i="1" s="1"/>
  <c r="BR78" i="1"/>
  <c r="BS66" i="1"/>
  <c r="BT80" i="1"/>
  <c r="BT116" i="1" s="1"/>
  <c r="BS68" i="1"/>
  <c r="BT86" i="1"/>
  <c r="BT91" i="1"/>
  <c r="BR70" i="1"/>
  <c r="BR67" i="1"/>
  <c r="BR87" i="1"/>
  <c r="BT85" i="1"/>
  <c r="BT121" i="1" s="1"/>
  <c r="BT76" i="1"/>
  <c r="BT102" i="1" s="1"/>
  <c r="BR80" i="1"/>
  <c r="BT2" i="1"/>
  <c r="BR77" i="1"/>
  <c r="BR82" i="1"/>
  <c r="BR79" i="1"/>
  <c r="BT66" i="1"/>
  <c r="BT79" i="1"/>
  <c r="BT70" i="1"/>
  <c r="BT68" i="1"/>
  <c r="BU70" i="1"/>
  <c r="BU77" i="1"/>
  <c r="BU103" i="1" s="1"/>
  <c r="BU76" i="1"/>
  <c r="BU102" i="1" s="1"/>
  <c r="BU80" i="1"/>
  <c r="BU116" i="1" s="1"/>
  <c r="BU2" i="1"/>
  <c r="BU86" i="1"/>
  <c r="BU72" i="1"/>
  <c r="BZ72" i="1" s="1"/>
  <c r="BT72" i="1"/>
  <c r="BU85" i="1"/>
  <c r="BU66" i="1"/>
  <c r="BZ66" i="1" s="1"/>
  <c r="BU82" i="1"/>
  <c r="BU68" i="1"/>
  <c r="BT78" i="1"/>
  <c r="BT104" i="1" s="1"/>
  <c r="BU67" i="1"/>
  <c r="BT77" i="1"/>
  <c r="BU87" i="1"/>
  <c r="BZ87" i="1" s="1"/>
  <c r="BU78" i="1"/>
  <c r="BU104" i="1" s="1"/>
  <c r="BU91" i="1"/>
  <c r="BZ91" i="1" s="1"/>
  <c r="BT89" i="1"/>
  <c r="BY89" i="1" s="1"/>
  <c r="BT82" i="1"/>
  <c r="BR76" i="1"/>
  <c r="BU79" i="1"/>
  <c r="BU89" i="1"/>
  <c r="BV80" i="1"/>
  <c r="BV68" i="1"/>
  <c r="BV76" i="1"/>
  <c r="BV102" i="1" s="1"/>
  <c r="BV2" i="1"/>
  <c r="BV89" i="1"/>
  <c r="CA89" i="1" s="1"/>
  <c r="BU75" i="1"/>
  <c r="BU101" i="1" s="1"/>
  <c r="BV86" i="1"/>
  <c r="BV122" i="1" s="1"/>
  <c r="BV69" i="1"/>
  <c r="BV91" i="1"/>
  <c r="BV78" i="1"/>
  <c r="BV70" i="1"/>
  <c r="BV75" i="1"/>
  <c r="BV87" i="1"/>
  <c r="BV85" i="1"/>
  <c r="BV121" i="1" s="1"/>
  <c r="BV77" i="1"/>
  <c r="BV103" i="1" s="1"/>
  <c r="BV79" i="1"/>
  <c r="BV82" i="1"/>
  <c r="BV67" i="1"/>
  <c r="BJ66" i="1"/>
  <c r="BK127" i="1"/>
  <c r="BK129" i="1" s="1"/>
  <c r="BI72" i="1"/>
  <c r="BI92" i="1" s="1"/>
  <c r="BI130" i="1"/>
  <c r="BZ92" i="1" l="1"/>
  <c r="BX66" i="1"/>
  <c r="BS92" i="1"/>
  <c r="BX72" i="1"/>
  <c r="BX92" i="1" s="1"/>
  <c r="BX89" i="1"/>
  <c r="BX87" i="1"/>
  <c r="CA87" i="1"/>
  <c r="BZ89" i="1"/>
  <c r="BY91" i="1"/>
  <c r="BY66" i="1"/>
  <c r="CA91" i="1"/>
  <c r="BT92" i="1"/>
  <c r="BY72" i="1"/>
  <c r="BU92" i="1"/>
  <c r="BR129" i="1"/>
  <c r="BS127" i="1" s="1"/>
  <c r="BR130" i="1"/>
  <c r="BT103" i="1"/>
  <c r="BS103" i="1"/>
  <c r="BT115" i="1"/>
  <c r="BT118" i="1" s="1"/>
  <c r="BS115" i="1"/>
  <c r="BS118" i="1" s="1"/>
  <c r="BT98" i="1"/>
  <c r="BU100" i="1"/>
  <c r="BV124" i="1"/>
  <c r="BV116" i="1"/>
  <c r="BV99" i="1"/>
  <c r="BU99" i="1"/>
  <c r="BS98" i="1"/>
  <c r="BS116" i="1"/>
  <c r="BV101" i="1"/>
  <c r="BS100" i="1"/>
  <c r="BT100" i="1"/>
  <c r="BV104" i="1"/>
  <c r="BV115" i="1"/>
  <c r="BV118" i="1" s="1"/>
  <c r="BU115" i="1"/>
  <c r="BU118" i="1" s="1"/>
  <c r="BS99" i="1"/>
  <c r="BS102" i="1"/>
  <c r="BV98" i="1"/>
  <c r="BU121" i="1"/>
  <c r="BU124" i="1" s="1"/>
  <c r="BU122" i="1"/>
  <c r="BT122" i="1"/>
  <c r="BT124" i="1" s="1"/>
  <c r="BS122" i="1"/>
  <c r="BS121" i="1"/>
  <c r="BT99" i="1"/>
  <c r="BT101" i="1"/>
  <c r="BS104" i="1"/>
  <c r="BR14" i="1"/>
  <c r="BS59" i="1"/>
  <c r="BR44" i="1"/>
  <c r="BR45" i="1" s="1"/>
  <c r="BT35" i="1"/>
  <c r="BR47" i="1"/>
  <c r="BR29" i="1"/>
  <c r="BR56" i="1"/>
  <c r="BR42" i="1"/>
  <c r="BS42" i="1"/>
  <c r="BS36" i="1"/>
  <c r="BR28" i="1"/>
  <c r="BR10" i="1"/>
  <c r="BS13" i="1"/>
  <c r="BR7" i="1"/>
  <c r="BR49" i="1"/>
  <c r="BR50" i="1" s="1"/>
  <c r="BR8" i="1"/>
  <c r="BR34" i="1"/>
  <c r="BR33" i="1"/>
  <c r="BS57" i="1"/>
  <c r="BS37" i="1"/>
  <c r="BR35" i="1"/>
  <c r="BR31" i="1"/>
  <c r="BS10" i="1"/>
  <c r="BR13" i="1"/>
  <c r="BT28" i="1"/>
  <c r="BS58" i="1"/>
  <c r="BS55" i="1"/>
  <c r="BS30" i="1"/>
  <c r="BT37" i="1"/>
  <c r="BS28" i="1"/>
  <c r="BS7" i="1"/>
  <c r="BT10" i="1"/>
  <c r="BS16" i="1"/>
  <c r="BT20" i="1"/>
  <c r="BT42" i="1"/>
  <c r="BR54" i="1"/>
  <c r="BS19" i="1"/>
  <c r="BX19" i="1" s="1"/>
  <c r="BS35" i="1"/>
  <c r="BT13" i="1"/>
  <c r="BS29" i="1"/>
  <c r="BT53" i="1"/>
  <c r="BS49" i="1"/>
  <c r="BT57" i="1"/>
  <c r="BS53" i="1"/>
  <c r="BS34" i="1"/>
  <c r="BT56" i="1"/>
  <c r="BR16" i="1"/>
  <c r="BR40" i="1"/>
  <c r="BR39" i="1"/>
  <c r="BS31" i="1"/>
  <c r="BT34" i="1"/>
  <c r="BR55" i="1"/>
  <c r="BS38" i="1"/>
  <c r="BR57" i="1"/>
  <c r="BS54" i="1"/>
  <c r="BR20" i="1"/>
  <c r="BR24" i="1" s="1"/>
  <c r="BR19" i="1"/>
  <c r="BR30" i="1"/>
  <c r="BS14" i="1"/>
  <c r="BS44" i="1"/>
  <c r="BR37" i="1"/>
  <c r="BS56" i="1"/>
  <c r="BU31" i="1"/>
  <c r="BS32" i="1"/>
  <c r="BS33" i="1"/>
  <c r="BR32" i="1"/>
  <c r="BT31" i="1"/>
  <c r="BR36" i="1"/>
  <c r="BS39" i="1"/>
  <c r="BT19" i="1"/>
  <c r="BU37" i="1"/>
  <c r="BT7" i="1"/>
  <c r="BY7" i="1" s="1"/>
  <c r="BR38" i="1"/>
  <c r="BT22" i="1"/>
  <c r="BY22" i="1" s="1"/>
  <c r="BT16" i="1"/>
  <c r="BR58" i="1"/>
  <c r="BU34" i="1"/>
  <c r="BS47" i="1"/>
  <c r="BV56" i="1"/>
  <c r="BT39" i="1"/>
  <c r="BT47" i="1"/>
  <c r="BT40" i="1"/>
  <c r="BT97" i="1" s="1"/>
  <c r="BT30" i="1"/>
  <c r="BT58" i="1"/>
  <c r="BT8" i="1"/>
  <c r="BY8" i="1" s="1"/>
  <c r="BU20" i="1"/>
  <c r="BZ20" i="1" s="1"/>
  <c r="BV58" i="1"/>
  <c r="BV19" i="1"/>
  <c r="BS8" i="1"/>
  <c r="BX8" i="1" s="1"/>
  <c r="BU14" i="1"/>
  <c r="BV8" i="1"/>
  <c r="BV32" i="1"/>
  <c r="BV37" i="1"/>
  <c r="BS22" i="1"/>
  <c r="BU22" i="1"/>
  <c r="BV42" i="1"/>
  <c r="BR59" i="1"/>
  <c r="BR22" i="1"/>
  <c r="BR25" i="1" s="1"/>
  <c r="BS40" i="1"/>
  <c r="BS97" i="1" s="1"/>
  <c r="BV20" i="1"/>
  <c r="BT32" i="1"/>
  <c r="BV49" i="1"/>
  <c r="BT33" i="1"/>
  <c r="BS20" i="1"/>
  <c r="BT44" i="1"/>
  <c r="BT29" i="1"/>
  <c r="BT49" i="1"/>
  <c r="BY49" i="1" s="1"/>
  <c r="BU58" i="1"/>
  <c r="BU40" i="1"/>
  <c r="BU97" i="1" s="1"/>
  <c r="BU47" i="1"/>
  <c r="BV47" i="1"/>
  <c r="BR53" i="1"/>
  <c r="BU8" i="1"/>
  <c r="BZ8" i="1" s="1"/>
  <c r="BU32" i="1"/>
  <c r="BU7" i="1"/>
  <c r="BU33" i="1"/>
  <c r="BT54" i="1"/>
  <c r="BV33" i="1"/>
  <c r="BU29" i="1"/>
  <c r="BU16" i="1"/>
  <c r="BU42" i="1"/>
  <c r="BV30" i="1"/>
  <c r="BU44" i="1"/>
  <c r="BZ44" i="1" s="1"/>
  <c r="BU54" i="1"/>
  <c r="BV40" i="1"/>
  <c r="BV97" i="1" s="1"/>
  <c r="BU28" i="1"/>
  <c r="BV28" i="1"/>
  <c r="BU57" i="1"/>
  <c r="BU38" i="1"/>
  <c r="BV10" i="1"/>
  <c r="BV57" i="1"/>
  <c r="BU30" i="1"/>
  <c r="BV38" i="1"/>
  <c r="BU36" i="1"/>
  <c r="BV14" i="1"/>
  <c r="BV53" i="1"/>
  <c r="BT14" i="1"/>
  <c r="BT38" i="1"/>
  <c r="BV7" i="1"/>
  <c r="CA7" i="1" s="1"/>
  <c r="BV55" i="1"/>
  <c r="BU59" i="1"/>
  <c r="BV22" i="1"/>
  <c r="BT59" i="1"/>
  <c r="BY59" i="1" s="1"/>
  <c r="BT55" i="1"/>
  <c r="BV44" i="1"/>
  <c r="BU55" i="1"/>
  <c r="BV34" i="1"/>
  <c r="BU53" i="1"/>
  <c r="BZ53" i="1" s="1"/>
  <c r="BV29" i="1"/>
  <c r="BU35" i="1"/>
  <c r="BV35" i="1"/>
  <c r="BT36" i="1"/>
  <c r="BU13" i="1"/>
  <c r="BU56" i="1"/>
  <c r="BV13" i="1"/>
  <c r="BV39" i="1"/>
  <c r="BU39" i="1"/>
  <c r="BV36" i="1"/>
  <c r="BV31" i="1"/>
  <c r="BV59" i="1"/>
  <c r="CA59" i="1" s="1"/>
  <c r="BU19" i="1"/>
  <c r="BV54" i="1"/>
  <c r="BV16" i="1"/>
  <c r="BU49" i="1"/>
  <c r="BU10" i="1"/>
  <c r="BZ10" i="1" s="1"/>
  <c r="BK66" i="1"/>
  <c r="BL127" i="1"/>
  <c r="BL129" i="1" s="1"/>
  <c r="BJ72" i="1"/>
  <c r="BJ92" i="1" s="1"/>
  <c r="BJ130" i="1"/>
  <c r="BY20" i="1" l="1"/>
  <c r="BS24" i="1"/>
  <c r="BX20" i="1"/>
  <c r="CA8" i="1"/>
  <c r="BV24" i="1"/>
  <c r="CA20" i="1"/>
  <c r="BY44" i="1"/>
  <c r="BZ49" i="1"/>
  <c r="CA19" i="1"/>
  <c r="BY92" i="1"/>
  <c r="BY10" i="1"/>
  <c r="BY53" i="1"/>
  <c r="CA53" i="1"/>
  <c r="BU23" i="1"/>
  <c r="BZ19" i="1"/>
  <c r="BX59" i="1"/>
  <c r="BV45" i="1"/>
  <c r="CA44" i="1"/>
  <c r="BS45" i="1"/>
  <c r="BX44" i="1"/>
  <c r="BZ22" i="1"/>
  <c r="BX10" i="1"/>
  <c r="CA10" i="1"/>
  <c r="BS25" i="1"/>
  <c r="BX22" i="1"/>
  <c r="BY19" i="1"/>
  <c r="BZ59" i="1"/>
  <c r="BR23" i="1"/>
  <c r="BV25" i="1"/>
  <c r="CA22" i="1"/>
  <c r="BX53" i="1"/>
  <c r="BZ7" i="1"/>
  <c r="BX7" i="1"/>
  <c r="CA49" i="1"/>
  <c r="BX49" i="1"/>
  <c r="BU61" i="1"/>
  <c r="BU60" i="1"/>
  <c r="BU62" i="1" s="1"/>
  <c r="BT45" i="1"/>
  <c r="BS124" i="1"/>
  <c r="BV125" i="1"/>
  <c r="BV50" i="1"/>
  <c r="BV96" i="1"/>
  <c r="BV106" i="1" s="1"/>
  <c r="BS96" i="1"/>
  <c r="BS106" i="1" s="1"/>
  <c r="BS128" i="1" s="1"/>
  <c r="BS129" i="1" s="1"/>
  <c r="BS50" i="1"/>
  <c r="BV109" i="1"/>
  <c r="BV111" i="1" s="1"/>
  <c r="BU96" i="1"/>
  <c r="BU106" i="1" s="1"/>
  <c r="BU128" i="1" s="1"/>
  <c r="BU50" i="1"/>
  <c r="BS109" i="1"/>
  <c r="BS111" i="1" s="1"/>
  <c r="BV61" i="1"/>
  <c r="BV60" i="1"/>
  <c r="BV62" i="1" s="1"/>
  <c r="BV23" i="1"/>
  <c r="BU109" i="1"/>
  <c r="BU111" i="1" s="1"/>
  <c r="BS125" i="1"/>
  <c r="BU45" i="1"/>
  <c r="BT125" i="1"/>
  <c r="BU24" i="1"/>
  <c r="BT25" i="1"/>
  <c r="BS61" i="1"/>
  <c r="BS60" i="1"/>
  <c r="BS62" i="1" s="1"/>
  <c r="BT109" i="1"/>
  <c r="BT111" i="1" s="1"/>
  <c r="BR61" i="1"/>
  <c r="BR60" i="1"/>
  <c r="BR62" i="1" s="1"/>
  <c r="BS23" i="1"/>
  <c r="BT23" i="1"/>
  <c r="BT50" i="1"/>
  <c r="BT96" i="1"/>
  <c r="BT106" i="1" s="1"/>
  <c r="BT128" i="1" s="1"/>
  <c r="BU25" i="1"/>
  <c r="BT61" i="1"/>
  <c r="BT60" i="1"/>
  <c r="BT62" i="1" s="1"/>
  <c r="BT24" i="1"/>
  <c r="BU125" i="1"/>
  <c r="BL66" i="1"/>
  <c r="BM127" i="1"/>
  <c r="BM129" i="1" s="1"/>
  <c r="BK72" i="1"/>
  <c r="BK92" i="1" s="1"/>
  <c r="BK130" i="1"/>
  <c r="CA61" i="1" l="1"/>
  <c r="BV128" i="1"/>
  <c r="BZ61" i="1"/>
  <c r="BY61" i="1"/>
  <c r="BX61" i="1"/>
  <c r="BT127" i="1"/>
  <c r="BT129" i="1" s="1"/>
  <c r="BS130" i="1"/>
  <c r="BM66" i="1"/>
  <c r="BN127" i="1"/>
  <c r="BN129" i="1" s="1"/>
  <c r="BL72" i="1"/>
  <c r="BL92" i="1" s="1"/>
  <c r="BL130" i="1"/>
  <c r="BU127" i="1" l="1"/>
  <c r="BU129" i="1" s="1"/>
  <c r="BT130" i="1"/>
  <c r="BN66" i="1"/>
  <c r="BO127" i="1"/>
  <c r="BO129" i="1" s="1"/>
  <c r="BO66" i="1" s="1"/>
  <c r="BV66" i="1" s="1"/>
  <c r="CA66" i="1" s="1"/>
  <c r="BM72" i="1"/>
  <c r="BM92" i="1" s="1"/>
  <c r="BM130" i="1"/>
  <c r="BV127" i="1" l="1"/>
  <c r="BV129" i="1" s="1"/>
  <c r="BV130" i="1" s="1"/>
  <c r="BU130" i="1"/>
  <c r="BO72" i="1"/>
  <c r="BO130" i="1"/>
  <c r="BN72" i="1"/>
  <c r="BN92" i="1" s="1"/>
  <c r="BN130" i="1"/>
  <c r="BO92" i="1" l="1"/>
  <c r="BV72" i="1"/>
  <c r="B7" i="4"/>
  <c r="BV92" i="1" l="1"/>
  <c r="CA72" i="1"/>
  <c r="CA92" i="1" s="1"/>
  <c r="B6" i="4" l="1"/>
  <c r="B4" i="4" s="1"/>
  <c r="B3" i="1" s="1"/>
</calcChain>
</file>

<file path=xl/sharedStrings.xml><?xml version="1.0" encoding="utf-8"?>
<sst xmlns="http://schemas.openxmlformats.org/spreadsheetml/2006/main" count="276" uniqueCount="149">
  <si>
    <t>Actual or Forecast</t>
  </si>
  <si>
    <t>Actual</t>
  </si>
  <si>
    <t>Year</t>
  </si>
  <si>
    <t>Line Item</t>
  </si>
  <si>
    <t>Assumptions</t>
  </si>
  <si>
    <t>Notes</t>
  </si>
  <si>
    <t>Month</t>
  </si>
  <si>
    <t>Income Statement</t>
  </si>
  <si>
    <t>Revenue</t>
  </si>
  <si>
    <t>Big Box Revenue</t>
  </si>
  <si>
    <t>Online Revenue</t>
  </si>
  <si>
    <t>Total Revenue</t>
  </si>
  <si>
    <t>COGS</t>
  </si>
  <si>
    <t>Big Box COGS</t>
  </si>
  <si>
    <t>Online COGS</t>
  </si>
  <si>
    <t>Total COGS</t>
  </si>
  <si>
    <t>Gross Profit</t>
  </si>
  <si>
    <t>Big Box Gross Profit</t>
  </si>
  <si>
    <t>Online Gross Profit</t>
  </si>
  <si>
    <t>Total Gross Profit</t>
  </si>
  <si>
    <t>Big Box Gross Margin</t>
  </si>
  <si>
    <t>Online Gross Margin</t>
  </si>
  <si>
    <t>Total Gross Margin</t>
  </si>
  <si>
    <t>Operating Expense</t>
  </si>
  <si>
    <t>Labor</t>
  </si>
  <si>
    <t>Taxes &amp; Benefits</t>
  </si>
  <si>
    <t>Bonus Accrual</t>
  </si>
  <si>
    <t>Rent</t>
  </si>
  <si>
    <t>Advertising</t>
  </si>
  <si>
    <t>Technology</t>
  </si>
  <si>
    <t>Insurance</t>
  </si>
  <si>
    <t>Professional Fees</t>
  </si>
  <si>
    <t>Communication</t>
  </si>
  <si>
    <t>Office Equipment &amp; Supplies</t>
  </si>
  <si>
    <t>Travel &amp; Entertainment</t>
  </si>
  <si>
    <t>Interest</t>
  </si>
  <si>
    <t>Depreciation</t>
  </si>
  <si>
    <t>Total Operating Expense</t>
  </si>
  <si>
    <t>Operating Income</t>
  </si>
  <si>
    <t>Margin</t>
  </si>
  <si>
    <t>Income Tax Expese</t>
  </si>
  <si>
    <t>Net Income</t>
  </si>
  <si>
    <t>Balance Sheet</t>
  </si>
  <si>
    <t>Assets</t>
  </si>
  <si>
    <t>Cash</t>
  </si>
  <si>
    <t xml:space="preserve">Accounts Receivable </t>
  </si>
  <si>
    <t>Inventory</t>
  </si>
  <si>
    <t>Prepaid Expenses</t>
  </si>
  <si>
    <t>Fixed Assets, net</t>
  </si>
  <si>
    <t>Total Assets</t>
  </si>
  <si>
    <t>Liabilities</t>
  </si>
  <si>
    <t>Accounts Payable</t>
  </si>
  <si>
    <t>Accrued Expenses</t>
  </si>
  <si>
    <t>Tax Accrual</t>
  </si>
  <si>
    <t>Revolver</t>
  </si>
  <si>
    <t>Term Debt</t>
  </si>
  <si>
    <t>Total Liabilities</t>
  </si>
  <si>
    <t>Equity</t>
  </si>
  <si>
    <t>Contributed Capital</t>
  </si>
  <si>
    <t>Distributions</t>
  </si>
  <si>
    <t>Retained Earnings</t>
  </si>
  <si>
    <t>Total Equity</t>
  </si>
  <si>
    <t>Total Liabilities &amp; Equity</t>
  </si>
  <si>
    <t>keep margins consistent [~30%]</t>
  </si>
  <si>
    <t>keep margins consistent [~50%]</t>
  </si>
  <si>
    <t>Model here but apply to COGS</t>
  </si>
  <si>
    <t>see schedule; 3% growth on run rate then 3% YoY thereafter</t>
  </si>
  <si>
    <t>18% of labor</t>
  </si>
  <si>
    <t>10% of labor</t>
  </si>
  <si>
    <t>YoY growth; pls calc</t>
  </si>
  <si>
    <t>0.5% of Big Box rev; 25% of Online rev</t>
  </si>
  <si>
    <t>7% on all debt</t>
  </si>
  <si>
    <t>pls build schedule</t>
  </si>
  <si>
    <t>30% (Fed 21% + State [9%]); conservative</t>
  </si>
  <si>
    <t>build sweep, keep $500k minimum cash</t>
  </si>
  <si>
    <t>Big box only; DSO ramp to 45 mid-yr</t>
  </si>
  <si>
    <t>Based on all COGS; DOH 90</t>
  </si>
  <si>
    <t>% of total revenue or flat</t>
  </si>
  <si>
    <t>historical avg + $4mm expansion; 25yr useful life</t>
  </si>
  <si>
    <t>Based on all COGS; DPO 60</t>
  </si>
  <si>
    <t>Paid in Dec</t>
  </si>
  <si>
    <t>Paid in Jan, Apr, Jun, Sept</t>
  </si>
  <si>
    <t>build sweep / pay down 1st; $5mm limit</t>
  </si>
  <si>
    <t>build sweep / pay down 2nd / put $4mm expansion here</t>
  </si>
  <si>
    <t>keep flat</t>
  </si>
  <si>
    <t>assume none</t>
  </si>
  <si>
    <t>TOTAL</t>
  </si>
  <si>
    <t>Position</t>
  </si>
  <si>
    <t>Base</t>
  </si>
  <si>
    <t>Start Date</t>
  </si>
  <si>
    <t>End Date</t>
  </si>
  <si>
    <t>CEO</t>
  </si>
  <si>
    <t>CFO</t>
  </si>
  <si>
    <t>COO</t>
  </si>
  <si>
    <t>Director of Manufacturing</t>
  </si>
  <si>
    <t>Sales and Marketing Director</t>
  </si>
  <si>
    <t>Quality Control Manager</t>
  </si>
  <si>
    <t>Production Supervisor</t>
  </si>
  <si>
    <t>Inventory Manager</t>
  </si>
  <si>
    <t>Sales Representative</t>
  </si>
  <si>
    <t>Marketing Specialist</t>
  </si>
  <si>
    <t>HR Manager</t>
  </si>
  <si>
    <t>Office Staff</t>
  </si>
  <si>
    <t>New Hire for Online</t>
  </si>
  <si>
    <t>Total</t>
  </si>
  <si>
    <t>Check</t>
  </si>
  <si>
    <t>Error Checking</t>
  </si>
  <si>
    <t>Master Error Check Cell</t>
  </si>
  <si>
    <t>Balance sheet doesn't balance</t>
  </si>
  <si>
    <t>Put all errors above this line</t>
  </si>
  <si>
    <t>Formatting Guide</t>
  </si>
  <si>
    <t>What it looks like</t>
  </si>
  <si>
    <t>What it means</t>
  </si>
  <si>
    <t>Blue font, no shading = hardcoded actual</t>
  </si>
  <si>
    <t>Black font, no shading = formula</t>
  </si>
  <si>
    <t>Bright yellow shading = work in progress</t>
  </si>
  <si>
    <t>Red font, no shading = error checking cell</t>
  </si>
  <si>
    <t>Statement of Cash Flows</t>
  </si>
  <si>
    <t>Cash from Operations</t>
  </si>
  <si>
    <t>Total Cash from Operations</t>
  </si>
  <si>
    <t>Previous Period - Current Period</t>
  </si>
  <si>
    <t>Current Period - Previous Period</t>
  </si>
  <si>
    <t>From Income Statement</t>
  </si>
  <si>
    <t>Cash from Investing</t>
  </si>
  <si>
    <t>Total Cash from Investing</t>
  </si>
  <si>
    <t>Previous Period - Current Period - Depreciation</t>
  </si>
  <si>
    <t>Cash from Financing</t>
  </si>
  <si>
    <t>Cash from Debt Financing</t>
  </si>
  <si>
    <t>Total Cash from Debt Financing</t>
  </si>
  <si>
    <t>Cash from Equity Financing</t>
  </si>
  <si>
    <t>Total Cash from Equity Financing</t>
  </si>
  <si>
    <t>Total Cash from Financing</t>
  </si>
  <si>
    <t>Beginning Cash</t>
  </si>
  <si>
    <t>Change in Cash</t>
  </si>
  <si>
    <t>Ending Cash</t>
  </si>
  <si>
    <t>Sum of 3 Sections Above</t>
  </si>
  <si>
    <t>Gray shading = deliberately left blank</t>
  </si>
  <si>
    <t>Statement of Cash Flows doesn't match the Balance Sheet</t>
  </si>
  <si>
    <t>EBITDA, as Defined</t>
  </si>
  <si>
    <t>Amortization</t>
  </si>
  <si>
    <t>Total EBITDA Adjustments, as Defined</t>
  </si>
  <si>
    <t>TTM EBITDA, as Defined</t>
  </si>
  <si>
    <t>TTM Margin</t>
  </si>
  <si>
    <t>Forecast</t>
  </si>
  <si>
    <t>Previous Period + Net Income</t>
  </si>
  <si>
    <t>Annual Totals</t>
  </si>
  <si>
    <t>Placeholder</t>
  </si>
  <si>
    <t>Year over Year Growth</t>
  </si>
  <si>
    <t>Blue font, light yellow shading = input or assumption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</si>
</sst>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5" formatCode="&quot;$&quot;#,##0_);\(&quot;$&quot;#,##0\)"/>
    <numFmt numFmtId="164" formatCode="_(* #,##0_);_(* \(#,##0\);_(* &quot;   -&quot;?_);_(@_)"/>
    <numFmt numFmtId="165" formatCode="m/d/yy;@"/>
    <numFmt numFmtId="166" formatCode="0.0%"/>
    <numFmt numFmtId="167" formatCode="&quot;$&quot;#,##0.0_);\(&quot;$&quot;#,##0.0\)"/>
  </numFmts>
  <fonts count="19" x14ac:knownFonts="1">
    <font>
      <sz val="10"/>
      <color theme="1"/>
      <name val="Calibri"/>
      <family val="2"/>
    </font>
    <font>
      <sz val="10"/>
      <color theme="1"/>
      <name val="Calibri"/>
      <family val="2"/>
    </font>
    <font>
      <sz val="10"/>
      <color rgb="FFFF0000"/>
      <name val="Calibri"/>
      <family val="2"/>
    </font>
    <font>
      <b/>
      <sz val="10"/>
      <color theme="1"/>
      <name val="Calibri"/>
      <family val="2"/>
    </font>
    <font>
      <b/>
      <sz val="10"/>
      <color rgb="FF000000"/>
      <name val="Calibri"/>
      <family val="2"/>
    </font>
    <font>
      <b/>
      <sz val="10"/>
      <color rgb="FF0000FF"/>
      <name val="Calibri"/>
      <family val="2"/>
    </font>
    <font>
      <sz val="10"/>
      <color indexed="12"/>
      <name val="Calibri"/>
      <family val="2"/>
    </font>
    <font>
      <sz val="10"/>
      <color rgb="FF000000"/>
      <name val="Calibri"/>
      <family val="2"/>
    </font>
    <font>
      <i/>
      <sz val="10"/>
      <color rgb="FF000000"/>
      <name val="Calibri"/>
      <family val="2"/>
    </font>
    <font>
      <i/>
      <sz val="10"/>
      <color theme="1"/>
      <name val="Calibri"/>
      <family val="2"/>
    </font>
    <font>
      <sz val="10"/>
      <color rgb="FF0000FF"/>
      <name val="Calibri"/>
      <family val="2"/>
    </font>
    <font>
      <b/>
      <sz val="10"/>
      <color rgb="FFFF0000"/>
      <name val="Calibri"/>
      <family val="2"/>
    </font>
    <font>
      <sz val="10"/>
      <name val="Calibri"/>
      <family val="2"/>
    </font>
    <font>
      <u val="singleAccounting"/>
      <sz val="10"/>
      <color theme="1"/>
      <name val="Calibri"/>
      <family val="2"/>
    </font>
    <font>
      <b/>
      <u val="singleAccounting"/>
      <sz val="10"/>
      <color theme="1"/>
      <name val="Calibri"/>
      <family val="2"/>
    </font>
    <font>
      <b/>
      <i/>
      <sz val="10"/>
      <color theme="1"/>
      <name val="Calibri"/>
      <family val="2"/>
    </font>
    <font>
      <b/>
      <i/>
      <sz val="10"/>
      <color rgb="FF000000"/>
      <name val="Calibri"/>
      <family val="2"/>
    </font>
    <font>
      <i/>
      <sz val="10"/>
      <name val="Calibri"/>
      <family val="2"/>
    </font>
    <font>
      <i/>
      <sz val="10"/>
      <color rgb="FFFF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5">
    <xf numFmtId="0" fontId="0" fillId="0" borderId="0" xfId="0"/>
    <xf numFmtId="0" fontId="1" fillId="0" borderId="0" xfId="0" applyFont="1"/>
    <xf numFmtId="0" fontId="3" fillId="0" borderId="0" xfId="0" applyFont="1" applyAlignment="1">
      <alignment horizontal="right"/>
    </xf>
    <xf numFmtId="0" fontId="3" fillId="0" borderId="0" xfId="0" applyFont="1"/>
    <xf numFmtId="14" fontId="3" fillId="0" borderId="0" xfId="0" applyNumberFormat="1" applyFont="1"/>
    <xf numFmtId="0" fontId="3" fillId="2" borderId="0" xfId="0" applyFont="1" applyFill="1"/>
    <xf numFmtId="0" fontId="5" fillId="2" borderId="0" xfId="0" applyFont="1" applyFill="1"/>
    <xf numFmtId="164" fontId="6" fillId="0" borderId="0" xfId="0" applyNumberFormat="1" applyFont="1"/>
    <xf numFmtId="0" fontId="1" fillId="0" borderId="0" xfId="0" applyFont="1" applyAlignment="1">
      <alignment horizontal="left" indent="1"/>
    </xf>
    <xf numFmtId="0" fontId="1" fillId="3" borderId="0" xfId="0" applyFont="1" applyFill="1"/>
    <xf numFmtId="0" fontId="7" fillId="0" borderId="0" xfId="0" applyFont="1"/>
    <xf numFmtId="0" fontId="1" fillId="0" borderId="1" xfId="0" applyFont="1" applyBorder="1"/>
    <xf numFmtId="0" fontId="9" fillId="0" borderId="0" xfId="0" applyFont="1" applyAlignment="1">
      <alignment horizontal="left" indent="1"/>
    </xf>
    <xf numFmtId="0" fontId="9" fillId="0" borderId="0" xfId="0" applyFont="1"/>
    <xf numFmtId="0" fontId="2" fillId="3" borderId="0" xfId="0" applyFont="1" applyFill="1"/>
    <xf numFmtId="0" fontId="2" fillId="0" borderId="0" xfId="0" applyFont="1"/>
    <xf numFmtId="0" fontId="7" fillId="0" borderId="0" xfId="0" applyFont="1" applyAlignment="1">
      <alignment horizontal="left" indent="1"/>
    </xf>
    <xf numFmtId="0" fontId="3" fillId="2" borderId="0" xfId="0" applyFont="1" applyFill="1" applyAlignment="1">
      <alignment horizontal="center"/>
    </xf>
    <xf numFmtId="37" fontId="10" fillId="4" borderId="2" xfId="0" applyNumberFormat="1" applyFont="1" applyFill="1" applyBorder="1"/>
    <xf numFmtId="165" fontId="10" fillId="4" borderId="2" xfId="0" applyNumberFormat="1" applyFont="1" applyFill="1" applyBorder="1"/>
    <xf numFmtId="164" fontId="7" fillId="0" borderId="0" xfId="0" applyNumberFormat="1" applyFont="1"/>
    <xf numFmtId="0" fontId="5" fillId="0" borderId="0" xfId="0" applyFont="1"/>
    <xf numFmtId="37" fontId="1" fillId="0" borderId="1" xfId="0" applyNumberFormat="1" applyFont="1" applyBorder="1"/>
    <xf numFmtId="164" fontId="1" fillId="0" borderId="1" xfId="0" applyNumberFormat="1" applyFont="1" applyBorder="1"/>
    <xf numFmtId="14" fontId="5" fillId="2" borderId="0" xfId="0" applyNumberFormat="1" applyFont="1" applyFill="1"/>
    <xf numFmtId="14" fontId="4" fillId="2" borderId="0" xfId="0" applyNumberFormat="1" applyFont="1" applyFill="1"/>
    <xf numFmtId="14" fontId="5" fillId="0" borderId="0" xfId="0" applyNumberFormat="1" applyFont="1"/>
    <xf numFmtId="5" fontId="10" fillId="0" borderId="0" xfId="0" applyNumberFormat="1" applyFont="1"/>
    <xf numFmtId="5" fontId="7" fillId="0" borderId="1" xfId="0" applyNumberFormat="1" applyFont="1" applyBorder="1"/>
    <xf numFmtId="5" fontId="7" fillId="0" borderId="0" xfId="0" applyNumberFormat="1" applyFont="1"/>
    <xf numFmtId="5" fontId="8" fillId="0" borderId="0" xfId="0" applyNumberFormat="1" applyFont="1"/>
    <xf numFmtId="5" fontId="4" fillId="2" borderId="0" xfId="0" applyNumberFormat="1" applyFont="1" applyFill="1"/>
    <xf numFmtId="166" fontId="8" fillId="0" borderId="0" xfId="0" applyNumberFormat="1" applyFont="1"/>
    <xf numFmtId="5" fontId="2" fillId="0" borderId="0" xfId="0" applyNumberFormat="1" applyFont="1"/>
    <xf numFmtId="0" fontId="0" fillId="0" borderId="1" xfId="0" applyBorder="1"/>
    <xf numFmtId="5" fontId="2" fillId="0" borderId="2" xfId="0" applyNumberFormat="1" applyFont="1" applyBorder="1"/>
    <xf numFmtId="5" fontId="11" fillId="0" borderId="2" xfId="0" applyNumberFormat="1" applyFont="1" applyBorder="1"/>
    <xf numFmtId="5" fontId="12" fillId="0" borderId="0" xfId="0" applyNumberFormat="1" applyFont="1"/>
    <xf numFmtId="0" fontId="0" fillId="3" borderId="0" xfId="0" applyFill="1"/>
    <xf numFmtId="0" fontId="13" fillId="0" borderId="0" xfId="0" applyFont="1" applyAlignment="1">
      <alignment horizontal="centerContinuous"/>
    </xf>
    <xf numFmtId="0" fontId="14" fillId="0" borderId="0" xfId="0" applyFont="1" applyAlignment="1">
      <alignment horizontal="centerContinuous"/>
    </xf>
    <xf numFmtId="5" fontId="0" fillId="0" borderId="0" xfId="0" applyNumberFormat="1"/>
    <xf numFmtId="0" fontId="0" fillId="0" borderId="0" xfId="0" applyAlignment="1">
      <alignment horizontal="left" indent="1"/>
    </xf>
    <xf numFmtId="5" fontId="0" fillId="0" borderId="1" xfId="0" applyNumberFormat="1" applyBorder="1"/>
    <xf numFmtId="0" fontId="0" fillId="0" borderId="0" xfId="0" applyAlignment="1">
      <alignment horizontal="left" indent="2"/>
    </xf>
    <xf numFmtId="0" fontId="0" fillId="0" borderId="1" xfId="0" applyBorder="1" applyAlignment="1">
      <alignment horizontal="left" indent="1"/>
    </xf>
    <xf numFmtId="0" fontId="0" fillId="5" borderId="0" xfId="0" applyFill="1"/>
    <xf numFmtId="0" fontId="0" fillId="5" borderId="1" xfId="0" applyFill="1" applyBorder="1"/>
    <xf numFmtId="0" fontId="9" fillId="0" borderId="1" xfId="0" applyFont="1" applyBorder="1"/>
    <xf numFmtId="0" fontId="9" fillId="0" borderId="1" xfId="0" applyFont="1" applyBorder="1" applyAlignment="1">
      <alignment horizontal="left" indent="1"/>
    </xf>
    <xf numFmtId="0" fontId="9" fillId="0" borderId="3" xfId="0" applyFont="1" applyBorder="1"/>
    <xf numFmtId="0" fontId="9" fillId="0" borderId="3" xfId="0" applyFont="1" applyBorder="1" applyAlignment="1">
      <alignment horizontal="left" indent="1"/>
    </xf>
    <xf numFmtId="5" fontId="7" fillId="0" borderId="3" xfId="0" applyNumberFormat="1" applyFont="1" applyBorder="1"/>
    <xf numFmtId="0" fontId="0" fillId="0" borderId="0" xfId="0" applyFont="1"/>
    <xf numFmtId="0" fontId="0" fillId="0" borderId="1" xfId="0" applyFont="1" applyBorder="1"/>
    <xf numFmtId="0" fontId="0" fillId="0" borderId="3" xfId="0" applyFont="1" applyBorder="1"/>
    <xf numFmtId="0" fontId="0" fillId="0" borderId="0" xfId="0" applyFont="1" applyAlignment="1">
      <alignment horizontal="left" indent="1"/>
    </xf>
    <xf numFmtId="0" fontId="3" fillId="0" borderId="3" xfId="0" applyFont="1" applyBorder="1"/>
    <xf numFmtId="0" fontId="15" fillId="0" borderId="3" xfId="0" applyFont="1" applyBorder="1" applyAlignment="1">
      <alignment horizontal="left" indent="1"/>
    </xf>
    <xf numFmtId="0" fontId="15" fillId="0" borderId="3" xfId="0" applyFont="1" applyBorder="1"/>
    <xf numFmtId="5" fontId="4" fillId="0" borderId="3" xfId="0" applyNumberFormat="1" applyFont="1" applyBorder="1"/>
    <xf numFmtId="0" fontId="15" fillId="0" borderId="0" xfId="0" applyFont="1"/>
    <xf numFmtId="0" fontId="15" fillId="0" borderId="0" xfId="0" applyFont="1" applyAlignment="1">
      <alignment horizontal="left" indent="1"/>
    </xf>
    <xf numFmtId="166" fontId="16" fillId="0" borderId="0" xfId="0" applyNumberFormat="1" applyFont="1"/>
    <xf numFmtId="5" fontId="4" fillId="5" borderId="3" xfId="0" applyNumberFormat="1" applyFont="1" applyFill="1" applyBorder="1"/>
    <xf numFmtId="5" fontId="4" fillId="5" borderId="0" xfId="0" applyNumberFormat="1" applyFont="1" applyFill="1"/>
    <xf numFmtId="0" fontId="1" fillId="0" borderId="0" xfId="0" applyFont="1" applyFill="1"/>
    <xf numFmtId="0" fontId="9" fillId="0" borderId="0" xfId="0" applyFont="1" applyFill="1"/>
    <xf numFmtId="5" fontId="10" fillId="3" borderId="0" xfId="0" applyNumberFormat="1" applyFont="1" applyFill="1"/>
    <xf numFmtId="0" fontId="3" fillId="5" borderId="0" xfId="0" applyFont="1" applyFill="1" applyAlignment="1">
      <alignment horizontal="right"/>
    </xf>
    <xf numFmtId="0" fontId="3" fillId="5" borderId="0" xfId="0" applyFont="1" applyFill="1"/>
    <xf numFmtId="14" fontId="3" fillId="5" borderId="0" xfId="0" applyNumberFormat="1" applyFont="1" applyFill="1"/>
    <xf numFmtId="164" fontId="6" fillId="5" borderId="0" xfId="0" applyNumberFormat="1" applyFont="1" applyFill="1"/>
    <xf numFmtId="5" fontId="10" fillId="5" borderId="0" xfId="0" applyNumberFormat="1" applyFont="1" applyFill="1"/>
    <xf numFmtId="5" fontId="7" fillId="5" borderId="0" xfId="0" applyNumberFormat="1" applyFont="1" applyFill="1" applyBorder="1"/>
    <xf numFmtId="5" fontId="7" fillId="5" borderId="0" xfId="0" applyNumberFormat="1" applyFont="1" applyFill="1"/>
    <xf numFmtId="166" fontId="8" fillId="5" borderId="0" xfId="0" applyNumberFormat="1" applyFont="1" applyFill="1"/>
    <xf numFmtId="5" fontId="8" fillId="5" borderId="0" xfId="0" applyNumberFormat="1" applyFont="1" applyFill="1"/>
    <xf numFmtId="5" fontId="4" fillId="5" borderId="0" xfId="0" applyNumberFormat="1" applyFont="1" applyFill="1" applyBorder="1"/>
    <xf numFmtId="166" fontId="16" fillId="5" borderId="0" xfId="0" applyNumberFormat="1" applyFont="1" applyFill="1"/>
    <xf numFmtId="5" fontId="12" fillId="5" borderId="0" xfId="0" applyNumberFormat="1" applyFont="1" applyFill="1"/>
    <xf numFmtId="5" fontId="2" fillId="5" borderId="0" xfId="0" applyNumberFormat="1" applyFont="1" applyFill="1"/>
    <xf numFmtId="5" fontId="0" fillId="5" borderId="0" xfId="0" applyNumberFormat="1" applyFill="1"/>
    <xf numFmtId="5" fontId="0" fillId="5" borderId="0" xfId="0" applyNumberFormat="1" applyFill="1" applyBorder="1"/>
    <xf numFmtId="0" fontId="5" fillId="5" borderId="0" xfId="0" applyFont="1" applyFill="1" applyAlignment="1">
      <alignment horizontal="center"/>
    </xf>
    <xf numFmtId="5" fontId="12" fillId="0" borderId="1" xfId="0" applyNumberFormat="1" applyFont="1" applyBorder="1"/>
    <xf numFmtId="166" fontId="17" fillId="0" borderId="0" xfId="0" applyNumberFormat="1" applyFont="1"/>
    <xf numFmtId="5" fontId="17" fillId="0" borderId="0" xfId="0" applyNumberFormat="1" applyFont="1"/>
    <xf numFmtId="5" fontId="12" fillId="0" borderId="0" xfId="0" applyNumberFormat="1" applyFont="1" applyFill="1"/>
    <xf numFmtId="5" fontId="12" fillId="0" borderId="1" xfId="0" applyNumberFormat="1" applyFont="1" applyFill="1" applyBorder="1"/>
    <xf numFmtId="5" fontId="0" fillId="5" borderId="1" xfId="0" applyNumberFormat="1" applyFill="1" applyBorder="1"/>
    <xf numFmtId="166" fontId="17" fillId="0" borderId="0" xfId="1" applyNumberFormat="1" applyFont="1"/>
    <xf numFmtId="166" fontId="8" fillId="0" borderId="0" xfId="1" applyNumberFormat="1" applyFont="1"/>
    <xf numFmtId="166" fontId="17" fillId="0" borderId="1" xfId="1" applyNumberFormat="1" applyFont="1" applyBorder="1"/>
    <xf numFmtId="166" fontId="16" fillId="2" borderId="0" xfId="1" applyNumberFormat="1" applyFont="1" applyFill="1"/>
    <xf numFmtId="166" fontId="8" fillId="0" borderId="1" xfId="1" applyNumberFormat="1" applyFont="1" applyBorder="1"/>
    <xf numFmtId="166" fontId="8" fillId="0" borderId="3" xfId="1" applyNumberFormat="1" applyFont="1" applyBorder="1"/>
    <xf numFmtId="166" fontId="16" fillId="0" borderId="3" xfId="1" applyNumberFormat="1" applyFont="1" applyBorder="1"/>
    <xf numFmtId="166" fontId="17" fillId="0" borderId="0" xfId="1" applyNumberFormat="1" applyFont="1" applyFill="1"/>
    <xf numFmtId="166" fontId="17" fillId="0" borderId="1" xfId="1" applyNumberFormat="1" applyFont="1" applyFill="1" applyBorder="1"/>
    <xf numFmtId="166" fontId="18" fillId="0" borderId="0" xfId="1" applyNumberFormat="1" applyFont="1"/>
    <xf numFmtId="166" fontId="17" fillId="5" borderId="0" xfId="1" applyNumberFormat="1" applyFont="1" applyFill="1"/>
    <xf numFmtId="166" fontId="8" fillId="5" borderId="0" xfId="1" applyNumberFormat="1" applyFont="1" applyFill="1"/>
    <xf numFmtId="166" fontId="10" fillId="4" borderId="2" xfId="1" applyNumberFormat="1" applyFont="1" applyFill="1" applyBorder="1" applyAlignment="1">
      <alignment horizontal="center"/>
    </xf>
    <xf numFmtId="167" fontId="10" fillId="4" borderId="2" xfId="1" applyNumberFormat="1" applyFont="1" applyFill="1" applyBorder="1" applyAlignment="1">
      <alignment horizontal="right"/>
    </xf>
  </cellXfs>
  <cellStyles count="2">
    <cellStyle name="Normal" xfId="0" builtinId="0"/>
    <cellStyle name="Percent" xfId="1" builtinId="5"/>
  </cellStyles>
  <dxfs count="2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FFFF99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4F639-DF5B-489C-92E9-FED13A178598}">
  <dimension ref="B1:C18"/>
  <sheetViews>
    <sheetView workbookViewId="0">
      <selection activeCell="B18" sqref="B18"/>
    </sheetView>
  </sheetViews>
  <sheetFormatPr defaultRowHeight="13" customHeight="1" x14ac:dyDescent="0.3"/>
  <cols>
    <col min="1" max="1" width="2.69921875" customWidth="1"/>
    <col min="2" max="2" width="15.69921875" bestFit="1" customWidth="1"/>
    <col min="3" max="3" width="36" bestFit="1" customWidth="1"/>
  </cols>
  <sheetData>
    <row r="1" spans="2:3" x14ac:dyDescent="0.3"/>
    <row r="2" spans="2:3" ht="13" customHeight="1" x14ac:dyDescent="0.45">
      <c r="B2" s="40" t="s">
        <v>106</v>
      </c>
      <c r="C2" s="39"/>
    </row>
    <row r="4" spans="2:3" ht="13" customHeight="1" x14ac:dyDescent="0.3">
      <c r="B4" s="35">
        <f>SUM(B5:B9)</f>
        <v>0</v>
      </c>
      <c r="C4" t="s">
        <v>107</v>
      </c>
    </row>
    <row r="6" spans="2:3" ht="13" customHeight="1" x14ac:dyDescent="0.3">
      <c r="B6" s="35">
        <f>SUM('Operating Model'!92:92)</f>
        <v>0</v>
      </c>
      <c r="C6" t="s">
        <v>108</v>
      </c>
    </row>
    <row r="7" spans="2:3" ht="13" customHeight="1" x14ac:dyDescent="0.3">
      <c r="B7" s="35">
        <f>SUM('Operating Model'!130:130)</f>
        <v>0</v>
      </c>
      <c r="C7" t="s">
        <v>137</v>
      </c>
    </row>
    <row r="9" spans="2:3" ht="13" customHeight="1" x14ac:dyDescent="0.3">
      <c r="B9" s="34"/>
      <c r="C9" s="34" t="s">
        <v>109</v>
      </c>
    </row>
    <row r="11" spans="2:3" ht="13" customHeight="1" x14ac:dyDescent="0.45">
      <c r="B11" s="40" t="s">
        <v>110</v>
      </c>
      <c r="C11" s="40"/>
    </row>
    <row r="12" spans="2:3" ht="13" customHeight="1" x14ac:dyDescent="0.45">
      <c r="B12" s="40" t="s">
        <v>111</v>
      </c>
      <c r="C12" s="40" t="s">
        <v>112</v>
      </c>
    </row>
    <row r="13" spans="2:3" ht="13" customHeight="1" x14ac:dyDescent="0.3">
      <c r="B13" s="27">
        <v>1000</v>
      </c>
      <c r="C13" t="s">
        <v>113</v>
      </c>
    </row>
    <row r="14" spans="2:3" ht="13" customHeight="1" x14ac:dyDescent="0.3">
      <c r="B14" s="37">
        <v>1000</v>
      </c>
      <c r="C14" t="s">
        <v>114</v>
      </c>
    </row>
    <row r="15" spans="2:3" ht="13" customHeight="1" x14ac:dyDescent="0.3">
      <c r="B15" s="38"/>
      <c r="C15" t="s">
        <v>115</v>
      </c>
    </row>
    <row r="16" spans="2:3" ht="13" customHeight="1" x14ac:dyDescent="0.3">
      <c r="B16" s="33">
        <v>1000</v>
      </c>
      <c r="C16" t="s">
        <v>116</v>
      </c>
    </row>
    <row r="17" spans="2:3" ht="13" customHeight="1" x14ac:dyDescent="0.3">
      <c r="B17" s="46"/>
      <c r="C17" t="s">
        <v>136</v>
      </c>
    </row>
    <row r="18" spans="2:3" ht="13" customHeight="1" x14ac:dyDescent="0.3">
      <c r="B18" s="104">
        <v>1000</v>
      </c>
      <c r="C18" t="s">
        <v>148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E5F6E-0262-4ED1-8632-3E1E63DBD1E4}">
  <dimension ref="A1:CA130"/>
  <sheetViews>
    <sheetView tabSelected="1" zoomScaleNormal="100" workbookViewId="0">
      <pane xSplit="7" ySplit="5" topLeftCell="BR6" activePane="bottomRight" state="frozen"/>
      <selection pane="topRight" activeCell="H1" sqref="H1"/>
      <selection pane="bottomLeft" activeCell="A5" sqref="A5"/>
      <selection pane="bottomRight" activeCell="BX7" sqref="BX7:CA10"/>
    </sheetView>
  </sheetViews>
  <sheetFormatPr defaultRowHeight="13" x14ac:dyDescent="0.3"/>
  <cols>
    <col min="1" max="1" width="34.8984375" bestFit="1" customWidth="1"/>
    <col min="2" max="5" width="11.3984375" customWidth="1"/>
    <col min="6" max="6" width="41.09765625" customWidth="1"/>
    <col min="7" max="7" width="11.3984375" customWidth="1"/>
    <col min="8" max="67" width="12.3984375" customWidth="1"/>
    <col min="68" max="68" width="12.3984375" style="46" customWidth="1"/>
    <col min="70" max="74" width="12.3984375" customWidth="1"/>
    <col min="76" max="79" width="12.3984375" customWidth="1"/>
  </cols>
  <sheetData>
    <row r="1" spans="1:79" ht="14.5" x14ac:dyDescent="0.45">
      <c r="BR1" s="40" t="s">
        <v>145</v>
      </c>
      <c r="BS1" s="40"/>
      <c r="BT1" s="40"/>
      <c r="BU1" s="40"/>
      <c r="BV1" s="40"/>
      <c r="BX1" s="40" t="s">
        <v>147</v>
      </c>
      <c r="BY1" s="40"/>
      <c r="BZ1" s="40"/>
      <c r="CA1" s="40"/>
    </row>
    <row r="2" spans="1:79" x14ac:dyDescent="0.3">
      <c r="A2" s="1"/>
      <c r="B2" s="1"/>
      <c r="C2" s="1"/>
      <c r="D2" s="1"/>
      <c r="E2" s="1"/>
      <c r="F2" s="1"/>
      <c r="G2" s="2" t="s">
        <v>0</v>
      </c>
      <c r="H2" s="2" t="s">
        <v>1</v>
      </c>
      <c r="I2" s="2" t="s">
        <v>1</v>
      </c>
      <c r="J2" s="2" t="s">
        <v>1</v>
      </c>
      <c r="K2" s="2" t="s">
        <v>1</v>
      </c>
      <c r="L2" s="2" t="s">
        <v>1</v>
      </c>
      <c r="M2" s="2" t="s">
        <v>1</v>
      </c>
      <c r="N2" s="2" t="s">
        <v>1</v>
      </c>
      <c r="O2" s="2" t="s">
        <v>1</v>
      </c>
      <c r="P2" s="2" t="s">
        <v>1</v>
      </c>
      <c r="Q2" s="2" t="s">
        <v>1</v>
      </c>
      <c r="R2" s="2" t="s">
        <v>1</v>
      </c>
      <c r="S2" s="2" t="s">
        <v>1</v>
      </c>
      <c r="T2" s="2" t="s">
        <v>1</v>
      </c>
      <c r="U2" s="2" t="s">
        <v>1</v>
      </c>
      <c r="V2" s="2" t="s">
        <v>1</v>
      </c>
      <c r="W2" s="2" t="s">
        <v>1</v>
      </c>
      <c r="X2" s="2" t="s">
        <v>1</v>
      </c>
      <c r="Y2" s="2" t="s">
        <v>1</v>
      </c>
      <c r="Z2" s="2" t="s">
        <v>1</v>
      </c>
      <c r="AA2" s="2" t="s">
        <v>1</v>
      </c>
      <c r="AB2" s="2" t="s">
        <v>1</v>
      </c>
      <c r="AC2" s="2" t="s">
        <v>1</v>
      </c>
      <c r="AD2" s="2" t="s">
        <v>1</v>
      </c>
      <c r="AE2" s="2" t="s">
        <v>1</v>
      </c>
      <c r="AF2" s="2" t="s">
        <v>143</v>
      </c>
      <c r="AG2" s="2" t="s">
        <v>143</v>
      </c>
      <c r="AH2" s="2" t="s">
        <v>143</v>
      </c>
      <c r="AI2" s="2" t="s">
        <v>143</v>
      </c>
      <c r="AJ2" s="2" t="s">
        <v>143</v>
      </c>
      <c r="AK2" s="2" t="s">
        <v>143</v>
      </c>
      <c r="AL2" s="2" t="s">
        <v>143</v>
      </c>
      <c r="AM2" s="2" t="s">
        <v>143</v>
      </c>
      <c r="AN2" s="2" t="s">
        <v>143</v>
      </c>
      <c r="AO2" s="2" t="s">
        <v>143</v>
      </c>
      <c r="AP2" s="2" t="s">
        <v>143</v>
      </c>
      <c r="AQ2" s="2" t="s">
        <v>143</v>
      </c>
      <c r="AR2" s="2" t="s">
        <v>143</v>
      </c>
      <c r="AS2" s="2" t="s">
        <v>143</v>
      </c>
      <c r="AT2" s="2" t="s">
        <v>143</v>
      </c>
      <c r="AU2" s="2" t="s">
        <v>143</v>
      </c>
      <c r="AV2" s="2" t="s">
        <v>143</v>
      </c>
      <c r="AW2" s="2" t="s">
        <v>143</v>
      </c>
      <c r="AX2" s="2" t="s">
        <v>143</v>
      </c>
      <c r="AY2" s="2" t="s">
        <v>143</v>
      </c>
      <c r="AZ2" s="2" t="s">
        <v>143</v>
      </c>
      <c r="BA2" s="2" t="s">
        <v>143</v>
      </c>
      <c r="BB2" s="2" t="s">
        <v>143</v>
      </c>
      <c r="BC2" s="2" t="s">
        <v>143</v>
      </c>
      <c r="BD2" s="2" t="s">
        <v>143</v>
      </c>
      <c r="BE2" s="2" t="s">
        <v>143</v>
      </c>
      <c r="BF2" s="2" t="s">
        <v>143</v>
      </c>
      <c r="BG2" s="2" t="s">
        <v>143</v>
      </c>
      <c r="BH2" s="2" t="s">
        <v>143</v>
      </c>
      <c r="BI2" s="2" t="s">
        <v>143</v>
      </c>
      <c r="BJ2" s="2" t="s">
        <v>143</v>
      </c>
      <c r="BK2" s="2" t="s">
        <v>143</v>
      </c>
      <c r="BL2" s="2" t="s">
        <v>143</v>
      </c>
      <c r="BM2" s="2" t="s">
        <v>143</v>
      </c>
      <c r="BN2" s="2" t="s">
        <v>143</v>
      </c>
      <c r="BO2" s="2" t="s">
        <v>143</v>
      </c>
      <c r="BP2" s="69"/>
      <c r="BR2" s="2" t="str">
        <f>INDEX($H2:$BP2,MATCH(BR$4,$H$4:$BP$4,0))</f>
        <v>Actual</v>
      </c>
      <c r="BS2" s="2" t="str">
        <f t="shared" ref="BS2:BV2" si="0">INDEX($H2:$BP2,MATCH(BS$4,$H$4:$BP$4,0))</f>
        <v>Actual</v>
      </c>
      <c r="BT2" s="2" t="str">
        <f t="shared" si="0"/>
        <v>Forecast</v>
      </c>
      <c r="BU2" s="2" t="str">
        <f t="shared" si="0"/>
        <v>Forecast</v>
      </c>
      <c r="BV2" s="2" t="str">
        <f t="shared" si="0"/>
        <v>Forecast</v>
      </c>
      <c r="BX2" s="2" t="str">
        <f>INDEX($H2:$BP2,MATCH(BX$4,$H$4:$BP$4,0))</f>
        <v>Actual</v>
      </c>
      <c r="BY2" s="2" t="str">
        <f t="shared" ref="BY2:CA2" si="1">INDEX($H2:$BP2,MATCH(BY$4,$H$4:$BP$4,0))</f>
        <v>Forecast</v>
      </c>
      <c r="BZ2" s="2" t="str">
        <f t="shared" si="1"/>
        <v>Forecast</v>
      </c>
      <c r="CA2" s="2" t="str">
        <f t="shared" si="1"/>
        <v>Forecast</v>
      </c>
    </row>
    <row r="3" spans="1:79" x14ac:dyDescent="0.3">
      <c r="A3" s="3" t="s">
        <v>107</v>
      </c>
      <c r="B3" s="36">
        <f>'Control Panel'!$B$4</f>
        <v>0</v>
      </c>
      <c r="C3" s="3"/>
      <c r="D3" s="3"/>
      <c r="E3" s="3"/>
      <c r="F3" s="3"/>
      <c r="G3" s="2" t="s">
        <v>2</v>
      </c>
      <c r="H3" s="3">
        <f t="shared" ref="H3:BT3" si="2">YEAR(H4)</f>
        <v>2026</v>
      </c>
      <c r="I3" s="3">
        <f t="shared" si="2"/>
        <v>2026</v>
      </c>
      <c r="J3" s="3">
        <f t="shared" si="2"/>
        <v>2026</v>
      </c>
      <c r="K3" s="3">
        <f t="shared" si="2"/>
        <v>2026</v>
      </c>
      <c r="L3" s="3">
        <f t="shared" si="2"/>
        <v>2026</v>
      </c>
      <c r="M3" s="3">
        <f t="shared" si="2"/>
        <v>2026</v>
      </c>
      <c r="N3" s="3">
        <f t="shared" si="2"/>
        <v>2026</v>
      </c>
      <c r="O3" s="3">
        <f t="shared" si="2"/>
        <v>2026</v>
      </c>
      <c r="P3" s="3">
        <f t="shared" si="2"/>
        <v>2026</v>
      </c>
      <c r="Q3" s="3">
        <f t="shared" si="2"/>
        <v>2026</v>
      </c>
      <c r="R3" s="3">
        <f t="shared" si="2"/>
        <v>2026</v>
      </c>
      <c r="S3" s="3">
        <f t="shared" si="2"/>
        <v>2026</v>
      </c>
      <c r="T3" s="3">
        <f t="shared" si="2"/>
        <v>2027</v>
      </c>
      <c r="U3" s="3">
        <f t="shared" si="2"/>
        <v>2027</v>
      </c>
      <c r="V3" s="3">
        <f t="shared" si="2"/>
        <v>2027</v>
      </c>
      <c r="W3" s="3">
        <f t="shared" si="2"/>
        <v>2027</v>
      </c>
      <c r="X3" s="3">
        <f t="shared" si="2"/>
        <v>2027</v>
      </c>
      <c r="Y3" s="3">
        <f t="shared" si="2"/>
        <v>2027</v>
      </c>
      <c r="Z3" s="3">
        <f t="shared" si="2"/>
        <v>2027</v>
      </c>
      <c r="AA3" s="3">
        <f t="shared" si="2"/>
        <v>2027</v>
      </c>
      <c r="AB3" s="3">
        <f t="shared" si="2"/>
        <v>2027</v>
      </c>
      <c r="AC3" s="3">
        <f t="shared" si="2"/>
        <v>2027</v>
      </c>
      <c r="AD3" s="3">
        <f t="shared" si="2"/>
        <v>2027</v>
      </c>
      <c r="AE3" s="3">
        <f t="shared" si="2"/>
        <v>2027</v>
      </c>
      <c r="AF3" s="3">
        <f t="shared" si="2"/>
        <v>2028</v>
      </c>
      <c r="AG3" s="3">
        <f t="shared" si="2"/>
        <v>2028</v>
      </c>
      <c r="AH3" s="3">
        <f t="shared" si="2"/>
        <v>2028</v>
      </c>
      <c r="AI3" s="3">
        <f t="shared" si="2"/>
        <v>2028</v>
      </c>
      <c r="AJ3" s="3">
        <f t="shared" si="2"/>
        <v>2028</v>
      </c>
      <c r="AK3" s="3">
        <f t="shared" si="2"/>
        <v>2028</v>
      </c>
      <c r="AL3" s="3">
        <f t="shared" si="2"/>
        <v>2028</v>
      </c>
      <c r="AM3" s="3">
        <f t="shared" si="2"/>
        <v>2028</v>
      </c>
      <c r="AN3" s="3">
        <f t="shared" si="2"/>
        <v>2028</v>
      </c>
      <c r="AO3" s="3">
        <f t="shared" si="2"/>
        <v>2028</v>
      </c>
      <c r="AP3" s="3">
        <f t="shared" si="2"/>
        <v>2028</v>
      </c>
      <c r="AQ3" s="3">
        <f t="shared" si="2"/>
        <v>2028</v>
      </c>
      <c r="AR3" s="3">
        <f t="shared" si="2"/>
        <v>2029</v>
      </c>
      <c r="AS3" s="3">
        <f t="shared" si="2"/>
        <v>2029</v>
      </c>
      <c r="AT3" s="3">
        <f t="shared" si="2"/>
        <v>2029</v>
      </c>
      <c r="AU3" s="3">
        <f t="shared" si="2"/>
        <v>2029</v>
      </c>
      <c r="AV3" s="3">
        <f t="shared" si="2"/>
        <v>2029</v>
      </c>
      <c r="AW3" s="3">
        <f t="shared" si="2"/>
        <v>2029</v>
      </c>
      <c r="AX3" s="3">
        <f t="shared" si="2"/>
        <v>2029</v>
      </c>
      <c r="AY3" s="3">
        <f t="shared" si="2"/>
        <v>2029</v>
      </c>
      <c r="AZ3" s="3">
        <f t="shared" si="2"/>
        <v>2029</v>
      </c>
      <c r="BA3" s="3">
        <f t="shared" si="2"/>
        <v>2029</v>
      </c>
      <c r="BB3" s="3">
        <f t="shared" si="2"/>
        <v>2029</v>
      </c>
      <c r="BC3" s="3">
        <f t="shared" si="2"/>
        <v>2029</v>
      </c>
      <c r="BD3" s="3">
        <f t="shared" si="2"/>
        <v>2030</v>
      </c>
      <c r="BE3" s="3">
        <f t="shared" si="2"/>
        <v>2030</v>
      </c>
      <c r="BF3" s="3">
        <f t="shared" si="2"/>
        <v>2030</v>
      </c>
      <c r="BG3" s="3">
        <f t="shared" si="2"/>
        <v>2030</v>
      </c>
      <c r="BH3" s="3">
        <f t="shared" si="2"/>
        <v>2030</v>
      </c>
      <c r="BI3" s="3">
        <f t="shared" si="2"/>
        <v>2030</v>
      </c>
      <c r="BJ3" s="3">
        <f t="shared" si="2"/>
        <v>2030</v>
      </c>
      <c r="BK3" s="3">
        <f t="shared" si="2"/>
        <v>2030</v>
      </c>
      <c r="BL3" s="3">
        <f t="shared" si="2"/>
        <v>2030</v>
      </c>
      <c r="BM3" s="3">
        <f t="shared" si="2"/>
        <v>2030</v>
      </c>
      <c r="BN3" s="3">
        <f t="shared" si="2"/>
        <v>2030</v>
      </c>
      <c r="BO3" s="3">
        <f t="shared" si="2"/>
        <v>2030</v>
      </c>
      <c r="BP3" s="70"/>
      <c r="BR3" s="3">
        <f t="shared" si="2"/>
        <v>2026</v>
      </c>
      <c r="BS3" s="3">
        <f t="shared" si="2"/>
        <v>2027</v>
      </c>
      <c r="BT3" s="3">
        <f t="shared" si="2"/>
        <v>2028</v>
      </c>
      <c r="BU3" s="3">
        <f t="shared" ref="BU3:BV3" si="3">YEAR(BU4)</f>
        <v>2029</v>
      </c>
      <c r="BV3" s="3">
        <f t="shared" si="3"/>
        <v>2030</v>
      </c>
      <c r="BX3" s="3">
        <f t="shared" ref="BX3:CA3" si="4">YEAR(BX4)</f>
        <v>2027</v>
      </c>
      <c r="BY3" s="3">
        <f t="shared" si="4"/>
        <v>2028</v>
      </c>
      <c r="BZ3" s="3">
        <f t="shared" si="4"/>
        <v>2029</v>
      </c>
      <c r="CA3" s="3">
        <f t="shared" si="4"/>
        <v>2030</v>
      </c>
    </row>
    <row r="4" spans="1:79" x14ac:dyDescent="0.3">
      <c r="A4" s="3" t="s">
        <v>3</v>
      </c>
      <c r="B4" s="3" t="s">
        <v>4</v>
      </c>
      <c r="C4" s="3"/>
      <c r="D4" s="3"/>
      <c r="E4" s="3"/>
      <c r="F4" s="3" t="s">
        <v>5</v>
      </c>
      <c r="G4" s="2" t="s">
        <v>6</v>
      </c>
      <c r="H4" s="26">
        <v>46053</v>
      </c>
      <c r="I4" s="4">
        <f t="shared" ref="I4:AE4" si="5">EOMONTH(H4,1)</f>
        <v>46081</v>
      </c>
      <c r="J4" s="4">
        <f t="shared" si="5"/>
        <v>46112</v>
      </c>
      <c r="K4" s="4">
        <f t="shared" si="5"/>
        <v>46142</v>
      </c>
      <c r="L4" s="4">
        <f t="shared" si="5"/>
        <v>46173</v>
      </c>
      <c r="M4" s="4">
        <f t="shared" si="5"/>
        <v>46203</v>
      </c>
      <c r="N4" s="4">
        <f t="shared" si="5"/>
        <v>46234</v>
      </c>
      <c r="O4" s="4">
        <f t="shared" si="5"/>
        <v>46265</v>
      </c>
      <c r="P4" s="4">
        <f t="shared" si="5"/>
        <v>46295</v>
      </c>
      <c r="Q4" s="4">
        <f t="shared" si="5"/>
        <v>46326</v>
      </c>
      <c r="R4" s="4">
        <f t="shared" si="5"/>
        <v>46356</v>
      </c>
      <c r="S4" s="4">
        <f t="shared" si="5"/>
        <v>46387</v>
      </c>
      <c r="T4" s="4">
        <f t="shared" si="5"/>
        <v>46418</v>
      </c>
      <c r="U4" s="4">
        <f t="shared" si="5"/>
        <v>46446</v>
      </c>
      <c r="V4" s="4">
        <f t="shared" si="5"/>
        <v>46477</v>
      </c>
      <c r="W4" s="4">
        <f t="shared" si="5"/>
        <v>46507</v>
      </c>
      <c r="X4" s="4">
        <f t="shared" si="5"/>
        <v>46538</v>
      </c>
      <c r="Y4" s="4">
        <f t="shared" si="5"/>
        <v>46568</v>
      </c>
      <c r="Z4" s="4">
        <f t="shared" si="5"/>
        <v>46599</v>
      </c>
      <c r="AA4" s="4">
        <f t="shared" si="5"/>
        <v>46630</v>
      </c>
      <c r="AB4" s="4">
        <f t="shared" si="5"/>
        <v>46660</v>
      </c>
      <c r="AC4" s="4">
        <f t="shared" si="5"/>
        <v>46691</v>
      </c>
      <c r="AD4" s="4">
        <f t="shared" si="5"/>
        <v>46721</v>
      </c>
      <c r="AE4" s="4">
        <f t="shared" si="5"/>
        <v>46752</v>
      </c>
      <c r="AF4" s="4">
        <f t="shared" ref="AF4" si="6">EOMONTH(AE4,1)</f>
        <v>46783</v>
      </c>
      <c r="AG4" s="4">
        <f t="shared" ref="AG4" si="7">EOMONTH(AF4,1)</f>
        <v>46812</v>
      </c>
      <c r="AH4" s="4">
        <f t="shared" ref="AH4" si="8">EOMONTH(AG4,1)</f>
        <v>46843</v>
      </c>
      <c r="AI4" s="4">
        <f t="shared" ref="AI4" si="9">EOMONTH(AH4,1)</f>
        <v>46873</v>
      </c>
      <c r="AJ4" s="4">
        <f t="shared" ref="AJ4" si="10">EOMONTH(AI4,1)</f>
        <v>46904</v>
      </c>
      <c r="AK4" s="4">
        <f t="shared" ref="AK4" si="11">EOMONTH(AJ4,1)</f>
        <v>46934</v>
      </c>
      <c r="AL4" s="4">
        <f t="shared" ref="AL4" si="12">EOMONTH(AK4,1)</f>
        <v>46965</v>
      </c>
      <c r="AM4" s="4">
        <f t="shared" ref="AM4" si="13">EOMONTH(AL4,1)</f>
        <v>46996</v>
      </c>
      <c r="AN4" s="4">
        <f t="shared" ref="AN4" si="14">EOMONTH(AM4,1)</f>
        <v>47026</v>
      </c>
      <c r="AO4" s="4">
        <f t="shared" ref="AO4" si="15">EOMONTH(AN4,1)</f>
        <v>47057</v>
      </c>
      <c r="AP4" s="4">
        <f t="shared" ref="AP4" si="16">EOMONTH(AO4,1)</f>
        <v>47087</v>
      </c>
      <c r="AQ4" s="4">
        <f t="shared" ref="AQ4" si="17">EOMONTH(AP4,1)</f>
        <v>47118</v>
      </c>
      <c r="AR4" s="4">
        <f t="shared" ref="AR4" si="18">EOMONTH(AQ4,1)</f>
        <v>47149</v>
      </c>
      <c r="AS4" s="4">
        <f t="shared" ref="AS4" si="19">EOMONTH(AR4,1)</f>
        <v>47177</v>
      </c>
      <c r="AT4" s="4">
        <f t="shared" ref="AT4" si="20">EOMONTH(AS4,1)</f>
        <v>47208</v>
      </c>
      <c r="AU4" s="4">
        <f t="shared" ref="AU4" si="21">EOMONTH(AT4,1)</f>
        <v>47238</v>
      </c>
      <c r="AV4" s="4">
        <f t="shared" ref="AV4" si="22">EOMONTH(AU4,1)</f>
        <v>47269</v>
      </c>
      <c r="AW4" s="4">
        <f t="shared" ref="AW4" si="23">EOMONTH(AV4,1)</f>
        <v>47299</v>
      </c>
      <c r="AX4" s="4">
        <f t="shared" ref="AX4" si="24">EOMONTH(AW4,1)</f>
        <v>47330</v>
      </c>
      <c r="AY4" s="4">
        <f t="shared" ref="AY4" si="25">EOMONTH(AX4,1)</f>
        <v>47361</v>
      </c>
      <c r="AZ4" s="4">
        <f t="shared" ref="AZ4" si="26">EOMONTH(AY4,1)</f>
        <v>47391</v>
      </c>
      <c r="BA4" s="4">
        <f t="shared" ref="BA4" si="27">EOMONTH(AZ4,1)</f>
        <v>47422</v>
      </c>
      <c r="BB4" s="4">
        <f t="shared" ref="BB4" si="28">EOMONTH(BA4,1)</f>
        <v>47452</v>
      </c>
      <c r="BC4" s="4">
        <f t="shared" ref="BC4" si="29">EOMONTH(BB4,1)</f>
        <v>47483</v>
      </c>
      <c r="BD4" s="4">
        <f t="shared" ref="BD4" si="30">EOMONTH(BC4,1)</f>
        <v>47514</v>
      </c>
      <c r="BE4" s="4">
        <f t="shared" ref="BE4" si="31">EOMONTH(BD4,1)</f>
        <v>47542</v>
      </c>
      <c r="BF4" s="4">
        <f t="shared" ref="BF4" si="32">EOMONTH(BE4,1)</f>
        <v>47573</v>
      </c>
      <c r="BG4" s="4">
        <f t="shared" ref="BG4" si="33">EOMONTH(BF4,1)</f>
        <v>47603</v>
      </c>
      <c r="BH4" s="4">
        <f t="shared" ref="BH4" si="34">EOMONTH(BG4,1)</f>
        <v>47634</v>
      </c>
      <c r="BI4" s="4">
        <f t="shared" ref="BI4" si="35">EOMONTH(BH4,1)</f>
        <v>47664</v>
      </c>
      <c r="BJ4" s="4">
        <f t="shared" ref="BJ4" si="36">EOMONTH(BI4,1)</f>
        <v>47695</v>
      </c>
      <c r="BK4" s="4">
        <f t="shared" ref="BK4" si="37">EOMONTH(BJ4,1)</f>
        <v>47726</v>
      </c>
      <c r="BL4" s="4">
        <f t="shared" ref="BL4" si="38">EOMONTH(BK4,1)</f>
        <v>47756</v>
      </c>
      <c r="BM4" s="4">
        <f t="shared" ref="BM4" si="39">EOMONTH(BL4,1)</f>
        <v>47787</v>
      </c>
      <c r="BN4" s="4">
        <f t="shared" ref="BN4" si="40">EOMONTH(BM4,1)</f>
        <v>47817</v>
      </c>
      <c r="BO4" s="4">
        <f t="shared" ref="BO4" si="41">EOMONTH(BN4,1)</f>
        <v>47848</v>
      </c>
      <c r="BP4" s="71"/>
      <c r="BR4" s="4">
        <f>DATE(YEAR($H4),12,31)</f>
        <v>46387</v>
      </c>
      <c r="BS4" s="4">
        <f>EOMONTH(BR4,12)</f>
        <v>46752</v>
      </c>
      <c r="BT4" s="4">
        <f t="shared" ref="BT4:BV4" si="42">EOMONTH(BS4,12)</f>
        <v>47118</v>
      </c>
      <c r="BU4" s="4">
        <f t="shared" si="42"/>
        <v>47483</v>
      </c>
      <c r="BV4" s="4">
        <f t="shared" si="42"/>
        <v>47848</v>
      </c>
      <c r="BX4" s="4">
        <f>BS4</f>
        <v>46752</v>
      </c>
      <c r="BY4" s="4">
        <f>EOMONTH(BX4,12)</f>
        <v>47118</v>
      </c>
      <c r="BZ4" s="4">
        <f t="shared" ref="BZ4:CA4" si="43">EOMONTH(BY4,12)</f>
        <v>47483</v>
      </c>
      <c r="CA4" s="4">
        <f t="shared" si="43"/>
        <v>47848</v>
      </c>
    </row>
    <row r="5" spans="1:79" x14ac:dyDescent="0.3">
      <c r="A5" s="5" t="s">
        <v>7</v>
      </c>
      <c r="B5" s="5"/>
      <c r="C5" s="5"/>
      <c r="D5" s="5"/>
      <c r="E5" s="5"/>
      <c r="F5" s="5"/>
      <c r="G5" s="5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84" t="s">
        <v>146</v>
      </c>
      <c r="BR5" s="5"/>
      <c r="BS5" s="5"/>
      <c r="BT5" s="5"/>
      <c r="BU5" s="5"/>
      <c r="BV5" s="5"/>
      <c r="BX5" s="5"/>
      <c r="BY5" s="5"/>
      <c r="BZ5" s="5"/>
      <c r="CA5" s="5"/>
    </row>
    <row r="6" spans="1:79" x14ac:dyDescent="0.3">
      <c r="A6" s="1" t="s">
        <v>8</v>
      </c>
      <c r="B6" s="1"/>
      <c r="C6" s="1"/>
      <c r="D6" s="1"/>
      <c r="E6" s="1"/>
      <c r="F6" s="1"/>
      <c r="G6" s="1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2"/>
      <c r="BR6" s="7"/>
      <c r="BS6" s="7"/>
      <c r="BT6" s="7"/>
      <c r="BU6" s="7"/>
      <c r="BV6" s="7"/>
      <c r="BX6" s="7"/>
      <c r="BY6" s="7"/>
      <c r="BZ6" s="7"/>
      <c r="CA6" s="7"/>
    </row>
    <row r="7" spans="1:79" x14ac:dyDescent="0.3">
      <c r="A7" s="8" t="s">
        <v>9</v>
      </c>
      <c r="B7" s="103">
        <v>1.4999999999999999E-2</v>
      </c>
      <c r="C7" s="8"/>
      <c r="D7" s="8"/>
      <c r="E7" s="8"/>
      <c r="F7" s="67" t="s">
        <v>147</v>
      </c>
      <c r="G7" s="1"/>
      <c r="H7" s="27">
        <v>3467330.63</v>
      </c>
      <c r="I7" s="27">
        <v>3737172.9</v>
      </c>
      <c r="J7" s="27">
        <v>3837143.67</v>
      </c>
      <c r="K7" s="27">
        <v>3825562.59</v>
      </c>
      <c r="L7" s="27">
        <v>3971026.4</v>
      </c>
      <c r="M7" s="27">
        <v>3730683.9</v>
      </c>
      <c r="N7" s="27">
        <v>3696254.17</v>
      </c>
      <c r="O7" s="27">
        <v>3691124.06</v>
      </c>
      <c r="P7" s="27">
        <v>3642508.62</v>
      </c>
      <c r="Q7" s="27">
        <v>3668332.84</v>
      </c>
      <c r="R7" s="27">
        <v>3609447.57</v>
      </c>
      <c r="S7" s="27">
        <v>3915565.8</v>
      </c>
      <c r="T7" s="27">
        <v>3519340.5894499994</v>
      </c>
      <c r="U7" s="27">
        <v>3793230.4934999994</v>
      </c>
      <c r="V7" s="27">
        <v>3894700.8250499996</v>
      </c>
      <c r="W7" s="27">
        <v>3882946.0288499994</v>
      </c>
      <c r="X7" s="27">
        <v>4030591.7959999996</v>
      </c>
      <c r="Y7" s="27">
        <v>3786644.1584999994</v>
      </c>
      <c r="Z7" s="27">
        <v>3751697.9825499994</v>
      </c>
      <c r="AA7" s="27">
        <v>3746490.9208999998</v>
      </c>
      <c r="AB7" s="27">
        <v>3697146.2492999998</v>
      </c>
      <c r="AC7" s="27">
        <v>3723357.8325999994</v>
      </c>
      <c r="AD7" s="27">
        <v>3663589.2835499994</v>
      </c>
      <c r="AE7" s="27">
        <v>3974299.2869999995</v>
      </c>
      <c r="AF7" s="37">
        <f>T7*(1+$B7)</f>
        <v>3572130.6982917492</v>
      </c>
      <c r="AG7" s="37">
        <f t="shared" ref="AG7:BO7" si="44">U7*(1+$B7)</f>
        <v>3850128.9509024988</v>
      </c>
      <c r="AH7" s="37">
        <f t="shared" si="44"/>
        <v>3953121.3374257493</v>
      </c>
      <c r="AI7" s="37">
        <f t="shared" si="44"/>
        <v>3941190.2192827491</v>
      </c>
      <c r="AJ7" s="37">
        <f t="shared" si="44"/>
        <v>4091050.672939999</v>
      </c>
      <c r="AK7" s="37">
        <f t="shared" si="44"/>
        <v>3843443.8208774989</v>
      </c>
      <c r="AL7" s="37">
        <f t="shared" si="44"/>
        <v>3807973.452288249</v>
      </c>
      <c r="AM7" s="37">
        <f t="shared" si="44"/>
        <v>3802688.2847134992</v>
      </c>
      <c r="AN7" s="37">
        <f t="shared" si="44"/>
        <v>3752603.4430394992</v>
      </c>
      <c r="AO7" s="37">
        <f t="shared" si="44"/>
        <v>3779208.2000889992</v>
      </c>
      <c r="AP7" s="37">
        <f t="shared" si="44"/>
        <v>3718543.1228032489</v>
      </c>
      <c r="AQ7" s="37">
        <f t="shared" si="44"/>
        <v>4033913.7763049994</v>
      </c>
      <c r="AR7" s="37">
        <f t="shared" si="44"/>
        <v>3625712.6587661253</v>
      </c>
      <c r="AS7" s="37">
        <f t="shared" si="44"/>
        <v>3907880.885166036</v>
      </c>
      <c r="AT7" s="37">
        <f t="shared" si="44"/>
        <v>4012418.1574871349</v>
      </c>
      <c r="AU7" s="37">
        <f t="shared" si="44"/>
        <v>4000308.0725719901</v>
      </c>
      <c r="AV7" s="37">
        <f t="shared" si="44"/>
        <v>4152416.4330340987</v>
      </c>
      <c r="AW7" s="37">
        <f t="shared" si="44"/>
        <v>3901095.4781906609</v>
      </c>
      <c r="AX7" s="37">
        <f t="shared" si="44"/>
        <v>3865093.0540725724</v>
      </c>
      <c r="AY7" s="37">
        <f t="shared" si="44"/>
        <v>3859728.6089842012</v>
      </c>
      <c r="AZ7" s="37">
        <f t="shared" si="44"/>
        <v>3808892.4946850915</v>
      </c>
      <c r="BA7" s="37">
        <f t="shared" si="44"/>
        <v>3835896.323090334</v>
      </c>
      <c r="BB7" s="37">
        <f t="shared" si="44"/>
        <v>3774321.2696452974</v>
      </c>
      <c r="BC7" s="37">
        <f t="shared" si="44"/>
        <v>4094422.482949574</v>
      </c>
      <c r="BD7" s="37">
        <f t="shared" si="44"/>
        <v>3680098.3486476168</v>
      </c>
      <c r="BE7" s="37">
        <f t="shared" si="44"/>
        <v>3966499.0984435263</v>
      </c>
      <c r="BF7" s="37">
        <f t="shared" si="44"/>
        <v>4072604.4298494416</v>
      </c>
      <c r="BG7" s="37">
        <f t="shared" si="44"/>
        <v>4060312.6936605694</v>
      </c>
      <c r="BH7" s="37">
        <f t="shared" si="44"/>
        <v>4214702.6795296101</v>
      </c>
      <c r="BI7" s="37">
        <f t="shared" si="44"/>
        <v>3959611.9103635205</v>
      </c>
      <c r="BJ7" s="37">
        <f t="shared" si="44"/>
        <v>3923069.4498836608</v>
      </c>
      <c r="BK7" s="37">
        <f t="shared" si="44"/>
        <v>3917624.5381189641</v>
      </c>
      <c r="BL7" s="37">
        <f t="shared" si="44"/>
        <v>3866025.8821053677</v>
      </c>
      <c r="BM7" s="37">
        <f t="shared" si="44"/>
        <v>3893434.7679366884</v>
      </c>
      <c r="BN7" s="37">
        <f t="shared" si="44"/>
        <v>3830936.0886899764</v>
      </c>
      <c r="BO7" s="37">
        <f t="shared" si="44"/>
        <v>4155838.8201938174</v>
      </c>
      <c r="BP7" s="73"/>
      <c r="BR7" s="37">
        <f>SUMIFS($H7:$BP7,$H$3:$BP$3,BR$3)</f>
        <v>44792153.149999999</v>
      </c>
      <c r="BS7" s="37">
        <f t="shared" ref="BS7:BV8" si="45">SUMIFS($H7:$BP7,$H$3:$BP$3,BS$3)</f>
        <v>45464035.447249994</v>
      </c>
      <c r="BT7" s="37">
        <f t="shared" si="45"/>
        <v>46145995.978958741</v>
      </c>
      <c r="BU7" s="37">
        <f t="shared" si="45"/>
        <v>46838185.918643124</v>
      </c>
      <c r="BV7" s="37">
        <f t="shared" si="45"/>
        <v>47540758.707422763</v>
      </c>
      <c r="BX7" s="91">
        <f>IFERROR(BS7/BR7-1,0)</f>
        <v>1.4999999999999902E-2</v>
      </c>
      <c r="BY7" s="91">
        <f t="shared" ref="BY7:BY8" si="46">IFERROR(BT7/BS7-1,0)</f>
        <v>1.4999999999999902E-2</v>
      </c>
      <c r="BZ7" s="91">
        <f t="shared" ref="BZ7:BZ8" si="47">IFERROR(BU7/BT7-1,0)</f>
        <v>1.5000000000000124E-2</v>
      </c>
      <c r="CA7" s="91">
        <f t="shared" ref="CA7:CA8" si="48">IFERROR(BV7/BU7-1,0)</f>
        <v>1.4999999999999902E-2</v>
      </c>
    </row>
    <row r="8" spans="1:79" x14ac:dyDescent="0.3">
      <c r="A8" s="8" t="s">
        <v>10</v>
      </c>
      <c r="B8" s="103">
        <v>0.2</v>
      </c>
      <c r="C8" s="8"/>
      <c r="D8" s="8"/>
      <c r="E8" s="8"/>
      <c r="F8" s="67" t="s">
        <v>147</v>
      </c>
      <c r="G8" s="1"/>
      <c r="H8" s="27">
        <v>564449.17000000004</v>
      </c>
      <c r="I8" s="27">
        <v>509614.49</v>
      </c>
      <c r="J8" s="27">
        <v>624651.30000000005</v>
      </c>
      <c r="K8" s="27">
        <v>571635.79</v>
      </c>
      <c r="L8" s="27">
        <v>593371.76</v>
      </c>
      <c r="M8" s="27">
        <v>607320.64</v>
      </c>
      <c r="N8" s="27">
        <v>652280.15</v>
      </c>
      <c r="O8" s="27">
        <v>600880.66</v>
      </c>
      <c r="P8" s="27">
        <v>592966.52</v>
      </c>
      <c r="Q8" s="27">
        <v>500227.21</v>
      </c>
      <c r="R8" s="27">
        <v>492197.4</v>
      </c>
      <c r="S8" s="27">
        <v>533940.79</v>
      </c>
      <c r="T8" s="27">
        <v>555579.26</v>
      </c>
      <c r="U8" s="27">
        <v>675239.19</v>
      </c>
      <c r="V8" s="27">
        <v>567540.31999999995</v>
      </c>
      <c r="W8" s="27">
        <v>559323.63</v>
      </c>
      <c r="X8" s="27">
        <v>628974.06999999995</v>
      </c>
      <c r="Y8" s="27">
        <v>551794.18000000005</v>
      </c>
      <c r="Z8" s="27">
        <v>599228.03</v>
      </c>
      <c r="AA8" s="27">
        <v>636933.5</v>
      </c>
      <c r="AB8" s="27">
        <v>628544.51</v>
      </c>
      <c r="AC8" s="27">
        <v>618614.31000000006</v>
      </c>
      <c r="AD8" s="27">
        <v>565206.68000000005</v>
      </c>
      <c r="AE8" s="27">
        <v>660306.78</v>
      </c>
      <c r="AF8" s="37">
        <f>T8*(1+$B8)</f>
        <v>666695.11199999996</v>
      </c>
      <c r="AG8" s="37">
        <f t="shared" ref="AG8" si="49">U8*(1+$B8)</f>
        <v>810287.02799999993</v>
      </c>
      <c r="AH8" s="37">
        <f t="shared" ref="AH8" si="50">V8*(1+$B8)</f>
        <v>681048.38399999996</v>
      </c>
      <c r="AI8" s="37">
        <f t="shared" ref="AI8" si="51">W8*(1+$B8)</f>
        <v>671188.35600000003</v>
      </c>
      <c r="AJ8" s="37">
        <f t="shared" ref="AJ8" si="52">X8*(1+$B8)</f>
        <v>754768.88399999996</v>
      </c>
      <c r="AK8" s="37">
        <f t="shared" ref="AK8" si="53">Y8*(1+$B8)</f>
        <v>662153.01600000006</v>
      </c>
      <c r="AL8" s="37">
        <f t="shared" ref="AL8" si="54">Z8*(1+$B8)</f>
        <v>719073.63600000006</v>
      </c>
      <c r="AM8" s="37">
        <f t="shared" ref="AM8" si="55">AA8*(1+$B8)</f>
        <v>764320.2</v>
      </c>
      <c r="AN8" s="37">
        <f t="shared" ref="AN8" si="56">AB8*(1+$B8)</f>
        <v>754253.41200000001</v>
      </c>
      <c r="AO8" s="37">
        <f t="shared" ref="AO8" si="57">AC8*(1+$B8)</f>
        <v>742337.17200000002</v>
      </c>
      <c r="AP8" s="37">
        <f t="shared" ref="AP8" si="58">AD8*(1+$B8)</f>
        <v>678248.01600000006</v>
      </c>
      <c r="AQ8" s="37">
        <f t="shared" ref="AQ8" si="59">AE8*(1+$B8)</f>
        <v>792368.13600000006</v>
      </c>
      <c r="AR8" s="37">
        <f t="shared" ref="AR8" si="60">AF8*(1+$B8)</f>
        <v>800034.13439999998</v>
      </c>
      <c r="AS8" s="37">
        <f t="shared" ref="AS8" si="61">AG8*(1+$B8)</f>
        <v>972344.43359999987</v>
      </c>
      <c r="AT8" s="37">
        <f t="shared" ref="AT8" si="62">AH8*(1+$B8)</f>
        <v>817258.06079999998</v>
      </c>
      <c r="AU8" s="37">
        <f t="shared" ref="AU8" si="63">AI8*(1+$B8)</f>
        <v>805426.02720000001</v>
      </c>
      <c r="AV8" s="37">
        <f t="shared" ref="AV8" si="64">AJ8*(1+$B8)</f>
        <v>905722.66079999995</v>
      </c>
      <c r="AW8" s="37">
        <f t="shared" ref="AW8" si="65">AK8*(1+$B8)</f>
        <v>794583.61920000007</v>
      </c>
      <c r="AX8" s="37">
        <f t="shared" ref="AX8" si="66">AL8*(1+$B8)</f>
        <v>862888.36320000002</v>
      </c>
      <c r="AY8" s="37">
        <f t="shared" ref="AY8" si="67">AM8*(1+$B8)</f>
        <v>917184.23999999987</v>
      </c>
      <c r="AZ8" s="37">
        <f t="shared" ref="AZ8" si="68">AN8*(1+$B8)</f>
        <v>905104.09439999994</v>
      </c>
      <c r="BA8" s="37">
        <f t="shared" ref="BA8" si="69">AO8*(1+$B8)</f>
        <v>890804.60640000005</v>
      </c>
      <c r="BB8" s="37">
        <f t="shared" ref="BB8" si="70">AP8*(1+$B8)</f>
        <v>813897.61920000007</v>
      </c>
      <c r="BC8" s="37">
        <f t="shared" ref="BC8" si="71">AQ8*(1+$B8)</f>
        <v>950841.76320000004</v>
      </c>
      <c r="BD8" s="37">
        <f t="shared" ref="BD8" si="72">AR8*(1+$B8)</f>
        <v>960040.96127999993</v>
      </c>
      <c r="BE8" s="37">
        <f t="shared" ref="BE8" si="73">AS8*(1+$B8)</f>
        <v>1166813.3203199997</v>
      </c>
      <c r="BF8" s="37">
        <f t="shared" ref="BF8" si="74">AT8*(1+$B8)</f>
        <v>980709.67295999988</v>
      </c>
      <c r="BG8" s="37">
        <f t="shared" ref="BG8" si="75">AU8*(1+$B8)</f>
        <v>966511.23263999994</v>
      </c>
      <c r="BH8" s="37">
        <f t="shared" ref="BH8" si="76">AV8*(1+$B8)</f>
        <v>1086867.1929599999</v>
      </c>
      <c r="BI8" s="37">
        <f t="shared" ref="BI8" si="77">AW8*(1+$B8)</f>
        <v>953500.34304000007</v>
      </c>
      <c r="BJ8" s="37">
        <f t="shared" ref="BJ8" si="78">AX8*(1+$B8)</f>
        <v>1035466.03584</v>
      </c>
      <c r="BK8" s="37">
        <f t="shared" ref="BK8" si="79">AY8*(1+$B8)</f>
        <v>1100621.0879999998</v>
      </c>
      <c r="BL8" s="37">
        <f t="shared" ref="BL8" si="80">AZ8*(1+$B8)</f>
        <v>1086124.91328</v>
      </c>
      <c r="BM8" s="37">
        <f t="shared" ref="BM8" si="81">BA8*(1+$B8)</f>
        <v>1068965.5276800001</v>
      </c>
      <c r="BN8" s="37">
        <f t="shared" ref="BN8" si="82">BB8*(1+$B8)</f>
        <v>976677.14304</v>
      </c>
      <c r="BO8" s="37">
        <f t="shared" ref="BO8" si="83">BC8*(1+$B8)</f>
        <v>1141010.1158400001</v>
      </c>
      <c r="BP8" s="73"/>
      <c r="BR8" s="37">
        <f t="shared" ref="BR8" si="84">SUMIFS($H8:$BP8,$H$3:$BP$3,BR$3)</f>
        <v>6843535.8800000008</v>
      </c>
      <c r="BS8" s="37">
        <f t="shared" si="45"/>
        <v>7247284.46</v>
      </c>
      <c r="BT8" s="37">
        <f t="shared" si="45"/>
        <v>8696741.3520000018</v>
      </c>
      <c r="BU8" s="37">
        <f t="shared" si="45"/>
        <v>10436089.622400001</v>
      </c>
      <c r="BV8" s="37">
        <f t="shared" si="45"/>
        <v>12523307.546879999</v>
      </c>
      <c r="BX8" s="91">
        <f t="shared" ref="BX8" si="85">IFERROR(BS8/BR8-1,0)</f>
        <v>5.899707213926364E-2</v>
      </c>
      <c r="BY8" s="91">
        <f t="shared" si="46"/>
        <v>0.20000000000000018</v>
      </c>
      <c r="BZ8" s="91">
        <f t="shared" si="47"/>
        <v>0.19999999999999973</v>
      </c>
      <c r="CA8" s="91">
        <f t="shared" si="48"/>
        <v>0.19999999999999996</v>
      </c>
    </row>
    <row r="9" spans="1:79" x14ac:dyDescent="0.3">
      <c r="A9" s="8"/>
      <c r="B9" s="8"/>
      <c r="C9" s="8"/>
      <c r="D9" s="8"/>
      <c r="E9" s="8"/>
      <c r="F9" s="66"/>
      <c r="G9" s="1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7"/>
      <c r="AZ9" s="27"/>
      <c r="BA9" s="27"/>
      <c r="BB9" s="27"/>
      <c r="BC9" s="27"/>
      <c r="BD9" s="27"/>
      <c r="BE9" s="27"/>
      <c r="BF9" s="27"/>
      <c r="BG9" s="27"/>
      <c r="BH9" s="27"/>
      <c r="BI9" s="27"/>
      <c r="BJ9" s="27"/>
      <c r="BK9" s="27"/>
      <c r="BL9" s="27"/>
      <c r="BM9" s="27"/>
      <c r="BN9" s="27"/>
      <c r="BO9" s="27"/>
      <c r="BP9" s="73"/>
      <c r="BR9" s="37"/>
      <c r="BS9" s="37"/>
      <c r="BT9" s="37"/>
      <c r="BU9" s="37"/>
      <c r="BV9" s="37"/>
      <c r="BX9" s="91"/>
      <c r="BY9" s="91"/>
      <c r="BZ9" s="91"/>
      <c r="CA9" s="91"/>
    </row>
    <row r="10" spans="1:79" x14ac:dyDescent="0.3">
      <c r="A10" s="11" t="s">
        <v>11</v>
      </c>
      <c r="B10" s="11"/>
      <c r="C10" s="11"/>
      <c r="D10" s="11"/>
      <c r="E10" s="11"/>
      <c r="F10" s="11"/>
      <c r="G10" s="11"/>
      <c r="H10" s="28">
        <f>SUM(H7:H9)</f>
        <v>4031779.8</v>
      </c>
      <c r="I10" s="28">
        <f t="shared" ref="I10:AE10" si="86">SUM(I7:I9)</f>
        <v>4246787.3899999997</v>
      </c>
      <c r="J10" s="28">
        <f t="shared" si="86"/>
        <v>4461794.97</v>
      </c>
      <c r="K10" s="28">
        <f t="shared" si="86"/>
        <v>4397198.38</v>
      </c>
      <c r="L10" s="28">
        <f t="shared" si="86"/>
        <v>4564398.16</v>
      </c>
      <c r="M10" s="28">
        <f t="shared" si="86"/>
        <v>4338004.54</v>
      </c>
      <c r="N10" s="28">
        <f t="shared" si="86"/>
        <v>4348534.32</v>
      </c>
      <c r="O10" s="28">
        <f t="shared" si="86"/>
        <v>4292004.72</v>
      </c>
      <c r="P10" s="28">
        <f t="shared" si="86"/>
        <v>4235475.1400000006</v>
      </c>
      <c r="Q10" s="28">
        <f t="shared" si="86"/>
        <v>4168560.05</v>
      </c>
      <c r="R10" s="28">
        <f t="shared" si="86"/>
        <v>4101644.9699999997</v>
      </c>
      <c r="S10" s="28">
        <f t="shared" si="86"/>
        <v>4449506.59</v>
      </c>
      <c r="T10" s="28">
        <f t="shared" si="86"/>
        <v>4074919.8494499996</v>
      </c>
      <c r="U10" s="28">
        <f t="shared" si="86"/>
        <v>4468469.6834999993</v>
      </c>
      <c r="V10" s="28">
        <f t="shared" si="86"/>
        <v>4462241.1450499995</v>
      </c>
      <c r="W10" s="28">
        <f t="shared" si="86"/>
        <v>4442269.6588499993</v>
      </c>
      <c r="X10" s="28">
        <f t="shared" si="86"/>
        <v>4659565.8659999995</v>
      </c>
      <c r="Y10" s="28">
        <f t="shared" si="86"/>
        <v>4338438.3384999996</v>
      </c>
      <c r="Z10" s="28">
        <f t="shared" si="86"/>
        <v>4350926.0125499992</v>
      </c>
      <c r="AA10" s="28">
        <f t="shared" si="86"/>
        <v>4383424.4209000003</v>
      </c>
      <c r="AB10" s="28">
        <f t="shared" si="86"/>
        <v>4325690.7593</v>
      </c>
      <c r="AC10" s="28">
        <f t="shared" si="86"/>
        <v>4341972.1425999999</v>
      </c>
      <c r="AD10" s="28">
        <f t="shared" si="86"/>
        <v>4228795.9635499995</v>
      </c>
      <c r="AE10" s="28">
        <f t="shared" si="86"/>
        <v>4634606.0669999998</v>
      </c>
      <c r="AF10" s="28">
        <f t="shared" ref="AF10:BO10" si="87">SUM(AF7:AF9)</f>
        <v>4238825.8102917494</v>
      </c>
      <c r="AG10" s="28">
        <f t="shared" si="87"/>
        <v>4660415.9789024983</v>
      </c>
      <c r="AH10" s="28">
        <f t="shared" si="87"/>
        <v>4634169.7214257494</v>
      </c>
      <c r="AI10" s="28">
        <f t="shared" si="87"/>
        <v>4612378.5752827488</v>
      </c>
      <c r="AJ10" s="28">
        <f t="shared" si="87"/>
        <v>4845819.5569399986</v>
      </c>
      <c r="AK10" s="28">
        <f t="shared" si="87"/>
        <v>4505596.8368774988</v>
      </c>
      <c r="AL10" s="28">
        <f t="shared" si="87"/>
        <v>4527047.0882882494</v>
      </c>
      <c r="AM10" s="28">
        <f t="shared" si="87"/>
        <v>4567008.4847134994</v>
      </c>
      <c r="AN10" s="28">
        <f t="shared" si="87"/>
        <v>4506856.8550394997</v>
      </c>
      <c r="AO10" s="28">
        <f t="shared" si="87"/>
        <v>4521545.3720889995</v>
      </c>
      <c r="AP10" s="28">
        <f t="shared" si="87"/>
        <v>4396791.1388032492</v>
      </c>
      <c r="AQ10" s="28">
        <f t="shared" si="87"/>
        <v>4826281.9123049993</v>
      </c>
      <c r="AR10" s="28">
        <f t="shared" si="87"/>
        <v>4425746.7931661252</v>
      </c>
      <c r="AS10" s="28">
        <f t="shared" si="87"/>
        <v>4880225.3187660361</v>
      </c>
      <c r="AT10" s="28">
        <f t="shared" si="87"/>
        <v>4829676.2182871345</v>
      </c>
      <c r="AU10" s="28">
        <f t="shared" si="87"/>
        <v>4805734.0997719904</v>
      </c>
      <c r="AV10" s="28">
        <f t="shared" si="87"/>
        <v>5058139.0938340984</v>
      </c>
      <c r="AW10" s="28">
        <f t="shared" si="87"/>
        <v>4695679.097390661</v>
      </c>
      <c r="AX10" s="28">
        <f t="shared" si="87"/>
        <v>4727981.4172725724</v>
      </c>
      <c r="AY10" s="28">
        <f t="shared" si="87"/>
        <v>4776912.8489842014</v>
      </c>
      <c r="AZ10" s="28">
        <f t="shared" si="87"/>
        <v>4713996.5890850918</v>
      </c>
      <c r="BA10" s="28">
        <f t="shared" si="87"/>
        <v>4726700.9294903344</v>
      </c>
      <c r="BB10" s="28">
        <f t="shared" si="87"/>
        <v>4588218.8888452975</v>
      </c>
      <c r="BC10" s="28">
        <f t="shared" si="87"/>
        <v>5045264.2461495744</v>
      </c>
      <c r="BD10" s="28">
        <f t="shared" si="87"/>
        <v>4640139.3099276163</v>
      </c>
      <c r="BE10" s="28">
        <f t="shared" si="87"/>
        <v>5133312.4187635258</v>
      </c>
      <c r="BF10" s="28">
        <f t="shared" si="87"/>
        <v>5053314.1028094413</v>
      </c>
      <c r="BG10" s="28">
        <f t="shared" si="87"/>
        <v>5026823.9263005694</v>
      </c>
      <c r="BH10" s="28">
        <f t="shared" si="87"/>
        <v>5301569.8724896098</v>
      </c>
      <c r="BI10" s="28">
        <f t="shared" si="87"/>
        <v>4913112.2534035202</v>
      </c>
      <c r="BJ10" s="28">
        <f t="shared" si="87"/>
        <v>4958535.4857236613</v>
      </c>
      <c r="BK10" s="28">
        <f t="shared" si="87"/>
        <v>5018245.6261189636</v>
      </c>
      <c r="BL10" s="28">
        <f t="shared" si="87"/>
        <v>4952150.7953853682</v>
      </c>
      <c r="BM10" s="28">
        <f t="shared" si="87"/>
        <v>4962400.2956166882</v>
      </c>
      <c r="BN10" s="28">
        <f t="shared" si="87"/>
        <v>4807613.2317299768</v>
      </c>
      <c r="BO10" s="28">
        <f t="shared" si="87"/>
        <v>5296848.936033817</v>
      </c>
      <c r="BP10" s="74"/>
      <c r="BR10" s="85">
        <f t="shared" ref="BR10:CA10" si="88">SUMIFS($H10:$BP10,$H$3:$BP$3,BR$3)</f>
        <v>51635689.030000001</v>
      </c>
      <c r="BS10" s="85">
        <f t="shared" si="88"/>
        <v>52711319.907250002</v>
      </c>
      <c r="BT10" s="85">
        <f t="shared" si="88"/>
        <v>54842737.330958746</v>
      </c>
      <c r="BU10" s="85">
        <f t="shared" si="88"/>
        <v>57274275.541043118</v>
      </c>
      <c r="BV10" s="85">
        <f t="shared" si="88"/>
        <v>60064066.254302755</v>
      </c>
      <c r="BX10" s="93">
        <f t="shared" ref="BX10:CA10" si="89">IFERROR(BS10/BR10-1,0)</f>
        <v>2.0831151814882709E-2</v>
      </c>
      <c r="BY10" s="93">
        <f t="shared" si="89"/>
        <v>4.0435667850077683E-2</v>
      </c>
      <c r="BZ10" s="93">
        <f t="shared" si="89"/>
        <v>4.4336558100862122E-2</v>
      </c>
      <c r="CA10" s="93">
        <f t="shared" si="89"/>
        <v>4.8709314729969089E-2</v>
      </c>
    </row>
    <row r="11" spans="1:79" x14ac:dyDescent="0.3">
      <c r="A11" s="1"/>
      <c r="B11" s="1"/>
      <c r="C11" s="1"/>
      <c r="D11" s="1"/>
      <c r="E11" s="1"/>
      <c r="F11" s="1"/>
      <c r="G11" s="1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29"/>
      <c r="BB11" s="29"/>
      <c r="BC11" s="29"/>
      <c r="BD11" s="29"/>
      <c r="BE11" s="29"/>
      <c r="BF11" s="29"/>
      <c r="BG11" s="29"/>
      <c r="BH11" s="29"/>
      <c r="BI11" s="29"/>
      <c r="BJ11" s="29"/>
      <c r="BK11" s="29"/>
      <c r="BL11" s="29"/>
      <c r="BM11" s="29"/>
      <c r="BN11" s="29"/>
      <c r="BO11" s="29"/>
      <c r="BP11" s="75"/>
      <c r="BR11" s="37"/>
      <c r="BS11" s="37"/>
      <c r="BT11" s="37"/>
      <c r="BU11" s="37"/>
      <c r="BV11" s="37"/>
      <c r="BX11" s="91"/>
      <c r="BY11" s="91"/>
      <c r="BZ11" s="91"/>
      <c r="CA11" s="91"/>
    </row>
    <row r="12" spans="1:79" x14ac:dyDescent="0.3">
      <c r="A12" s="1" t="s">
        <v>12</v>
      </c>
      <c r="B12" s="1"/>
      <c r="C12" s="1"/>
      <c r="D12" s="1"/>
      <c r="E12" s="1"/>
      <c r="F12" s="1"/>
      <c r="G12" s="1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29"/>
      <c r="BE12" s="29"/>
      <c r="BF12" s="29"/>
      <c r="BG12" s="29"/>
      <c r="BH12" s="29"/>
      <c r="BI12" s="29"/>
      <c r="BJ12" s="29"/>
      <c r="BK12" s="29"/>
      <c r="BL12" s="29"/>
      <c r="BM12" s="29"/>
      <c r="BN12" s="29"/>
      <c r="BO12" s="29"/>
      <c r="BP12" s="75"/>
      <c r="BR12" s="37"/>
      <c r="BS12" s="37"/>
      <c r="BT12" s="37"/>
      <c r="BU12" s="37"/>
      <c r="BV12" s="37"/>
      <c r="BX12" s="91"/>
      <c r="BY12" s="91"/>
      <c r="BZ12" s="91"/>
      <c r="CA12" s="91"/>
    </row>
    <row r="13" spans="1:79" x14ac:dyDescent="0.3">
      <c r="A13" s="8" t="s">
        <v>13</v>
      </c>
      <c r="B13" s="8"/>
      <c r="C13" s="8"/>
      <c r="D13" s="8"/>
      <c r="E13" s="8"/>
      <c r="F13" s="9" t="s">
        <v>63</v>
      </c>
      <c r="G13" s="1"/>
      <c r="H13" s="27">
        <v>2384741.1689846087</v>
      </c>
      <c r="I13" s="27">
        <v>2558518.2653370788</v>
      </c>
      <c r="J13" s="27">
        <v>2646584.35011421</v>
      </c>
      <c r="K13" s="27">
        <v>2644207.6248187171</v>
      </c>
      <c r="L13" s="27">
        <v>2730928.2390803993</v>
      </c>
      <c r="M13" s="27">
        <v>2582022.0548956268</v>
      </c>
      <c r="N13" s="27">
        <v>2565704.7110894886</v>
      </c>
      <c r="O13" s="27">
        <v>2519056.2339542513</v>
      </c>
      <c r="P13" s="27">
        <v>2542301.5458259583</v>
      </c>
      <c r="Q13" s="27">
        <v>2526944.3360500364</v>
      </c>
      <c r="R13" s="27">
        <v>2462706.1030769674</v>
      </c>
      <c r="S13" s="27">
        <v>2707496.9133581482</v>
      </c>
      <c r="T13" s="27">
        <v>2491131.91</v>
      </c>
      <c r="U13" s="27">
        <v>2601921.69</v>
      </c>
      <c r="V13" s="27">
        <v>2871754.02</v>
      </c>
      <c r="W13" s="27">
        <v>2748143.45</v>
      </c>
      <c r="X13" s="27">
        <v>2904408.71</v>
      </c>
      <c r="Y13" s="27">
        <v>2711148.7200000007</v>
      </c>
      <c r="Z13" s="27">
        <v>2726948.47</v>
      </c>
      <c r="AA13" s="27">
        <v>2660562.2200000002</v>
      </c>
      <c r="AB13" s="27">
        <v>2664130.7999999993</v>
      </c>
      <c r="AC13" s="27">
        <v>2622040.94</v>
      </c>
      <c r="AD13" s="27">
        <v>2534299.7800000003</v>
      </c>
      <c r="AE13" s="27">
        <v>2798757.44</v>
      </c>
      <c r="AF13" s="27">
        <v>2798757.44</v>
      </c>
      <c r="AG13" s="27">
        <v>2798757.44</v>
      </c>
      <c r="AH13" s="27">
        <v>2798757.44</v>
      </c>
      <c r="AI13" s="27">
        <v>2798757.44</v>
      </c>
      <c r="AJ13" s="27">
        <v>2798757.44</v>
      </c>
      <c r="AK13" s="27">
        <v>2798757.44</v>
      </c>
      <c r="AL13" s="27">
        <v>2798757.44</v>
      </c>
      <c r="AM13" s="27">
        <v>2798757.44</v>
      </c>
      <c r="AN13" s="27">
        <v>2798757.44</v>
      </c>
      <c r="AO13" s="27">
        <v>2798757.44</v>
      </c>
      <c r="AP13" s="27">
        <v>2798757.44</v>
      </c>
      <c r="AQ13" s="27">
        <v>2798757.44</v>
      </c>
      <c r="AR13" s="27">
        <v>2798757.44</v>
      </c>
      <c r="AS13" s="27">
        <v>2798757.44</v>
      </c>
      <c r="AT13" s="27">
        <v>2798757.44</v>
      </c>
      <c r="AU13" s="27">
        <v>2798757.44</v>
      </c>
      <c r="AV13" s="27">
        <v>2798757.44</v>
      </c>
      <c r="AW13" s="27">
        <v>2798757.44</v>
      </c>
      <c r="AX13" s="27">
        <v>2798757.44</v>
      </c>
      <c r="AY13" s="27">
        <v>2798757.44</v>
      </c>
      <c r="AZ13" s="27">
        <v>2798757.44</v>
      </c>
      <c r="BA13" s="27">
        <v>2798757.44</v>
      </c>
      <c r="BB13" s="27">
        <v>2798757.44</v>
      </c>
      <c r="BC13" s="27">
        <v>2798757.44</v>
      </c>
      <c r="BD13" s="27">
        <v>2798757.44</v>
      </c>
      <c r="BE13" s="27">
        <v>2798757.44</v>
      </c>
      <c r="BF13" s="27">
        <v>2798757.44</v>
      </c>
      <c r="BG13" s="27">
        <v>2798757.44</v>
      </c>
      <c r="BH13" s="27">
        <v>2798757.44</v>
      </c>
      <c r="BI13" s="27">
        <v>2798757.44</v>
      </c>
      <c r="BJ13" s="27">
        <v>2798757.44</v>
      </c>
      <c r="BK13" s="27">
        <v>2798757.44</v>
      </c>
      <c r="BL13" s="27">
        <v>2798757.44</v>
      </c>
      <c r="BM13" s="27">
        <v>2798757.44</v>
      </c>
      <c r="BN13" s="27">
        <v>2798757.44</v>
      </c>
      <c r="BO13" s="27">
        <v>2798757.44</v>
      </c>
      <c r="BP13" s="73"/>
      <c r="BR13" s="37">
        <f t="shared" ref="BR13:CA14" si="90">SUMIFS($H13:$BP13,$H$3:$BP$3,BR$3)</f>
        <v>30871211.546585493</v>
      </c>
      <c r="BS13" s="37">
        <f t="shared" si="90"/>
        <v>32335248.150000006</v>
      </c>
      <c r="BT13" s="37">
        <f t="shared" si="90"/>
        <v>33585089.280000009</v>
      </c>
      <c r="BU13" s="37">
        <f t="shared" si="90"/>
        <v>33585089.280000009</v>
      </c>
      <c r="BV13" s="37">
        <f t="shared" si="90"/>
        <v>33585089.280000009</v>
      </c>
      <c r="BX13" s="91">
        <f t="shared" ref="BX13:BX14" si="91">IFERROR(BS13/BR13-1,0)</f>
        <v>4.742400864978169E-2</v>
      </c>
      <c r="BY13" s="91">
        <f t="shared" ref="BY13:BY14" si="92">IFERROR(BT13/BS13-1,0)</f>
        <v>3.8652591258991231E-2</v>
      </c>
      <c r="BZ13" s="91">
        <f t="shared" ref="BZ13:BZ14" si="93">IFERROR(BU13/BT13-1,0)</f>
        <v>0</v>
      </c>
      <c r="CA13" s="91">
        <f t="shared" ref="CA13:CA14" si="94">IFERROR(BV13/BU13-1,0)</f>
        <v>0</v>
      </c>
    </row>
    <row r="14" spans="1:79" x14ac:dyDescent="0.3">
      <c r="A14" s="8" t="s">
        <v>14</v>
      </c>
      <c r="B14" s="8"/>
      <c r="C14" s="8"/>
      <c r="D14" s="8"/>
      <c r="E14" s="8"/>
      <c r="F14" s="9" t="s">
        <v>64</v>
      </c>
      <c r="G14" s="1"/>
      <c r="H14" s="27">
        <v>275982.94726358994</v>
      </c>
      <c r="I14" s="27">
        <v>248724.77770739072</v>
      </c>
      <c r="J14" s="27">
        <v>304841.96288591623</v>
      </c>
      <c r="K14" s="27">
        <v>282029.98315299308</v>
      </c>
      <c r="L14" s="27">
        <v>290959.93098518497</v>
      </c>
      <c r="M14" s="27">
        <v>292014.34627077222</v>
      </c>
      <c r="N14" s="27">
        <v>318944.45194494067</v>
      </c>
      <c r="O14" s="27">
        <v>302942.94163236505</v>
      </c>
      <c r="P14" s="27">
        <v>288054.05002152029</v>
      </c>
      <c r="Q14" s="27">
        <v>242959.24476241614</v>
      </c>
      <c r="R14" s="27">
        <v>237005.3507962217</v>
      </c>
      <c r="S14" s="27">
        <v>260091.49328812186</v>
      </c>
      <c r="T14" s="27">
        <v>272819.37613444898</v>
      </c>
      <c r="U14" s="27">
        <v>336899.44981526502</v>
      </c>
      <c r="V14" s="27">
        <v>281968.1222401429</v>
      </c>
      <c r="W14" s="27">
        <v>275475.59893603082</v>
      </c>
      <c r="X14" s="27">
        <v>316264.78815268143</v>
      </c>
      <c r="Y14" s="27">
        <v>275341.27619525004</v>
      </c>
      <c r="Z14" s="27">
        <v>288055.77609239373</v>
      </c>
      <c r="AA14" s="27">
        <v>309521.91490131931</v>
      </c>
      <c r="AB14" s="27">
        <v>308758.6542155096</v>
      </c>
      <c r="AC14" s="27">
        <v>300212.48088887939</v>
      </c>
      <c r="AD14" s="27">
        <v>280594.73977045802</v>
      </c>
      <c r="AE14" s="27">
        <v>318102.62389161286</v>
      </c>
      <c r="AF14" s="27">
        <v>318102.62389161286</v>
      </c>
      <c r="AG14" s="27">
        <v>318102.62389161286</v>
      </c>
      <c r="AH14" s="27">
        <v>318102.62389161286</v>
      </c>
      <c r="AI14" s="27">
        <v>318102.62389161286</v>
      </c>
      <c r="AJ14" s="27">
        <v>318102.62389161286</v>
      </c>
      <c r="AK14" s="27">
        <v>318102.62389161286</v>
      </c>
      <c r="AL14" s="27">
        <v>318102.62389161286</v>
      </c>
      <c r="AM14" s="27">
        <v>318102.62389161286</v>
      </c>
      <c r="AN14" s="27">
        <v>318102.62389161286</v>
      </c>
      <c r="AO14" s="27">
        <v>318102.62389161286</v>
      </c>
      <c r="AP14" s="27">
        <v>318102.62389161286</v>
      </c>
      <c r="AQ14" s="27">
        <v>318102.62389161286</v>
      </c>
      <c r="AR14" s="27">
        <v>318102.62389161286</v>
      </c>
      <c r="AS14" s="27">
        <v>318102.62389161286</v>
      </c>
      <c r="AT14" s="27">
        <v>318102.62389161286</v>
      </c>
      <c r="AU14" s="27">
        <v>318102.62389161286</v>
      </c>
      <c r="AV14" s="27">
        <v>318102.62389161286</v>
      </c>
      <c r="AW14" s="27">
        <v>318102.62389161286</v>
      </c>
      <c r="AX14" s="27">
        <v>318102.62389161286</v>
      </c>
      <c r="AY14" s="27">
        <v>318102.62389161286</v>
      </c>
      <c r="AZ14" s="27">
        <v>318102.62389161286</v>
      </c>
      <c r="BA14" s="27">
        <v>318102.62389161286</v>
      </c>
      <c r="BB14" s="27">
        <v>318102.62389161286</v>
      </c>
      <c r="BC14" s="27">
        <v>318102.62389161286</v>
      </c>
      <c r="BD14" s="27">
        <v>318102.62389161286</v>
      </c>
      <c r="BE14" s="27">
        <v>318102.62389161286</v>
      </c>
      <c r="BF14" s="27">
        <v>318102.62389161286</v>
      </c>
      <c r="BG14" s="27">
        <v>318102.62389161286</v>
      </c>
      <c r="BH14" s="27">
        <v>318102.62389161286</v>
      </c>
      <c r="BI14" s="27">
        <v>318102.62389161286</v>
      </c>
      <c r="BJ14" s="27">
        <v>318102.62389161286</v>
      </c>
      <c r="BK14" s="27">
        <v>318102.62389161286</v>
      </c>
      <c r="BL14" s="27">
        <v>318102.62389161286</v>
      </c>
      <c r="BM14" s="27">
        <v>318102.62389161286</v>
      </c>
      <c r="BN14" s="27">
        <v>318102.62389161286</v>
      </c>
      <c r="BO14" s="27">
        <v>318102.62389161286</v>
      </c>
      <c r="BP14" s="73"/>
      <c r="BR14" s="37">
        <f t="shared" si="90"/>
        <v>3344551.4807114326</v>
      </c>
      <c r="BS14" s="37">
        <f t="shared" si="90"/>
        <v>3564014.8012339924</v>
      </c>
      <c r="BT14" s="37">
        <f t="shared" si="90"/>
        <v>3817231.4866993553</v>
      </c>
      <c r="BU14" s="37">
        <f t="shared" si="90"/>
        <v>3817231.4866993553</v>
      </c>
      <c r="BV14" s="37">
        <f t="shared" si="90"/>
        <v>3817231.4866993553</v>
      </c>
      <c r="BX14" s="91">
        <f t="shared" si="91"/>
        <v>6.5618161893527427E-2</v>
      </c>
      <c r="BY14" s="91">
        <f t="shared" si="92"/>
        <v>7.1048157650100086E-2</v>
      </c>
      <c r="BZ14" s="91">
        <f t="shared" si="93"/>
        <v>0</v>
      </c>
      <c r="CA14" s="91">
        <f t="shared" si="94"/>
        <v>0</v>
      </c>
    </row>
    <row r="15" spans="1:79" x14ac:dyDescent="0.3">
      <c r="A15" s="8"/>
      <c r="B15" s="8"/>
      <c r="C15" s="8"/>
      <c r="D15" s="8"/>
      <c r="E15" s="8"/>
      <c r="F15" s="9"/>
      <c r="G15" s="1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  <c r="AX15" s="27"/>
      <c r="AY15" s="27"/>
      <c r="AZ15" s="27"/>
      <c r="BA15" s="27"/>
      <c r="BB15" s="27"/>
      <c r="BC15" s="27"/>
      <c r="BD15" s="27"/>
      <c r="BE15" s="27"/>
      <c r="BF15" s="27"/>
      <c r="BG15" s="27"/>
      <c r="BH15" s="27"/>
      <c r="BI15" s="27"/>
      <c r="BJ15" s="27"/>
      <c r="BK15" s="27"/>
      <c r="BL15" s="27"/>
      <c r="BM15" s="27"/>
      <c r="BN15" s="27"/>
      <c r="BO15" s="27"/>
      <c r="BP15" s="73"/>
      <c r="BR15" s="37"/>
      <c r="BS15" s="37"/>
      <c r="BT15" s="37"/>
      <c r="BU15" s="37"/>
      <c r="BV15" s="37"/>
      <c r="BX15" s="91"/>
      <c r="BY15" s="91"/>
      <c r="BZ15" s="91"/>
      <c r="CA15" s="91"/>
    </row>
    <row r="16" spans="1:79" x14ac:dyDescent="0.3">
      <c r="A16" s="11" t="s">
        <v>15</v>
      </c>
      <c r="B16" s="11"/>
      <c r="C16" s="11"/>
      <c r="D16" s="11"/>
      <c r="E16" s="11"/>
      <c r="F16" s="11"/>
      <c r="G16" s="11"/>
      <c r="H16" s="28">
        <f>SUM(H13:H15)</f>
        <v>2660724.1162481988</v>
      </c>
      <c r="I16" s="28">
        <f t="shared" ref="I16:AE16" si="95">SUM(I13:I15)</f>
        <v>2807243.0430444693</v>
      </c>
      <c r="J16" s="28">
        <f t="shared" si="95"/>
        <v>2951426.3130001263</v>
      </c>
      <c r="K16" s="28">
        <f t="shared" si="95"/>
        <v>2926237.6079717102</v>
      </c>
      <c r="L16" s="28">
        <f t="shared" si="95"/>
        <v>3021888.1700655841</v>
      </c>
      <c r="M16" s="28">
        <f t="shared" si="95"/>
        <v>2874036.401166399</v>
      </c>
      <c r="N16" s="28">
        <f t="shared" si="95"/>
        <v>2884649.1630344293</v>
      </c>
      <c r="O16" s="28">
        <f t="shared" si="95"/>
        <v>2821999.1755866162</v>
      </c>
      <c r="P16" s="28">
        <f t="shared" si="95"/>
        <v>2830355.5958474786</v>
      </c>
      <c r="Q16" s="28">
        <f t="shared" si="95"/>
        <v>2769903.5808124524</v>
      </c>
      <c r="R16" s="28">
        <f t="shared" si="95"/>
        <v>2699711.4538731892</v>
      </c>
      <c r="S16" s="28">
        <f t="shared" si="95"/>
        <v>2967588.4066462698</v>
      </c>
      <c r="T16" s="28">
        <f t="shared" si="95"/>
        <v>2763951.2861344493</v>
      </c>
      <c r="U16" s="28">
        <f t="shared" si="95"/>
        <v>2938821.1398152648</v>
      </c>
      <c r="V16" s="28">
        <f t="shared" si="95"/>
        <v>3153722.1422401429</v>
      </c>
      <c r="W16" s="28">
        <f t="shared" si="95"/>
        <v>3023619.0489360308</v>
      </c>
      <c r="X16" s="28">
        <f t="shared" si="95"/>
        <v>3220673.4981526816</v>
      </c>
      <c r="Y16" s="28">
        <f t="shared" si="95"/>
        <v>2986489.9961952507</v>
      </c>
      <c r="Z16" s="28">
        <f t="shared" si="95"/>
        <v>3015004.246092394</v>
      </c>
      <c r="AA16" s="28">
        <f t="shared" si="95"/>
        <v>2970084.1349013196</v>
      </c>
      <c r="AB16" s="28">
        <f t="shared" si="95"/>
        <v>2972889.4542155089</v>
      </c>
      <c r="AC16" s="28">
        <f t="shared" si="95"/>
        <v>2922253.4208888793</v>
      </c>
      <c r="AD16" s="28">
        <f t="shared" si="95"/>
        <v>2814894.5197704583</v>
      </c>
      <c r="AE16" s="28">
        <f t="shared" si="95"/>
        <v>3116860.0638916129</v>
      </c>
      <c r="AF16" s="28">
        <f t="shared" ref="AF16:BO16" si="96">SUM(AF13:AF15)</f>
        <v>3116860.0638916129</v>
      </c>
      <c r="AG16" s="28">
        <f t="shared" si="96"/>
        <v>3116860.0638916129</v>
      </c>
      <c r="AH16" s="28">
        <f t="shared" si="96"/>
        <v>3116860.0638916129</v>
      </c>
      <c r="AI16" s="28">
        <f t="shared" si="96"/>
        <v>3116860.0638916129</v>
      </c>
      <c r="AJ16" s="28">
        <f t="shared" si="96"/>
        <v>3116860.0638916129</v>
      </c>
      <c r="AK16" s="28">
        <f t="shared" si="96"/>
        <v>3116860.0638916129</v>
      </c>
      <c r="AL16" s="28">
        <f t="shared" si="96"/>
        <v>3116860.0638916129</v>
      </c>
      <c r="AM16" s="28">
        <f t="shared" si="96"/>
        <v>3116860.0638916129</v>
      </c>
      <c r="AN16" s="28">
        <f t="shared" si="96"/>
        <v>3116860.0638916129</v>
      </c>
      <c r="AO16" s="28">
        <f t="shared" si="96"/>
        <v>3116860.0638916129</v>
      </c>
      <c r="AP16" s="28">
        <f t="shared" si="96"/>
        <v>3116860.0638916129</v>
      </c>
      <c r="AQ16" s="28">
        <f t="shared" si="96"/>
        <v>3116860.0638916129</v>
      </c>
      <c r="AR16" s="28">
        <f t="shared" si="96"/>
        <v>3116860.0638916129</v>
      </c>
      <c r="AS16" s="28">
        <f t="shared" si="96"/>
        <v>3116860.0638916129</v>
      </c>
      <c r="AT16" s="28">
        <f t="shared" si="96"/>
        <v>3116860.0638916129</v>
      </c>
      <c r="AU16" s="28">
        <f t="shared" si="96"/>
        <v>3116860.0638916129</v>
      </c>
      <c r="AV16" s="28">
        <f t="shared" si="96"/>
        <v>3116860.0638916129</v>
      </c>
      <c r="AW16" s="28">
        <f t="shared" si="96"/>
        <v>3116860.0638916129</v>
      </c>
      <c r="AX16" s="28">
        <f t="shared" si="96"/>
        <v>3116860.0638916129</v>
      </c>
      <c r="AY16" s="28">
        <f t="shared" si="96"/>
        <v>3116860.0638916129</v>
      </c>
      <c r="AZ16" s="28">
        <f t="shared" si="96"/>
        <v>3116860.0638916129</v>
      </c>
      <c r="BA16" s="28">
        <f t="shared" si="96"/>
        <v>3116860.0638916129</v>
      </c>
      <c r="BB16" s="28">
        <f t="shared" si="96"/>
        <v>3116860.0638916129</v>
      </c>
      <c r="BC16" s="28">
        <f t="shared" si="96"/>
        <v>3116860.0638916129</v>
      </c>
      <c r="BD16" s="28">
        <f t="shared" si="96"/>
        <v>3116860.0638916129</v>
      </c>
      <c r="BE16" s="28">
        <f t="shared" si="96"/>
        <v>3116860.0638916129</v>
      </c>
      <c r="BF16" s="28">
        <f t="shared" si="96"/>
        <v>3116860.0638916129</v>
      </c>
      <c r="BG16" s="28">
        <f t="shared" si="96"/>
        <v>3116860.0638916129</v>
      </c>
      <c r="BH16" s="28">
        <f t="shared" si="96"/>
        <v>3116860.0638916129</v>
      </c>
      <c r="BI16" s="28">
        <f t="shared" si="96"/>
        <v>3116860.0638916129</v>
      </c>
      <c r="BJ16" s="28">
        <f t="shared" si="96"/>
        <v>3116860.0638916129</v>
      </c>
      <c r="BK16" s="28">
        <f t="shared" si="96"/>
        <v>3116860.0638916129</v>
      </c>
      <c r="BL16" s="28">
        <f t="shared" si="96"/>
        <v>3116860.0638916129</v>
      </c>
      <c r="BM16" s="28">
        <f t="shared" si="96"/>
        <v>3116860.0638916129</v>
      </c>
      <c r="BN16" s="28">
        <f t="shared" si="96"/>
        <v>3116860.0638916129</v>
      </c>
      <c r="BO16" s="28">
        <f t="shared" si="96"/>
        <v>3116860.0638916129</v>
      </c>
      <c r="BP16" s="74"/>
      <c r="BR16" s="85">
        <f t="shared" ref="BR16:CA16" si="97">SUMIFS($H16:$BP16,$H$3:$BP$3,BR$3)</f>
        <v>34215763.027296916</v>
      </c>
      <c r="BS16" s="85">
        <f t="shared" si="97"/>
        <v>35899262.95123399</v>
      </c>
      <c r="BT16" s="85">
        <f t="shared" si="97"/>
        <v>37402320.766699351</v>
      </c>
      <c r="BU16" s="85">
        <f t="shared" si="97"/>
        <v>37402320.766699351</v>
      </c>
      <c r="BV16" s="85">
        <f t="shared" si="97"/>
        <v>37402320.766699351</v>
      </c>
      <c r="BX16" s="93">
        <f t="shared" ref="BX16:CA16" si="98">IFERROR(BS16/BR16-1,0)</f>
        <v>4.9202466202317385E-2</v>
      </c>
      <c r="BY16" s="93">
        <f t="shared" si="98"/>
        <v>4.1868765314405865E-2</v>
      </c>
      <c r="BZ16" s="93">
        <f t="shared" si="98"/>
        <v>0</v>
      </c>
      <c r="CA16" s="93">
        <f t="shared" si="98"/>
        <v>0</v>
      </c>
    </row>
    <row r="17" spans="1:79" x14ac:dyDescent="0.3">
      <c r="A17" s="1"/>
      <c r="B17" s="1"/>
      <c r="C17" s="1"/>
      <c r="D17" s="1"/>
      <c r="E17" s="1"/>
      <c r="F17" s="1"/>
      <c r="G17" s="1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29"/>
      <c r="AX17" s="29"/>
      <c r="AY17" s="29"/>
      <c r="AZ17" s="29"/>
      <c r="BA17" s="29"/>
      <c r="BB17" s="29"/>
      <c r="BC17" s="29"/>
      <c r="BD17" s="29"/>
      <c r="BE17" s="29"/>
      <c r="BF17" s="29"/>
      <c r="BG17" s="29"/>
      <c r="BH17" s="29"/>
      <c r="BI17" s="29"/>
      <c r="BJ17" s="29"/>
      <c r="BK17" s="29"/>
      <c r="BL17" s="29"/>
      <c r="BM17" s="29"/>
      <c r="BN17" s="29"/>
      <c r="BO17" s="29"/>
      <c r="BP17" s="75"/>
      <c r="BR17" s="37"/>
      <c r="BS17" s="37"/>
      <c r="BT17" s="37"/>
      <c r="BU17" s="37"/>
      <c r="BV17" s="37"/>
      <c r="BX17" s="91"/>
      <c r="BY17" s="91"/>
      <c r="BZ17" s="91"/>
      <c r="CA17" s="91"/>
    </row>
    <row r="18" spans="1:79" x14ac:dyDescent="0.3">
      <c r="A18" s="1" t="s">
        <v>16</v>
      </c>
      <c r="B18" s="1"/>
      <c r="C18" s="1"/>
      <c r="D18" s="1"/>
      <c r="E18" s="1"/>
      <c r="F18" s="1"/>
      <c r="G18" s="1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29"/>
      <c r="AL18" s="29"/>
      <c r="AM18" s="29"/>
      <c r="AN18" s="29"/>
      <c r="AO18" s="29"/>
      <c r="AP18" s="29"/>
      <c r="AQ18" s="29"/>
      <c r="AR18" s="29"/>
      <c r="AS18" s="29"/>
      <c r="AT18" s="29"/>
      <c r="AU18" s="29"/>
      <c r="AV18" s="29"/>
      <c r="AW18" s="29"/>
      <c r="AX18" s="29"/>
      <c r="AY18" s="29"/>
      <c r="AZ18" s="29"/>
      <c r="BA18" s="29"/>
      <c r="BB18" s="29"/>
      <c r="BC18" s="29"/>
      <c r="BD18" s="29"/>
      <c r="BE18" s="29"/>
      <c r="BF18" s="29"/>
      <c r="BG18" s="29"/>
      <c r="BH18" s="29"/>
      <c r="BI18" s="29"/>
      <c r="BJ18" s="29"/>
      <c r="BK18" s="29"/>
      <c r="BL18" s="29"/>
      <c r="BM18" s="29"/>
      <c r="BN18" s="29"/>
      <c r="BO18" s="29"/>
      <c r="BP18" s="75"/>
      <c r="BR18" s="37"/>
      <c r="BS18" s="37"/>
      <c r="BT18" s="37"/>
      <c r="BU18" s="37"/>
      <c r="BV18" s="37"/>
      <c r="BX18" s="91"/>
      <c r="BY18" s="91"/>
      <c r="BZ18" s="91"/>
      <c r="CA18" s="91"/>
    </row>
    <row r="19" spans="1:79" x14ac:dyDescent="0.3">
      <c r="A19" s="8" t="s">
        <v>17</v>
      </c>
      <c r="B19" s="8"/>
      <c r="C19" s="8"/>
      <c r="D19" s="8"/>
      <c r="E19" s="8"/>
      <c r="F19" s="1"/>
      <c r="G19" s="1"/>
      <c r="H19" s="29">
        <f t="shared" ref="H19:AE19" si="99">H7-H13</f>
        <v>1082589.4610153912</v>
      </c>
      <c r="I19" s="29">
        <f t="shared" si="99"/>
        <v>1178654.6346629211</v>
      </c>
      <c r="J19" s="29">
        <f t="shared" si="99"/>
        <v>1190559.3198857899</v>
      </c>
      <c r="K19" s="29">
        <f t="shared" si="99"/>
        <v>1181354.9651812827</v>
      </c>
      <c r="L19" s="29">
        <f t="shared" si="99"/>
        <v>1240098.1609196006</v>
      </c>
      <c r="M19" s="29">
        <f t="shared" si="99"/>
        <v>1148661.8451043731</v>
      </c>
      <c r="N19" s="29">
        <f t="shared" si="99"/>
        <v>1130549.4589105113</v>
      </c>
      <c r="O19" s="29">
        <f t="shared" si="99"/>
        <v>1172067.8260457488</v>
      </c>
      <c r="P19" s="29">
        <f t="shared" si="99"/>
        <v>1100207.0741740419</v>
      </c>
      <c r="Q19" s="29">
        <f t="shared" si="99"/>
        <v>1141388.5039499635</v>
      </c>
      <c r="R19" s="29">
        <f t="shared" si="99"/>
        <v>1146741.4669230324</v>
      </c>
      <c r="S19" s="29">
        <f t="shared" si="99"/>
        <v>1208068.8866418516</v>
      </c>
      <c r="T19" s="29">
        <f t="shared" si="99"/>
        <v>1028208.6794499992</v>
      </c>
      <c r="U19" s="29">
        <f t="shared" si="99"/>
        <v>1191308.8034999995</v>
      </c>
      <c r="V19" s="29">
        <f t="shared" si="99"/>
        <v>1022946.8050499996</v>
      </c>
      <c r="W19" s="29">
        <f t="shared" si="99"/>
        <v>1134802.5788499992</v>
      </c>
      <c r="X19" s="29">
        <f t="shared" si="99"/>
        <v>1126183.0859999997</v>
      </c>
      <c r="Y19" s="29">
        <f t="shared" si="99"/>
        <v>1075495.4384999988</v>
      </c>
      <c r="Z19" s="29">
        <f t="shared" si="99"/>
        <v>1024749.5125499992</v>
      </c>
      <c r="AA19" s="29">
        <f t="shared" si="99"/>
        <v>1085928.7008999996</v>
      </c>
      <c r="AB19" s="29">
        <f t="shared" si="99"/>
        <v>1033015.4493000004</v>
      </c>
      <c r="AC19" s="29">
        <f t="shared" si="99"/>
        <v>1101316.8925999994</v>
      </c>
      <c r="AD19" s="29">
        <f t="shared" si="99"/>
        <v>1129289.5035499991</v>
      </c>
      <c r="AE19" s="29">
        <f t="shared" si="99"/>
        <v>1175541.8469999996</v>
      </c>
      <c r="AF19" s="29">
        <f t="shared" ref="AF19:BO19" si="100">AF7-AF13</f>
        <v>773373.25829174928</v>
      </c>
      <c r="AG19" s="29">
        <f t="shared" si="100"/>
        <v>1051371.5109024988</v>
      </c>
      <c r="AH19" s="29">
        <f t="shared" si="100"/>
        <v>1154363.8974257493</v>
      </c>
      <c r="AI19" s="29">
        <f t="shared" si="100"/>
        <v>1142432.7792827492</v>
      </c>
      <c r="AJ19" s="29">
        <f t="shared" si="100"/>
        <v>1292293.2329399991</v>
      </c>
      <c r="AK19" s="29">
        <f t="shared" si="100"/>
        <v>1044686.380877499</v>
      </c>
      <c r="AL19" s="29">
        <f t="shared" si="100"/>
        <v>1009216.0122882491</v>
      </c>
      <c r="AM19" s="29">
        <f t="shared" si="100"/>
        <v>1003930.8447134993</v>
      </c>
      <c r="AN19" s="29">
        <f t="shared" si="100"/>
        <v>953846.00303949928</v>
      </c>
      <c r="AO19" s="29">
        <f t="shared" si="100"/>
        <v>980450.76008899929</v>
      </c>
      <c r="AP19" s="29">
        <f t="shared" si="100"/>
        <v>919785.68280324899</v>
      </c>
      <c r="AQ19" s="29">
        <f t="shared" si="100"/>
        <v>1235156.3363049994</v>
      </c>
      <c r="AR19" s="29">
        <f t="shared" si="100"/>
        <v>826955.21876612538</v>
      </c>
      <c r="AS19" s="29">
        <f t="shared" si="100"/>
        <v>1109123.445166036</v>
      </c>
      <c r="AT19" s="29">
        <f t="shared" si="100"/>
        <v>1213660.717487135</v>
      </c>
      <c r="AU19" s="29">
        <f t="shared" si="100"/>
        <v>1201550.6325719901</v>
      </c>
      <c r="AV19" s="29">
        <f t="shared" si="100"/>
        <v>1353658.9930340988</v>
      </c>
      <c r="AW19" s="29">
        <f t="shared" si="100"/>
        <v>1102338.038190661</v>
      </c>
      <c r="AX19" s="29">
        <f t="shared" si="100"/>
        <v>1066335.6140725724</v>
      </c>
      <c r="AY19" s="29">
        <f t="shared" si="100"/>
        <v>1060971.1689842013</v>
      </c>
      <c r="AZ19" s="29">
        <f t="shared" si="100"/>
        <v>1010135.0546850916</v>
      </c>
      <c r="BA19" s="29">
        <f t="shared" si="100"/>
        <v>1037138.883090334</v>
      </c>
      <c r="BB19" s="29">
        <f t="shared" si="100"/>
        <v>975563.82964529749</v>
      </c>
      <c r="BC19" s="29">
        <f t="shared" si="100"/>
        <v>1295665.0429495741</v>
      </c>
      <c r="BD19" s="29">
        <f t="shared" si="100"/>
        <v>881340.90864761686</v>
      </c>
      <c r="BE19" s="29">
        <f t="shared" si="100"/>
        <v>1167741.6584435264</v>
      </c>
      <c r="BF19" s="29">
        <f t="shared" si="100"/>
        <v>1273846.9898494417</v>
      </c>
      <c r="BG19" s="29">
        <f t="shared" si="100"/>
        <v>1261555.2536605694</v>
      </c>
      <c r="BH19" s="29">
        <f t="shared" si="100"/>
        <v>1415945.2395296101</v>
      </c>
      <c r="BI19" s="29">
        <f t="shared" si="100"/>
        <v>1160854.4703635206</v>
      </c>
      <c r="BJ19" s="29">
        <f t="shared" si="100"/>
        <v>1124312.0098836608</v>
      </c>
      <c r="BK19" s="29">
        <f t="shared" si="100"/>
        <v>1118867.0981189641</v>
      </c>
      <c r="BL19" s="29">
        <f t="shared" si="100"/>
        <v>1067268.4421053678</v>
      </c>
      <c r="BM19" s="29">
        <f t="shared" si="100"/>
        <v>1094677.3279366884</v>
      </c>
      <c r="BN19" s="29">
        <f t="shared" si="100"/>
        <v>1032178.6486899764</v>
      </c>
      <c r="BO19" s="29">
        <f t="shared" si="100"/>
        <v>1357081.3801938174</v>
      </c>
      <c r="BP19" s="75"/>
      <c r="BR19" s="37">
        <f t="shared" ref="BR19:CA20" si="101">SUMIFS($H19:$BP19,$H$3:$BP$3,BR$3)</f>
        <v>13920941.603414509</v>
      </c>
      <c r="BS19" s="37">
        <f t="shared" si="101"/>
        <v>13128787.297249991</v>
      </c>
      <c r="BT19" s="37">
        <f t="shared" si="101"/>
        <v>12560906.69895874</v>
      </c>
      <c r="BU19" s="37">
        <f t="shared" si="101"/>
        <v>13253096.638643118</v>
      </c>
      <c r="BV19" s="37">
        <f t="shared" si="101"/>
        <v>13955669.427422758</v>
      </c>
      <c r="BX19" s="91">
        <f t="shared" ref="BX19:BX20" si="102">IFERROR(BS19/BR19-1,0)</f>
        <v>-5.6903787741643841E-2</v>
      </c>
      <c r="BY19" s="91">
        <f t="shared" ref="BY19:BY20" si="103">IFERROR(BT19/BS19-1,0)</f>
        <v>-4.3254611826196832E-2</v>
      </c>
      <c r="BZ19" s="91">
        <f t="shared" ref="BZ19:BZ20" si="104">IFERROR(BU19/BT19-1,0)</f>
        <v>5.5106685868605121E-2</v>
      </c>
      <c r="CA19" s="91">
        <f t="shared" ref="CA19:CA20" si="105">IFERROR(BV19/BU19-1,0)</f>
        <v>5.3011972064784585E-2</v>
      </c>
    </row>
    <row r="20" spans="1:79" x14ac:dyDescent="0.3">
      <c r="A20" s="8" t="s">
        <v>18</v>
      </c>
      <c r="B20" s="8"/>
      <c r="C20" s="8"/>
      <c r="D20" s="8"/>
      <c r="E20" s="8"/>
      <c r="F20" s="1"/>
      <c r="G20" s="1"/>
      <c r="H20" s="29">
        <f t="shared" ref="H20:AE20" si="106">H8-H14</f>
        <v>288466.2227364101</v>
      </c>
      <c r="I20" s="29">
        <f t="shared" si="106"/>
        <v>260889.71229260927</v>
      </c>
      <c r="J20" s="29">
        <f t="shared" si="106"/>
        <v>319809.33711408381</v>
      </c>
      <c r="K20" s="29">
        <f t="shared" si="106"/>
        <v>289605.80684700696</v>
      </c>
      <c r="L20" s="29">
        <f t="shared" si="106"/>
        <v>302411.82901481504</v>
      </c>
      <c r="M20" s="29">
        <f t="shared" si="106"/>
        <v>315306.29372922779</v>
      </c>
      <c r="N20" s="29">
        <f t="shared" si="106"/>
        <v>333335.69805505936</v>
      </c>
      <c r="O20" s="29">
        <f t="shared" si="106"/>
        <v>297937.71836763498</v>
      </c>
      <c r="P20" s="29">
        <f t="shared" si="106"/>
        <v>304912.46997847973</v>
      </c>
      <c r="Q20" s="29">
        <f t="shared" si="106"/>
        <v>257267.96523758388</v>
      </c>
      <c r="R20" s="29">
        <f t="shared" si="106"/>
        <v>255192.04920377833</v>
      </c>
      <c r="S20" s="29">
        <f t="shared" si="106"/>
        <v>273849.29671187815</v>
      </c>
      <c r="T20" s="29">
        <f t="shared" si="106"/>
        <v>282759.88386555103</v>
      </c>
      <c r="U20" s="29">
        <f t="shared" si="106"/>
        <v>338339.74018473492</v>
      </c>
      <c r="V20" s="29">
        <f t="shared" si="106"/>
        <v>285572.19775985705</v>
      </c>
      <c r="W20" s="29">
        <f t="shared" si="106"/>
        <v>283848.03106396919</v>
      </c>
      <c r="X20" s="29">
        <f t="shared" si="106"/>
        <v>312709.28184731852</v>
      </c>
      <c r="Y20" s="29">
        <f t="shared" si="106"/>
        <v>276452.90380475001</v>
      </c>
      <c r="Z20" s="29">
        <f t="shared" si="106"/>
        <v>311172.2539076063</v>
      </c>
      <c r="AA20" s="29">
        <f t="shared" si="106"/>
        <v>327411.58509868069</v>
      </c>
      <c r="AB20" s="29">
        <f t="shared" si="106"/>
        <v>319785.85578449041</v>
      </c>
      <c r="AC20" s="29">
        <f t="shared" si="106"/>
        <v>318401.82911112066</v>
      </c>
      <c r="AD20" s="29">
        <f t="shared" si="106"/>
        <v>284611.94022954203</v>
      </c>
      <c r="AE20" s="29">
        <f t="shared" si="106"/>
        <v>342204.15610838716</v>
      </c>
      <c r="AF20" s="29">
        <f t="shared" ref="AF20:BO20" si="107">AF8-AF14</f>
        <v>348592.4881083871</v>
      </c>
      <c r="AG20" s="29">
        <f t="shared" si="107"/>
        <v>492184.40410838707</v>
      </c>
      <c r="AH20" s="29">
        <f t="shared" si="107"/>
        <v>362945.7601083871</v>
      </c>
      <c r="AI20" s="29">
        <f t="shared" si="107"/>
        <v>353085.73210838716</v>
      </c>
      <c r="AJ20" s="29">
        <f t="shared" si="107"/>
        <v>436666.2601083871</v>
      </c>
      <c r="AK20" s="29">
        <f t="shared" si="107"/>
        <v>344050.3921083872</v>
      </c>
      <c r="AL20" s="29">
        <f t="shared" si="107"/>
        <v>400971.01210838719</v>
      </c>
      <c r="AM20" s="29">
        <f t="shared" si="107"/>
        <v>446217.57610838709</v>
      </c>
      <c r="AN20" s="29">
        <f t="shared" si="107"/>
        <v>436150.78810838715</v>
      </c>
      <c r="AO20" s="29">
        <f t="shared" si="107"/>
        <v>424234.54810838716</v>
      </c>
      <c r="AP20" s="29">
        <f t="shared" si="107"/>
        <v>360145.3921083872</v>
      </c>
      <c r="AQ20" s="29">
        <f t="shared" si="107"/>
        <v>474265.51210838719</v>
      </c>
      <c r="AR20" s="29">
        <f t="shared" si="107"/>
        <v>481931.51050838712</v>
      </c>
      <c r="AS20" s="29">
        <f t="shared" si="107"/>
        <v>654241.80970838701</v>
      </c>
      <c r="AT20" s="29">
        <f t="shared" si="107"/>
        <v>499155.43690838711</v>
      </c>
      <c r="AU20" s="29">
        <f t="shared" si="107"/>
        <v>487323.40330838715</v>
      </c>
      <c r="AV20" s="29">
        <f t="shared" si="107"/>
        <v>587620.03690838709</v>
      </c>
      <c r="AW20" s="29">
        <f t="shared" si="107"/>
        <v>476480.99530838721</v>
      </c>
      <c r="AX20" s="29">
        <f t="shared" si="107"/>
        <v>544785.73930838716</v>
      </c>
      <c r="AY20" s="29">
        <f t="shared" si="107"/>
        <v>599081.61610838701</v>
      </c>
      <c r="AZ20" s="29">
        <f t="shared" si="107"/>
        <v>587001.47050838708</v>
      </c>
      <c r="BA20" s="29">
        <f t="shared" si="107"/>
        <v>572701.98250838718</v>
      </c>
      <c r="BB20" s="29">
        <f t="shared" si="107"/>
        <v>495794.99530838721</v>
      </c>
      <c r="BC20" s="29">
        <f t="shared" si="107"/>
        <v>632739.13930838718</v>
      </c>
      <c r="BD20" s="29">
        <f t="shared" si="107"/>
        <v>641938.33738838707</v>
      </c>
      <c r="BE20" s="29">
        <f t="shared" si="107"/>
        <v>848710.69642838684</v>
      </c>
      <c r="BF20" s="29">
        <f t="shared" si="107"/>
        <v>662607.04906838702</v>
      </c>
      <c r="BG20" s="29">
        <f t="shared" si="107"/>
        <v>648408.60874838708</v>
      </c>
      <c r="BH20" s="29">
        <f t="shared" si="107"/>
        <v>768764.56906838703</v>
      </c>
      <c r="BI20" s="29">
        <f t="shared" si="107"/>
        <v>635397.7191483872</v>
      </c>
      <c r="BJ20" s="29">
        <f t="shared" si="107"/>
        <v>717363.41194838716</v>
      </c>
      <c r="BK20" s="29">
        <f t="shared" si="107"/>
        <v>782518.46410838689</v>
      </c>
      <c r="BL20" s="29">
        <f t="shared" si="107"/>
        <v>768022.28938838711</v>
      </c>
      <c r="BM20" s="29">
        <f t="shared" si="107"/>
        <v>750862.90378838719</v>
      </c>
      <c r="BN20" s="29">
        <f t="shared" si="107"/>
        <v>658574.51914838713</v>
      </c>
      <c r="BO20" s="29">
        <f t="shared" si="107"/>
        <v>822907.49194838724</v>
      </c>
      <c r="BP20" s="75"/>
      <c r="BR20" s="37">
        <f t="shared" si="101"/>
        <v>3498984.3992885668</v>
      </c>
      <c r="BS20" s="37">
        <f t="shared" si="101"/>
        <v>3683269.6587660075</v>
      </c>
      <c r="BT20" s="37">
        <f t="shared" si="101"/>
        <v>4879509.8653006461</v>
      </c>
      <c r="BU20" s="37">
        <f t="shared" si="101"/>
        <v>6618858.1357006459</v>
      </c>
      <c r="BV20" s="37">
        <f t="shared" si="101"/>
        <v>8706076.0601806454</v>
      </c>
      <c r="BX20" s="91">
        <f t="shared" si="102"/>
        <v>5.2668214100900501E-2</v>
      </c>
      <c r="BY20" s="91">
        <f t="shared" si="103"/>
        <v>0.3247767112808706</v>
      </c>
      <c r="BZ20" s="91">
        <f t="shared" si="104"/>
        <v>0.35645962779354523</v>
      </c>
      <c r="CA20" s="91">
        <f t="shared" si="105"/>
        <v>0.31534410946534885</v>
      </c>
    </row>
    <row r="21" spans="1:79" x14ac:dyDescent="0.3">
      <c r="A21" s="8"/>
      <c r="B21" s="8"/>
      <c r="C21" s="8"/>
      <c r="D21" s="8"/>
      <c r="E21" s="8"/>
      <c r="F21" s="1"/>
      <c r="G21" s="1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29"/>
      <c r="AO21" s="29"/>
      <c r="AP21" s="29"/>
      <c r="AQ21" s="29"/>
      <c r="AR21" s="29"/>
      <c r="AS21" s="29"/>
      <c r="AT21" s="29"/>
      <c r="AU21" s="29"/>
      <c r="AV21" s="29"/>
      <c r="AW21" s="29"/>
      <c r="AX21" s="29"/>
      <c r="AY21" s="29"/>
      <c r="AZ21" s="29"/>
      <c r="BA21" s="29"/>
      <c r="BB21" s="29"/>
      <c r="BC21" s="29"/>
      <c r="BD21" s="29"/>
      <c r="BE21" s="29"/>
      <c r="BF21" s="29"/>
      <c r="BG21" s="29"/>
      <c r="BH21" s="29"/>
      <c r="BI21" s="29"/>
      <c r="BJ21" s="29"/>
      <c r="BK21" s="29"/>
      <c r="BL21" s="29"/>
      <c r="BM21" s="29"/>
      <c r="BN21" s="29"/>
      <c r="BO21" s="29"/>
      <c r="BP21" s="75"/>
      <c r="BR21" s="37"/>
      <c r="BS21" s="37"/>
      <c r="BT21" s="37"/>
      <c r="BU21" s="37"/>
      <c r="BV21" s="37"/>
      <c r="BX21" s="91"/>
      <c r="BY21" s="91"/>
      <c r="BZ21" s="91"/>
      <c r="CA21" s="91"/>
    </row>
    <row r="22" spans="1:79" x14ac:dyDescent="0.3">
      <c r="A22" s="11" t="s">
        <v>19</v>
      </c>
      <c r="B22" s="11"/>
      <c r="C22" s="11"/>
      <c r="D22" s="11"/>
      <c r="E22" s="11"/>
      <c r="F22" s="11"/>
      <c r="G22" s="11"/>
      <c r="H22" s="28">
        <f>SUM(H19:H21)</f>
        <v>1371055.6837518013</v>
      </c>
      <c r="I22" s="28">
        <f t="shared" ref="I22:AE22" si="108">SUM(I19:I21)</f>
        <v>1439544.3469555303</v>
      </c>
      <c r="J22" s="28">
        <f t="shared" si="108"/>
        <v>1510368.6569998737</v>
      </c>
      <c r="K22" s="28">
        <f t="shared" si="108"/>
        <v>1470960.7720282897</v>
      </c>
      <c r="L22" s="28">
        <f t="shared" si="108"/>
        <v>1542509.9899344156</v>
      </c>
      <c r="M22" s="28">
        <f t="shared" si="108"/>
        <v>1463968.1388336008</v>
      </c>
      <c r="N22" s="28">
        <f t="shared" si="108"/>
        <v>1463885.1569655708</v>
      </c>
      <c r="O22" s="28">
        <f t="shared" si="108"/>
        <v>1470005.5444133838</v>
      </c>
      <c r="P22" s="28">
        <f t="shared" si="108"/>
        <v>1405119.5441525215</v>
      </c>
      <c r="Q22" s="28">
        <f t="shared" si="108"/>
        <v>1398656.4691875475</v>
      </c>
      <c r="R22" s="28">
        <f t="shared" si="108"/>
        <v>1401933.5161268108</v>
      </c>
      <c r="S22" s="28">
        <f t="shared" si="108"/>
        <v>1481918.1833537298</v>
      </c>
      <c r="T22" s="28">
        <f t="shared" si="108"/>
        <v>1310968.5633155503</v>
      </c>
      <c r="U22" s="28">
        <f t="shared" si="108"/>
        <v>1529648.5436847345</v>
      </c>
      <c r="V22" s="28">
        <f t="shared" si="108"/>
        <v>1308519.0028098566</v>
      </c>
      <c r="W22" s="28">
        <f t="shared" si="108"/>
        <v>1418650.6099139685</v>
      </c>
      <c r="X22" s="28">
        <f t="shared" si="108"/>
        <v>1438892.3678473183</v>
      </c>
      <c r="Y22" s="28">
        <f t="shared" si="108"/>
        <v>1351948.3423047487</v>
      </c>
      <c r="Z22" s="28">
        <f t="shared" si="108"/>
        <v>1335921.7664576054</v>
      </c>
      <c r="AA22" s="28">
        <f t="shared" si="108"/>
        <v>1413340.2859986802</v>
      </c>
      <c r="AB22" s="28">
        <f t="shared" si="108"/>
        <v>1352801.3050844909</v>
      </c>
      <c r="AC22" s="28">
        <f t="shared" si="108"/>
        <v>1419718.7217111201</v>
      </c>
      <c r="AD22" s="28">
        <f t="shared" si="108"/>
        <v>1413901.4437795412</v>
      </c>
      <c r="AE22" s="28">
        <f t="shared" si="108"/>
        <v>1517746.0031083869</v>
      </c>
      <c r="AF22" s="28">
        <f t="shared" ref="AF22:BO22" si="109">SUM(AF19:AF21)</f>
        <v>1121965.7464001365</v>
      </c>
      <c r="AG22" s="28">
        <f t="shared" si="109"/>
        <v>1543555.9150108858</v>
      </c>
      <c r="AH22" s="28">
        <f t="shared" si="109"/>
        <v>1517309.6575341364</v>
      </c>
      <c r="AI22" s="28">
        <f t="shared" si="109"/>
        <v>1495518.5113911363</v>
      </c>
      <c r="AJ22" s="28">
        <f t="shared" si="109"/>
        <v>1728959.4930483862</v>
      </c>
      <c r="AK22" s="28">
        <f t="shared" si="109"/>
        <v>1388736.7729858863</v>
      </c>
      <c r="AL22" s="28">
        <f t="shared" si="109"/>
        <v>1410187.0243966363</v>
      </c>
      <c r="AM22" s="28">
        <f t="shared" si="109"/>
        <v>1450148.4208218865</v>
      </c>
      <c r="AN22" s="28">
        <f t="shared" si="109"/>
        <v>1389996.7911478863</v>
      </c>
      <c r="AO22" s="28">
        <f t="shared" si="109"/>
        <v>1404685.3081973866</v>
      </c>
      <c r="AP22" s="28">
        <f t="shared" si="109"/>
        <v>1279931.0749116363</v>
      </c>
      <c r="AQ22" s="28">
        <f t="shared" si="109"/>
        <v>1709421.8484133866</v>
      </c>
      <c r="AR22" s="28">
        <f t="shared" si="109"/>
        <v>1308886.7292745125</v>
      </c>
      <c r="AS22" s="28">
        <f t="shared" si="109"/>
        <v>1763365.2548744231</v>
      </c>
      <c r="AT22" s="28">
        <f t="shared" si="109"/>
        <v>1712816.1543955221</v>
      </c>
      <c r="AU22" s="28">
        <f t="shared" si="109"/>
        <v>1688874.0358803773</v>
      </c>
      <c r="AV22" s="28">
        <f t="shared" si="109"/>
        <v>1941279.029942486</v>
      </c>
      <c r="AW22" s="28">
        <f t="shared" si="109"/>
        <v>1578819.0334990481</v>
      </c>
      <c r="AX22" s="28">
        <f t="shared" si="109"/>
        <v>1611121.3533809595</v>
      </c>
      <c r="AY22" s="28">
        <f t="shared" si="109"/>
        <v>1660052.7850925883</v>
      </c>
      <c r="AZ22" s="28">
        <f t="shared" si="109"/>
        <v>1597136.5251934787</v>
      </c>
      <c r="BA22" s="28">
        <f t="shared" si="109"/>
        <v>1609840.8655987212</v>
      </c>
      <c r="BB22" s="28">
        <f t="shared" si="109"/>
        <v>1471358.8249536846</v>
      </c>
      <c r="BC22" s="28">
        <f t="shared" si="109"/>
        <v>1928404.1822579612</v>
      </c>
      <c r="BD22" s="28">
        <f t="shared" si="109"/>
        <v>1523279.2460360038</v>
      </c>
      <c r="BE22" s="28">
        <f t="shared" si="109"/>
        <v>2016452.3548719133</v>
      </c>
      <c r="BF22" s="28">
        <f t="shared" si="109"/>
        <v>1936454.0389178288</v>
      </c>
      <c r="BG22" s="28">
        <f t="shared" si="109"/>
        <v>1909963.8624089565</v>
      </c>
      <c r="BH22" s="28">
        <f t="shared" si="109"/>
        <v>2184709.8085979973</v>
      </c>
      <c r="BI22" s="28">
        <f t="shared" si="109"/>
        <v>1796252.1895119078</v>
      </c>
      <c r="BJ22" s="28">
        <f t="shared" si="109"/>
        <v>1841675.4218320479</v>
      </c>
      <c r="BK22" s="28">
        <f t="shared" si="109"/>
        <v>1901385.5622273511</v>
      </c>
      <c r="BL22" s="28">
        <f t="shared" si="109"/>
        <v>1835290.7314937548</v>
      </c>
      <c r="BM22" s="28">
        <f t="shared" si="109"/>
        <v>1845540.2317250757</v>
      </c>
      <c r="BN22" s="28">
        <f t="shared" si="109"/>
        <v>1690753.1678383634</v>
      </c>
      <c r="BO22" s="28">
        <f t="shared" si="109"/>
        <v>2179988.8721422045</v>
      </c>
      <c r="BP22" s="74"/>
      <c r="BR22" s="85">
        <f t="shared" ref="BR22:CA22" si="110">SUMIFS($H22:$BP22,$H$3:$BP$3,BR$3)</f>
        <v>17419926.002703074</v>
      </c>
      <c r="BS22" s="85">
        <f t="shared" si="110"/>
        <v>16812056.956016</v>
      </c>
      <c r="BT22" s="85">
        <f t="shared" si="110"/>
        <v>17440416.564259384</v>
      </c>
      <c r="BU22" s="85">
        <f t="shared" si="110"/>
        <v>19871954.774343763</v>
      </c>
      <c r="BV22" s="85">
        <f t="shared" si="110"/>
        <v>22661745.487603404</v>
      </c>
      <c r="BX22" s="93">
        <f t="shared" ref="BX22:CA22" si="111">IFERROR(BS22/BR22-1,0)</f>
        <v>-3.4895041838452712E-2</v>
      </c>
      <c r="BY22" s="93">
        <f t="shared" si="111"/>
        <v>3.7375534111459885E-2</v>
      </c>
      <c r="BZ22" s="93">
        <f t="shared" si="111"/>
        <v>0.13941973238571181</v>
      </c>
      <c r="CA22" s="93">
        <f t="shared" si="111"/>
        <v>0.14038833848703591</v>
      </c>
    </row>
    <row r="23" spans="1:79" x14ac:dyDescent="0.3">
      <c r="A23" s="8" t="s">
        <v>20</v>
      </c>
      <c r="B23" s="8"/>
      <c r="C23" s="8"/>
      <c r="D23" s="8"/>
      <c r="E23" s="8"/>
      <c r="F23" s="9" t="s">
        <v>65</v>
      </c>
      <c r="G23" s="1"/>
      <c r="H23" s="32">
        <f t="shared" ref="H23:AE23" si="112">H19/H7</f>
        <v>0.31222562153393235</v>
      </c>
      <c r="I23" s="32">
        <f t="shared" si="112"/>
        <v>0.31538670171319105</v>
      </c>
      <c r="J23" s="32">
        <f t="shared" si="112"/>
        <v>0.31027228122677769</v>
      </c>
      <c r="K23" s="32">
        <f t="shared" si="112"/>
        <v>0.30880555144211685</v>
      </c>
      <c r="L23" s="32">
        <f t="shared" si="112"/>
        <v>0.31228655667451638</v>
      </c>
      <c r="M23" s="32">
        <f t="shared" si="112"/>
        <v>0.30789578422990299</v>
      </c>
      <c r="N23" s="32">
        <f t="shared" si="112"/>
        <v>0.30586355994845216</v>
      </c>
      <c r="O23" s="32">
        <f t="shared" si="112"/>
        <v>0.31753682807555073</v>
      </c>
      <c r="P23" s="32">
        <f t="shared" si="112"/>
        <v>0.30204652588414238</v>
      </c>
      <c r="Q23" s="32">
        <f t="shared" si="112"/>
        <v>0.31114638549264345</v>
      </c>
      <c r="R23" s="32">
        <f t="shared" si="112"/>
        <v>0.31770553379253891</v>
      </c>
      <c r="S23" s="32">
        <f t="shared" si="112"/>
        <v>0.30852983919765864</v>
      </c>
      <c r="T23" s="32">
        <f t="shared" si="112"/>
        <v>0.29215946945637539</v>
      </c>
      <c r="U23" s="32">
        <f t="shared" si="112"/>
        <v>0.31406180181810767</v>
      </c>
      <c r="V23" s="32">
        <f t="shared" si="112"/>
        <v>0.26265093289594771</v>
      </c>
      <c r="W23" s="32">
        <f t="shared" si="112"/>
        <v>0.29225298791652027</v>
      </c>
      <c r="X23" s="32">
        <f t="shared" si="112"/>
        <v>0.27940886673704723</v>
      </c>
      <c r="Y23" s="32">
        <f t="shared" si="112"/>
        <v>0.2840233709538828</v>
      </c>
      <c r="Z23" s="32">
        <f t="shared" si="112"/>
        <v>0.27314285886453071</v>
      </c>
      <c r="AA23" s="32">
        <f t="shared" si="112"/>
        <v>0.28985221740217981</v>
      </c>
      <c r="AB23" s="32">
        <f t="shared" si="112"/>
        <v>0.27940886825766947</v>
      </c>
      <c r="AC23" s="32">
        <f t="shared" si="112"/>
        <v>0.29578593896009081</v>
      </c>
      <c r="AD23" s="32">
        <f t="shared" si="112"/>
        <v>0.30824675370152937</v>
      </c>
      <c r="AE23" s="32">
        <f t="shared" si="112"/>
        <v>0.29578593913277162</v>
      </c>
      <c r="AF23" s="32">
        <f t="shared" ref="AF23:BO23" si="113">AF19/AF7</f>
        <v>0.2165019490080777</v>
      </c>
      <c r="AG23" s="32">
        <f t="shared" si="113"/>
        <v>0.27307436304335975</v>
      </c>
      <c r="AH23" s="32">
        <f t="shared" si="113"/>
        <v>0.29201327227093532</v>
      </c>
      <c r="AI23" s="32">
        <f t="shared" si="113"/>
        <v>0.28986999249446493</v>
      </c>
      <c r="AJ23" s="32">
        <f t="shared" si="113"/>
        <v>0.31588296901033092</v>
      </c>
      <c r="AK23" s="32">
        <f t="shared" si="113"/>
        <v>0.2718099781250311</v>
      </c>
      <c r="AL23" s="32">
        <f t="shared" si="113"/>
        <v>0.26502706096383133</v>
      </c>
      <c r="AM23" s="32">
        <f t="shared" si="113"/>
        <v>0.26400555858054958</v>
      </c>
      <c r="AN23" s="32">
        <f t="shared" si="113"/>
        <v>0.25418246759026364</v>
      </c>
      <c r="AO23" s="32">
        <f t="shared" si="113"/>
        <v>0.25943285158671858</v>
      </c>
      <c r="AP23" s="32">
        <f t="shared" si="113"/>
        <v>0.24735108681753362</v>
      </c>
      <c r="AQ23" s="32">
        <f t="shared" si="113"/>
        <v>0.30619304348056314</v>
      </c>
      <c r="AR23" s="32">
        <f t="shared" si="113"/>
        <v>0.22808073793899278</v>
      </c>
      <c r="AS23" s="32">
        <f t="shared" si="113"/>
        <v>0.28381710644665981</v>
      </c>
      <c r="AT23" s="32">
        <f t="shared" si="113"/>
        <v>0.30247613031619236</v>
      </c>
      <c r="AU23" s="32">
        <f t="shared" si="113"/>
        <v>0.30036452462508856</v>
      </c>
      <c r="AV23" s="32">
        <f t="shared" si="113"/>
        <v>0.32599307291658214</v>
      </c>
      <c r="AW23" s="32">
        <f t="shared" si="113"/>
        <v>0.28257140701973499</v>
      </c>
      <c r="AX23" s="32">
        <f t="shared" si="113"/>
        <v>0.27588873001362685</v>
      </c>
      <c r="AY23" s="32">
        <f t="shared" si="113"/>
        <v>0.2748823237246793</v>
      </c>
      <c r="AZ23" s="32">
        <f t="shared" si="113"/>
        <v>0.26520440156676217</v>
      </c>
      <c r="BA23" s="32">
        <f t="shared" si="113"/>
        <v>0.2703771936814961</v>
      </c>
      <c r="BB23" s="32">
        <f t="shared" si="113"/>
        <v>0.2584739771601316</v>
      </c>
      <c r="BC23" s="32">
        <f t="shared" si="113"/>
        <v>0.31644634825671242</v>
      </c>
      <c r="BD23" s="32">
        <f t="shared" si="113"/>
        <v>0.23948841176255439</v>
      </c>
      <c r="BE23" s="32">
        <f t="shared" si="113"/>
        <v>0.2944010900952313</v>
      </c>
      <c r="BF23" s="32">
        <f t="shared" si="113"/>
        <v>0.31278436484353922</v>
      </c>
      <c r="BG23" s="32">
        <f t="shared" si="113"/>
        <v>0.31070396514787041</v>
      </c>
      <c r="BH23" s="32">
        <f t="shared" si="113"/>
        <v>0.33595376642027791</v>
      </c>
      <c r="BI23" s="32">
        <f t="shared" si="113"/>
        <v>0.29317380001944326</v>
      </c>
      <c r="BJ23" s="32">
        <f t="shared" si="113"/>
        <v>0.28658988178682449</v>
      </c>
      <c r="BK23" s="32">
        <f t="shared" si="113"/>
        <v>0.28559834849722093</v>
      </c>
      <c r="BL23" s="32">
        <f t="shared" si="113"/>
        <v>0.27606344981947012</v>
      </c>
      <c r="BM23" s="32">
        <f t="shared" si="113"/>
        <v>0.28115979673053793</v>
      </c>
      <c r="BN23" s="32">
        <f t="shared" si="113"/>
        <v>0.26943248981293744</v>
      </c>
      <c r="BO23" s="32">
        <f t="shared" si="113"/>
        <v>0.32654812636129299</v>
      </c>
      <c r="BP23" s="76"/>
      <c r="BR23" s="86">
        <f t="shared" ref="BR23:BV23" si="114">BR19/BR7</f>
        <v>0.31078973937234161</v>
      </c>
      <c r="BS23" s="86">
        <f t="shared" si="114"/>
        <v>0.28877303055252918</v>
      </c>
      <c r="BT23" s="86">
        <f t="shared" si="114"/>
        <v>0.27219927606906902</v>
      </c>
      <c r="BU23" s="86">
        <f t="shared" si="114"/>
        <v>0.28295495179218616</v>
      </c>
      <c r="BV23" s="86">
        <f t="shared" si="114"/>
        <v>0.29355167664254783</v>
      </c>
      <c r="BX23" s="101"/>
      <c r="BY23" s="101"/>
      <c r="BZ23" s="101"/>
      <c r="CA23" s="101"/>
    </row>
    <row r="24" spans="1:79" x14ac:dyDescent="0.3">
      <c r="A24" s="8" t="s">
        <v>21</v>
      </c>
      <c r="B24" s="8"/>
      <c r="C24" s="8"/>
      <c r="D24" s="8"/>
      <c r="E24" s="8"/>
      <c r="F24" s="9" t="s">
        <v>65</v>
      </c>
      <c r="G24" s="1"/>
      <c r="H24" s="32">
        <f t="shared" ref="H24:AE24" si="115">H20/H8</f>
        <v>0.51105792703426256</v>
      </c>
      <c r="I24" s="32">
        <f t="shared" si="115"/>
        <v>0.51193542846987983</v>
      </c>
      <c r="J24" s="32">
        <f t="shared" si="115"/>
        <v>0.51198058358973042</v>
      </c>
      <c r="K24" s="32">
        <f t="shared" si="115"/>
        <v>0.50662644276875479</v>
      </c>
      <c r="L24" s="32">
        <f t="shared" si="115"/>
        <v>0.50964985090428816</v>
      </c>
      <c r="M24" s="32">
        <f t="shared" si="115"/>
        <v>0.5191759886988655</v>
      </c>
      <c r="N24" s="32">
        <f t="shared" si="115"/>
        <v>0.51103149169119944</v>
      </c>
      <c r="O24" s="32">
        <f t="shared" si="115"/>
        <v>0.49583509372332762</v>
      </c>
      <c r="P24" s="32">
        <f t="shared" si="115"/>
        <v>0.51421532193500519</v>
      </c>
      <c r="Q24" s="32">
        <f t="shared" si="115"/>
        <v>0.51430222125978287</v>
      </c>
      <c r="R24" s="32">
        <f t="shared" si="115"/>
        <v>0.51847500454853745</v>
      </c>
      <c r="S24" s="32">
        <f t="shared" si="115"/>
        <v>0.51288326691032193</v>
      </c>
      <c r="T24" s="32">
        <f t="shared" si="115"/>
        <v>0.5089460752468532</v>
      </c>
      <c r="U24" s="32">
        <f t="shared" si="115"/>
        <v>0.5010665038336044</v>
      </c>
      <c r="V24" s="32">
        <f t="shared" si="115"/>
        <v>0.50317517134264056</v>
      </c>
      <c r="W24" s="32">
        <f t="shared" si="115"/>
        <v>0.50748442554441908</v>
      </c>
      <c r="X24" s="32">
        <f t="shared" si="115"/>
        <v>0.49717356686471759</v>
      </c>
      <c r="Y24" s="32">
        <f t="shared" si="115"/>
        <v>0.5010072846450645</v>
      </c>
      <c r="Z24" s="32">
        <f t="shared" si="115"/>
        <v>0.51928854848062811</v>
      </c>
      <c r="AA24" s="32">
        <f t="shared" si="115"/>
        <v>0.51404359340289163</v>
      </c>
      <c r="AB24" s="32">
        <f t="shared" si="115"/>
        <v>0.50877201327315769</v>
      </c>
      <c r="AC24" s="32">
        <f t="shared" si="115"/>
        <v>0.51470168724535426</v>
      </c>
      <c r="AD24" s="32">
        <f t="shared" si="115"/>
        <v>0.50355374467538494</v>
      </c>
      <c r="AE24" s="32">
        <f t="shared" si="115"/>
        <v>0.51825025347821985</v>
      </c>
      <c r="AF24" s="32">
        <f t="shared" ref="AF24:BO24" si="116">AF20/AF8</f>
        <v>0.52286642249806559</v>
      </c>
      <c r="AG24" s="32">
        <f t="shared" si="116"/>
        <v>0.6074198242112141</v>
      </c>
      <c r="AH24" s="32">
        <f t="shared" si="116"/>
        <v>0.53292213686302081</v>
      </c>
      <c r="AI24" s="32">
        <f t="shared" si="116"/>
        <v>0.52606057443044674</v>
      </c>
      <c r="AJ24" s="32">
        <f t="shared" si="116"/>
        <v>0.57854300748888199</v>
      </c>
      <c r="AK24" s="32">
        <f t="shared" si="116"/>
        <v>0.51959348337150391</v>
      </c>
      <c r="AL24" s="32">
        <f t="shared" si="116"/>
        <v>0.5576216287651341</v>
      </c>
      <c r="AM24" s="32">
        <f t="shared" si="116"/>
        <v>0.58380973852108986</v>
      </c>
      <c r="AN24" s="32">
        <f t="shared" si="116"/>
        <v>0.57825497527664771</v>
      </c>
      <c r="AO24" s="32">
        <f t="shared" si="116"/>
        <v>0.57148498567762296</v>
      </c>
      <c r="AP24" s="32">
        <f t="shared" si="116"/>
        <v>0.53099365366722606</v>
      </c>
      <c r="AQ24" s="32">
        <f t="shared" si="116"/>
        <v>0.59854187789851654</v>
      </c>
      <c r="AR24" s="32">
        <f t="shared" si="116"/>
        <v>0.60238868541505464</v>
      </c>
      <c r="AS24" s="32">
        <f t="shared" si="116"/>
        <v>0.67284985350934501</v>
      </c>
      <c r="AT24" s="32">
        <f t="shared" si="116"/>
        <v>0.61076844738585068</v>
      </c>
      <c r="AU24" s="32">
        <f t="shared" si="116"/>
        <v>0.60505047869203887</v>
      </c>
      <c r="AV24" s="32">
        <f t="shared" si="116"/>
        <v>0.64878583957406832</v>
      </c>
      <c r="AW24" s="32">
        <f t="shared" si="116"/>
        <v>0.59966123614291988</v>
      </c>
      <c r="AX24" s="32">
        <f t="shared" si="116"/>
        <v>0.63135135730427838</v>
      </c>
      <c r="AY24" s="32">
        <f t="shared" si="116"/>
        <v>0.65317478210090818</v>
      </c>
      <c r="AZ24" s="32">
        <f t="shared" si="116"/>
        <v>0.64854581273053968</v>
      </c>
      <c r="BA24" s="32">
        <f t="shared" si="116"/>
        <v>0.64290415473135254</v>
      </c>
      <c r="BB24" s="32">
        <f t="shared" si="116"/>
        <v>0.60916137805602166</v>
      </c>
      <c r="BC24" s="32">
        <f t="shared" si="116"/>
        <v>0.66545156491543045</v>
      </c>
      <c r="BD24" s="32">
        <f t="shared" si="116"/>
        <v>0.66865723784587883</v>
      </c>
      <c r="BE24" s="32">
        <f t="shared" si="116"/>
        <v>0.72737487792445421</v>
      </c>
      <c r="BF24" s="32">
        <f t="shared" si="116"/>
        <v>0.67564037282154221</v>
      </c>
      <c r="BG24" s="32">
        <f t="shared" si="116"/>
        <v>0.67087539891003234</v>
      </c>
      <c r="BH24" s="32">
        <f t="shared" si="116"/>
        <v>0.70732153297839029</v>
      </c>
      <c r="BI24" s="32">
        <f t="shared" si="116"/>
        <v>0.66638436345243324</v>
      </c>
      <c r="BJ24" s="32">
        <f t="shared" si="116"/>
        <v>0.69279279775356528</v>
      </c>
      <c r="BK24" s="32">
        <f t="shared" si="116"/>
        <v>0.71097898508409019</v>
      </c>
      <c r="BL24" s="32">
        <f t="shared" si="116"/>
        <v>0.70712151060878303</v>
      </c>
      <c r="BM24" s="32">
        <f t="shared" si="116"/>
        <v>0.70242012894279371</v>
      </c>
      <c r="BN24" s="32">
        <f t="shared" si="116"/>
        <v>0.67430114838001798</v>
      </c>
      <c r="BO24" s="32">
        <f t="shared" si="116"/>
        <v>0.72120963742952537</v>
      </c>
      <c r="BP24" s="76"/>
      <c r="BR24" s="86">
        <f t="shared" ref="BR24:BV24" si="117">BR20/BR8</f>
        <v>0.51128312332141468</v>
      </c>
      <c r="BS24" s="86">
        <f t="shared" si="117"/>
        <v>0.50822755462340541</v>
      </c>
      <c r="BT24" s="86">
        <f t="shared" si="117"/>
        <v>0.56107335699692829</v>
      </c>
      <c r="BU24" s="86">
        <f t="shared" si="117"/>
        <v>0.63422779749744029</v>
      </c>
      <c r="BV24" s="86">
        <f t="shared" si="117"/>
        <v>0.69518983124786693</v>
      </c>
      <c r="BX24" s="101"/>
      <c r="BY24" s="101"/>
      <c r="BZ24" s="101"/>
      <c r="CA24" s="101"/>
    </row>
    <row r="25" spans="1:79" x14ac:dyDescent="0.3">
      <c r="A25" s="8" t="s">
        <v>22</v>
      </c>
      <c r="B25" s="8"/>
      <c r="C25" s="8"/>
      <c r="D25" s="8"/>
      <c r="E25" s="8"/>
      <c r="F25" s="1"/>
      <c r="G25" s="1"/>
      <c r="H25" s="32">
        <f t="shared" ref="H25:AE25" si="118">H22/H10</f>
        <v>0.34006214420534608</v>
      </c>
      <c r="I25" s="32">
        <f t="shared" si="118"/>
        <v>0.33897254907209529</v>
      </c>
      <c r="J25" s="32">
        <f t="shared" si="118"/>
        <v>0.33851144374746422</v>
      </c>
      <c r="K25" s="32">
        <f t="shared" si="118"/>
        <v>0.33452226734157259</v>
      </c>
      <c r="L25" s="32">
        <f t="shared" si="118"/>
        <v>0.33794378488979487</v>
      </c>
      <c r="M25" s="32">
        <f t="shared" si="118"/>
        <v>0.33747501306985739</v>
      </c>
      <c r="N25" s="32">
        <f t="shared" si="118"/>
        <v>0.33663874980422615</v>
      </c>
      <c r="O25" s="32">
        <f t="shared" si="118"/>
        <v>0.34249858523300597</v>
      </c>
      <c r="P25" s="32">
        <f t="shared" si="118"/>
        <v>0.33175015735130048</v>
      </c>
      <c r="Q25" s="32">
        <f t="shared" si="118"/>
        <v>0.3355250859796412</v>
      </c>
      <c r="R25" s="32">
        <f t="shared" si="118"/>
        <v>0.34179787045947346</v>
      </c>
      <c r="S25" s="32">
        <f t="shared" si="118"/>
        <v>0.3330522504864365</v>
      </c>
      <c r="T25" s="32">
        <f t="shared" si="118"/>
        <v>0.32171640467787227</v>
      </c>
      <c r="U25" s="32">
        <f t="shared" si="118"/>
        <v>0.3423204479450811</v>
      </c>
      <c r="V25" s="32">
        <f t="shared" si="118"/>
        <v>0.29324255688453937</v>
      </c>
      <c r="W25" s="32">
        <f t="shared" si="118"/>
        <v>0.31935265503022708</v>
      </c>
      <c r="X25" s="32">
        <f t="shared" si="118"/>
        <v>0.30880395496641716</v>
      </c>
      <c r="Y25" s="32">
        <f t="shared" si="118"/>
        <v>0.31162096515406057</v>
      </c>
      <c r="Z25" s="32">
        <f t="shared" si="118"/>
        <v>0.30704308981679185</v>
      </c>
      <c r="AA25" s="32">
        <f t="shared" si="118"/>
        <v>0.32242834603464993</v>
      </c>
      <c r="AB25" s="32">
        <f t="shared" si="118"/>
        <v>0.31273648079813415</v>
      </c>
      <c r="AC25" s="32">
        <f t="shared" si="118"/>
        <v>0.32697554822656777</v>
      </c>
      <c r="AD25" s="32">
        <f t="shared" si="118"/>
        <v>0.33435083081960659</v>
      </c>
      <c r="AE25" s="32">
        <f t="shared" si="118"/>
        <v>0.32748112378207589</v>
      </c>
      <c r="AF25" s="32">
        <f t="shared" ref="AF25:BO25" si="119">AF22/AF10</f>
        <v>0.26468786324647625</v>
      </c>
      <c r="AG25" s="32">
        <f t="shared" si="119"/>
        <v>0.33120560954182987</v>
      </c>
      <c r="AH25" s="32">
        <f t="shared" si="119"/>
        <v>0.3274178005434209</v>
      </c>
      <c r="AI25" s="32">
        <f t="shared" si="119"/>
        <v>0.32424019125521536</v>
      </c>
      <c r="AJ25" s="32">
        <f t="shared" si="119"/>
        <v>0.35679403096473866</v>
      </c>
      <c r="AK25" s="32">
        <f t="shared" si="119"/>
        <v>0.30822481976623517</v>
      </c>
      <c r="AL25" s="32">
        <f t="shared" si="119"/>
        <v>0.31150261901292725</v>
      </c>
      <c r="AM25" s="32">
        <f t="shared" si="119"/>
        <v>0.31752698197863283</v>
      </c>
      <c r="AN25" s="32">
        <f t="shared" si="119"/>
        <v>0.30841822490847759</v>
      </c>
      <c r="AO25" s="32">
        <f t="shared" si="119"/>
        <v>0.31066487065868098</v>
      </c>
      <c r="AP25" s="32">
        <f t="shared" si="119"/>
        <v>0.29110572563153803</v>
      </c>
      <c r="AQ25" s="32">
        <f t="shared" si="119"/>
        <v>0.35419021919442301</v>
      </c>
      <c r="AR25" s="32">
        <f t="shared" si="119"/>
        <v>0.29574369941262524</v>
      </c>
      <c r="AS25" s="32">
        <f t="shared" si="119"/>
        <v>0.36132865589089025</v>
      </c>
      <c r="AT25" s="32">
        <f t="shared" si="119"/>
        <v>0.35464409558348814</v>
      </c>
      <c r="AU25" s="32">
        <f t="shared" si="119"/>
        <v>0.35142893901693528</v>
      </c>
      <c r="AV25" s="32">
        <f t="shared" si="119"/>
        <v>0.38379312904006863</v>
      </c>
      <c r="AW25" s="32">
        <f t="shared" si="119"/>
        <v>0.33622805152430052</v>
      </c>
      <c r="AX25" s="32">
        <f t="shared" si="119"/>
        <v>0.34076304688827774</v>
      </c>
      <c r="AY25" s="32">
        <f t="shared" si="119"/>
        <v>0.34751581985541025</v>
      </c>
      <c r="AZ25" s="32">
        <f t="shared" si="119"/>
        <v>0.33880731456011859</v>
      </c>
      <c r="BA25" s="32">
        <f t="shared" si="119"/>
        <v>0.34058445618058292</v>
      </c>
      <c r="BB25" s="32">
        <f t="shared" si="119"/>
        <v>0.32068191614196873</v>
      </c>
      <c r="BC25" s="32">
        <f t="shared" si="119"/>
        <v>0.3822206505297861</v>
      </c>
      <c r="BD25" s="32">
        <f t="shared" si="119"/>
        <v>0.32828308468604278</v>
      </c>
      <c r="BE25" s="32">
        <f t="shared" si="119"/>
        <v>0.39281699424747296</v>
      </c>
      <c r="BF25" s="32">
        <f t="shared" si="119"/>
        <v>0.38320476414502663</v>
      </c>
      <c r="BG25" s="32">
        <f t="shared" si="119"/>
        <v>0.37995439872400133</v>
      </c>
      <c r="BH25" s="32">
        <f t="shared" si="119"/>
        <v>0.41208733660847907</v>
      </c>
      <c r="BI25" s="32">
        <f t="shared" si="119"/>
        <v>0.36560373483580966</v>
      </c>
      <c r="BJ25" s="32">
        <f t="shared" si="119"/>
        <v>0.37141519449331301</v>
      </c>
      <c r="BK25" s="32">
        <f t="shared" si="119"/>
        <v>0.37889447904483192</v>
      </c>
      <c r="BL25" s="32">
        <f t="shared" si="119"/>
        <v>0.3706047750411719</v>
      </c>
      <c r="BM25" s="32">
        <f t="shared" si="119"/>
        <v>0.37190474806219287</v>
      </c>
      <c r="BN25" s="32">
        <f t="shared" si="119"/>
        <v>0.35168244331292869</v>
      </c>
      <c r="BO25" s="32">
        <f t="shared" si="119"/>
        <v>0.41156334614566903</v>
      </c>
      <c r="BP25" s="76"/>
      <c r="BR25" s="86">
        <f t="shared" ref="BR25:BV25" si="120">BR22/BR10</f>
        <v>0.33736212937106758</v>
      </c>
      <c r="BS25" s="86">
        <f t="shared" si="120"/>
        <v>0.31894585424152205</v>
      </c>
      <c r="BT25" s="86">
        <f t="shared" si="120"/>
        <v>0.31800776936081676</v>
      </c>
      <c r="BU25" s="86">
        <f t="shared" si="120"/>
        <v>0.34696125942445821</v>
      </c>
      <c r="BV25" s="86">
        <f t="shared" si="120"/>
        <v>0.37729289574996105</v>
      </c>
      <c r="BX25" s="101"/>
      <c r="BY25" s="101"/>
      <c r="BZ25" s="101"/>
      <c r="CA25" s="101"/>
    </row>
    <row r="26" spans="1:79" x14ac:dyDescent="0.3">
      <c r="A26" s="1"/>
      <c r="B26" s="1"/>
      <c r="C26" s="1"/>
      <c r="D26" s="1"/>
      <c r="E26" s="1"/>
      <c r="F26" s="1"/>
      <c r="G26" s="1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29"/>
      <c r="AK26" s="29"/>
      <c r="AL26" s="29"/>
      <c r="AM26" s="29"/>
      <c r="AN26" s="29"/>
      <c r="AO26" s="29"/>
      <c r="AP26" s="29"/>
      <c r="AQ26" s="29"/>
      <c r="AR26" s="29"/>
      <c r="AS26" s="29"/>
      <c r="AT26" s="29"/>
      <c r="AU26" s="29"/>
      <c r="AV26" s="29"/>
      <c r="AW26" s="29"/>
      <c r="AX26" s="29"/>
      <c r="AY26" s="29"/>
      <c r="AZ26" s="29"/>
      <c r="BA26" s="29"/>
      <c r="BB26" s="29"/>
      <c r="BC26" s="29"/>
      <c r="BD26" s="29"/>
      <c r="BE26" s="29"/>
      <c r="BF26" s="29"/>
      <c r="BG26" s="29"/>
      <c r="BH26" s="29"/>
      <c r="BI26" s="29"/>
      <c r="BJ26" s="29"/>
      <c r="BK26" s="29"/>
      <c r="BL26" s="29"/>
      <c r="BM26" s="29"/>
      <c r="BN26" s="29"/>
      <c r="BO26" s="29"/>
      <c r="BP26" s="75"/>
      <c r="BR26" s="37"/>
      <c r="BS26" s="37"/>
      <c r="BT26" s="37"/>
      <c r="BU26" s="37"/>
      <c r="BV26" s="37"/>
      <c r="BX26" s="91"/>
      <c r="BY26" s="91"/>
      <c r="BZ26" s="91"/>
      <c r="CA26" s="91"/>
    </row>
    <row r="27" spans="1:79" x14ac:dyDescent="0.3">
      <c r="A27" s="1" t="s">
        <v>23</v>
      </c>
      <c r="B27" s="1"/>
      <c r="C27" s="1"/>
      <c r="D27" s="1"/>
      <c r="E27" s="1"/>
      <c r="F27" s="1"/>
      <c r="G27" s="1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29"/>
      <c r="AX27" s="29"/>
      <c r="AY27" s="29"/>
      <c r="AZ27" s="29"/>
      <c r="BA27" s="29"/>
      <c r="BB27" s="29"/>
      <c r="BC27" s="29"/>
      <c r="BD27" s="29"/>
      <c r="BE27" s="29"/>
      <c r="BF27" s="29"/>
      <c r="BG27" s="29"/>
      <c r="BH27" s="29"/>
      <c r="BI27" s="29"/>
      <c r="BJ27" s="29"/>
      <c r="BK27" s="29"/>
      <c r="BL27" s="29"/>
      <c r="BM27" s="29"/>
      <c r="BN27" s="29"/>
      <c r="BO27" s="29"/>
      <c r="BP27" s="75"/>
      <c r="BR27" s="37"/>
      <c r="BS27" s="37"/>
      <c r="BT27" s="37"/>
      <c r="BU27" s="37"/>
      <c r="BV27" s="37"/>
      <c r="BX27" s="91"/>
      <c r="BY27" s="91"/>
      <c r="BZ27" s="91"/>
      <c r="CA27" s="91"/>
    </row>
    <row r="28" spans="1:79" x14ac:dyDescent="0.3">
      <c r="A28" s="8" t="s">
        <v>24</v>
      </c>
      <c r="B28" s="8"/>
      <c r="C28" s="8"/>
      <c r="D28" s="8"/>
      <c r="E28" s="8"/>
      <c r="F28" s="9" t="s">
        <v>66</v>
      </c>
      <c r="G28" s="1"/>
      <c r="H28" s="27">
        <v>400000</v>
      </c>
      <c r="I28" s="27">
        <v>400000</v>
      </c>
      <c r="J28" s="27">
        <v>400000</v>
      </c>
      <c r="K28" s="27">
        <v>400000</v>
      </c>
      <c r="L28" s="27">
        <v>400000</v>
      </c>
      <c r="M28" s="27">
        <v>400000</v>
      </c>
      <c r="N28" s="27">
        <v>400000</v>
      </c>
      <c r="O28" s="27">
        <v>400000</v>
      </c>
      <c r="P28" s="27">
        <v>400000</v>
      </c>
      <c r="Q28" s="27">
        <v>400000</v>
      </c>
      <c r="R28" s="27">
        <v>400000</v>
      </c>
      <c r="S28" s="27">
        <v>400000</v>
      </c>
      <c r="T28" s="27">
        <v>420000</v>
      </c>
      <c r="U28" s="27">
        <v>420000</v>
      </c>
      <c r="V28" s="27">
        <v>420000</v>
      </c>
      <c r="W28" s="27">
        <v>420000</v>
      </c>
      <c r="X28" s="27">
        <v>420000</v>
      </c>
      <c r="Y28" s="27">
        <v>420000</v>
      </c>
      <c r="Z28" s="27">
        <v>420000</v>
      </c>
      <c r="AA28" s="27">
        <v>420000</v>
      </c>
      <c r="AB28" s="27">
        <v>420000</v>
      </c>
      <c r="AC28" s="27">
        <v>420000</v>
      </c>
      <c r="AD28" s="27">
        <v>420000</v>
      </c>
      <c r="AE28" s="27">
        <v>420000</v>
      </c>
      <c r="AF28" s="27">
        <v>420000</v>
      </c>
      <c r="AG28" s="27">
        <v>420000</v>
      </c>
      <c r="AH28" s="27">
        <v>420000</v>
      </c>
      <c r="AI28" s="27">
        <v>420000</v>
      </c>
      <c r="AJ28" s="27">
        <v>420000</v>
      </c>
      <c r="AK28" s="27">
        <v>420000</v>
      </c>
      <c r="AL28" s="27">
        <v>420000</v>
      </c>
      <c r="AM28" s="27">
        <v>420000</v>
      </c>
      <c r="AN28" s="27">
        <v>420000</v>
      </c>
      <c r="AO28" s="27">
        <v>420000</v>
      </c>
      <c r="AP28" s="27">
        <v>420000</v>
      </c>
      <c r="AQ28" s="27">
        <v>420000</v>
      </c>
      <c r="AR28" s="27">
        <v>420000</v>
      </c>
      <c r="AS28" s="27">
        <v>420000</v>
      </c>
      <c r="AT28" s="27">
        <v>420000</v>
      </c>
      <c r="AU28" s="27">
        <v>420000</v>
      </c>
      <c r="AV28" s="27">
        <v>420000</v>
      </c>
      <c r="AW28" s="27">
        <v>420000</v>
      </c>
      <c r="AX28" s="27">
        <v>420000</v>
      </c>
      <c r="AY28" s="27">
        <v>420000</v>
      </c>
      <c r="AZ28" s="27">
        <v>420000</v>
      </c>
      <c r="BA28" s="27">
        <v>420000</v>
      </c>
      <c r="BB28" s="27">
        <v>420000</v>
      </c>
      <c r="BC28" s="27">
        <v>420000</v>
      </c>
      <c r="BD28" s="27">
        <v>420000</v>
      </c>
      <c r="BE28" s="27">
        <v>420000</v>
      </c>
      <c r="BF28" s="27">
        <v>420000</v>
      </c>
      <c r="BG28" s="27">
        <v>420000</v>
      </c>
      <c r="BH28" s="27">
        <v>420000</v>
      </c>
      <c r="BI28" s="27">
        <v>420000</v>
      </c>
      <c r="BJ28" s="27">
        <v>420000</v>
      </c>
      <c r="BK28" s="27">
        <v>420000</v>
      </c>
      <c r="BL28" s="27">
        <v>420000</v>
      </c>
      <c r="BM28" s="27">
        <v>420000</v>
      </c>
      <c r="BN28" s="27">
        <v>420000</v>
      </c>
      <c r="BO28" s="27">
        <v>420000</v>
      </c>
      <c r="BP28" s="73"/>
      <c r="BR28" s="37">
        <f t="shared" ref="BR28:CA40" si="121">SUMIFS($H28:$BP28,$H$3:$BP$3,BR$3)</f>
        <v>4800000</v>
      </c>
      <c r="BS28" s="37">
        <f t="shared" si="121"/>
        <v>5040000</v>
      </c>
      <c r="BT28" s="37">
        <f t="shared" si="121"/>
        <v>5040000</v>
      </c>
      <c r="BU28" s="37">
        <f t="shared" si="121"/>
        <v>5040000</v>
      </c>
      <c r="BV28" s="37">
        <f t="shared" si="121"/>
        <v>5040000</v>
      </c>
      <c r="BX28" s="91">
        <f t="shared" ref="BX28:BX40" si="122">IFERROR(BS28/BR28-1,0)</f>
        <v>5.0000000000000044E-2</v>
      </c>
      <c r="BY28" s="91">
        <f t="shared" ref="BY28:BY40" si="123">IFERROR(BT28/BS28-1,0)</f>
        <v>0</v>
      </c>
      <c r="BZ28" s="91">
        <f t="shared" ref="BZ28:BZ40" si="124">IFERROR(BU28/BT28-1,0)</f>
        <v>0</v>
      </c>
      <c r="CA28" s="91">
        <f t="shared" ref="CA28:CA40" si="125">IFERROR(BV28/BU28-1,0)</f>
        <v>0</v>
      </c>
    </row>
    <row r="29" spans="1:79" x14ac:dyDescent="0.3">
      <c r="A29" s="8" t="s">
        <v>25</v>
      </c>
      <c r="B29" s="8"/>
      <c r="C29" s="8"/>
      <c r="D29" s="8"/>
      <c r="E29" s="8"/>
      <c r="F29" s="9" t="s">
        <v>67</v>
      </c>
      <c r="G29" s="1"/>
      <c r="H29" s="27">
        <v>72000</v>
      </c>
      <c r="I29" s="27">
        <v>72000</v>
      </c>
      <c r="J29" s="27">
        <v>72000</v>
      </c>
      <c r="K29" s="27">
        <v>72000</v>
      </c>
      <c r="L29" s="27">
        <v>72000</v>
      </c>
      <c r="M29" s="27">
        <v>72000</v>
      </c>
      <c r="N29" s="27">
        <v>72000</v>
      </c>
      <c r="O29" s="27">
        <v>72000</v>
      </c>
      <c r="P29" s="27">
        <v>72000</v>
      </c>
      <c r="Q29" s="27">
        <v>72000</v>
      </c>
      <c r="R29" s="27">
        <v>72000</v>
      </c>
      <c r="S29" s="27">
        <v>72000</v>
      </c>
      <c r="T29" s="27">
        <v>75600</v>
      </c>
      <c r="U29" s="27">
        <v>75600</v>
      </c>
      <c r="V29" s="27">
        <v>75600</v>
      </c>
      <c r="W29" s="27">
        <v>75600</v>
      </c>
      <c r="X29" s="27">
        <v>75600</v>
      </c>
      <c r="Y29" s="27">
        <v>75600</v>
      </c>
      <c r="Z29" s="27">
        <v>75600</v>
      </c>
      <c r="AA29" s="27">
        <v>75600</v>
      </c>
      <c r="AB29" s="27">
        <v>75600</v>
      </c>
      <c r="AC29" s="27">
        <v>75600</v>
      </c>
      <c r="AD29" s="27">
        <v>75600</v>
      </c>
      <c r="AE29" s="27">
        <v>75600</v>
      </c>
      <c r="AF29" s="27">
        <v>75600</v>
      </c>
      <c r="AG29" s="27">
        <v>75600</v>
      </c>
      <c r="AH29" s="27">
        <v>75600</v>
      </c>
      <c r="AI29" s="27">
        <v>75600</v>
      </c>
      <c r="AJ29" s="27">
        <v>75600</v>
      </c>
      <c r="AK29" s="27">
        <v>75600</v>
      </c>
      <c r="AL29" s="27">
        <v>75600</v>
      </c>
      <c r="AM29" s="27">
        <v>75600</v>
      </c>
      <c r="AN29" s="27">
        <v>75600</v>
      </c>
      <c r="AO29" s="27">
        <v>75600</v>
      </c>
      <c r="AP29" s="27">
        <v>75600</v>
      </c>
      <c r="AQ29" s="27">
        <v>75600</v>
      </c>
      <c r="AR29" s="27">
        <v>75600</v>
      </c>
      <c r="AS29" s="27">
        <v>75600</v>
      </c>
      <c r="AT29" s="27">
        <v>75600</v>
      </c>
      <c r="AU29" s="27">
        <v>75600</v>
      </c>
      <c r="AV29" s="27">
        <v>75600</v>
      </c>
      <c r="AW29" s="27">
        <v>75600</v>
      </c>
      <c r="AX29" s="27">
        <v>75600</v>
      </c>
      <c r="AY29" s="27">
        <v>75600</v>
      </c>
      <c r="AZ29" s="27">
        <v>75600</v>
      </c>
      <c r="BA29" s="27">
        <v>75600</v>
      </c>
      <c r="BB29" s="27">
        <v>75600</v>
      </c>
      <c r="BC29" s="27">
        <v>75600</v>
      </c>
      <c r="BD29" s="27">
        <v>75600</v>
      </c>
      <c r="BE29" s="27">
        <v>75600</v>
      </c>
      <c r="BF29" s="27">
        <v>75600</v>
      </c>
      <c r="BG29" s="27">
        <v>75600</v>
      </c>
      <c r="BH29" s="27">
        <v>75600</v>
      </c>
      <c r="BI29" s="27">
        <v>75600</v>
      </c>
      <c r="BJ29" s="27">
        <v>75600</v>
      </c>
      <c r="BK29" s="27">
        <v>75600</v>
      </c>
      <c r="BL29" s="27">
        <v>75600</v>
      </c>
      <c r="BM29" s="27">
        <v>75600</v>
      </c>
      <c r="BN29" s="27">
        <v>75600</v>
      </c>
      <c r="BO29" s="27">
        <v>75600</v>
      </c>
      <c r="BP29" s="73"/>
      <c r="BR29" s="37">
        <f t="shared" si="121"/>
        <v>864000</v>
      </c>
      <c r="BS29" s="37">
        <f t="shared" si="121"/>
        <v>907200</v>
      </c>
      <c r="BT29" s="37">
        <f t="shared" si="121"/>
        <v>907200</v>
      </c>
      <c r="BU29" s="37">
        <f t="shared" si="121"/>
        <v>907200</v>
      </c>
      <c r="BV29" s="37">
        <f t="shared" si="121"/>
        <v>907200</v>
      </c>
      <c r="BX29" s="91">
        <f t="shared" si="122"/>
        <v>5.0000000000000044E-2</v>
      </c>
      <c r="BY29" s="91">
        <f t="shared" si="123"/>
        <v>0</v>
      </c>
      <c r="BZ29" s="91">
        <f t="shared" si="124"/>
        <v>0</v>
      </c>
      <c r="CA29" s="91">
        <f t="shared" si="125"/>
        <v>0</v>
      </c>
    </row>
    <row r="30" spans="1:79" x14ac:dyDescent="0.3">
      <c r="A30" s="8" t="s">
        <v>26</v>
      </c>
      <c r="B30" s="8"/>
      <c r="C30" s="8"/>
      <c r="D30" s="8"/>
      <c r="E30" s="8"/>
      <c r="F30" s="9" t="s">
        <v>68</v>
      </c>
      <c r="G30" s="1"/>
      <c r="H30" s="27">
        <v>40000</v>
      </c>
      <c r="I30" s="27">
        <v>40000</v>
      </c>
      <c r="J30" s="27">
        <v>40000</v>
      </c>
      <c r="K30" s="27">
        <v>40000</v>
      </c>
      <c r="L30" s="27">
        <v>40000</v>
      </c>
      <c r="M30" s="27">
        <v>40000</v>
      </c>
      <c r="N30" s="27">
        <v>40000</v>
      </c>
      <c r="O30" s="27">
        <v>40000</v>
      </c>
      <c r="P30" s="27">
        <v>40000</v>
      </c>
      <c r="Q30" s="27">
        <v>40000</v>
      </c>
      <c r="R30" s="27">
        <v>40000</v>
      </c>
      <c r="S30" s="27">
        <v>40000</v>
      </c>
      <c r="T30" s="27">
        <v>42000</v>
      </c>
      <c r="U30" s="27">
        <v>42000</v>
      </c>
      <c r="V30" s="27">
        <v>42000</v>
      </c>
      <c r="W30" s="27">
        <v>42000</v>
      </c>
      <c r="X30" s="27">
        <v>42000</v>
      </c>
      <c r="Y30" s="27">
        <v>42000</v>
      </c>
      <c r="Z30" s="27">
        <v>42000</v>
      </c>
      <c r="AA30" s="27">
        <v>42000</v>
      </c>
      <c r="AB30" s="27">
        <v>42000</v>
      </c>
      <c r="AC30" s="27">
        <v>42000</v>
      </c>
      <c r="AD30" s="27">
        <v>42000</v>
      </c>
      <c r="AE30" s="27">
        <v>42000</v>
      </c>
      <c r="AF30" s="27">
        <v>42000</v>
      </c>
      <c r="AG30" s="27">
        <v>42000</v>
      </c>
      <c r="AH30" s="27">
        <v>42000</v>
      </c>
      <c r="AI30" s="27">
        <v>42000</v>
      </c>
      <c r="AJ30" s="27">
        <v>42000</v>
      </c>
      <c r="AK30" s="27">
        <v>42000</v>
      </c>
      <c r="AL30" s="27">
        <v>42000</v>
      </c>
      <c r="AM30" s="27">
        <v>42000</v>
      </c>
      <c r="AN30" s="27">
        <v>42000</v>
      </c>
      <c r="AO30" s="27">
        <v>42000</v>
      </c>
      <c r="AP30" s="27">
        <v>42000</v>
      </c>
      <c r="AQ30" s="27">
        <v>42000</v>
      </c>
      <c r="AR30" s="27">
        <v>42000</v>
      </c>
      <c r="AS30" s="27">
        <v>42000</v>
      </c>
      <c r="AT30" s="27">
        <v>42000</v>
      </c>
      <c r="AU30" s="27">
        <v>42000</v>
      </c>
      <c r="AV30" s="27">
        <v>42000</v>
      </c>
      <c r="AW30" s="27">
        <v>42000</v>
      </c>
      <c r="AX30" s="27">
        <v>42000</v>
      </c>
      <c r="AY30" s="27">
        <v>42000</v>
      </c>
      <c r="AZ30" s="27">
        <v>42000</v>
      </c>
      <c r="BA30" s="27">
        <v>42000</v>
      </c>
      <c r="BB30" s="27">
        <v>42000</v>
      </c>
      <c r="BC30" s="27">
        <v>42000</v>
      </c>
      <c r="BD30" s="27">
        <v>42000</v>
      </c>
      <c r="BE30" s="27">
        <v>42000</v>
      </c>
      <c r="BF30" s="27">
        <v>42000</v>
      </c>
      <c r="BG30" s="27">
        <v>42000</v>
      </c>
      <c r="BH30" s="27">
        <v>42000</v>
      </c>
      <c r="BI30" s="27">
        <v>42000</v>
      </c>
      <c r="BJ30" s="27">
        <v>42000</v>
      </c>
      <c r="BK30" s="27">
        <v>42000</v>
      </c>
      <c r="BL30" s="27">
        <v>42000</v>
      </c>
      <c r="BM30" s="27">
        <v>42000</v>
      </c>
      <c r="BN30" s="27">
        <v>42000</v>
      </c>
      <c r="BO30" s="27">
        <v>42000</v>
      </c>
      <c r="BP30" s="73"/>
      <c r="BR30" s="37">
        <f t="shared" si="121"/>
        <v>480000</v>
      </c>
      <c r="BS30" s="37">
        <f t="shared" si="121"/>
        <v>504000</v>
      </c>
      <c r="BT30" s="37">
        <f t="shared" si="121"/>
        <v>504000</v>
      </c>
      <c r="BU30" s="37">
        <f t="shared" si="121"/>
        <v>504000</v>
      </c>
      <c r="BV30" s="37">
        <f t="shared" si="121"/>
        <v>504000</v>
      </c>
      <c r="BX30" s="91">
        <f t="shared" si="122"/>
        <v>5.0000000000000044E-2</v>
      </c>
      <c r="BY30" s="91">
        <f t="shared" si="123"/>
        <v>0</v>
      </c>
      <c r="BZ30" s="91">
        <f t="shared" si="124"/>
        <v>0</v>
      </c>
      <c r="CA30" s="91">
        <f t="shared" si="125"/>
        <v>0</v>
      </c>
    </row>
    <row r="31" spans="1:79" x14ac:dyDescent="0.3">
      <c r="A31" s="8" t="s">
        <v>27</v>
      </c>
      <c r="B31" s="8"/>
      <c r="C31" s="8"/>
      <c r="D31" s="8"/>
      <c r="E31" s="8"/>
      <c r="F31" s="9" t="s">
        <v>69</v>
      </c>
      <c r="G31" s="1"/>
      <c r="H31" s="27">
        <v>125000</v>
      </c>
      <c r="I31" s="27">
        <v>125000</v>
      </c>
      <c r="J31" s="27">
        <v>125000</v>
      </c>
      <c r="K31" s="27">
        <v>125000</v>
      </c>
      <c r="L31" s="27">
        <v>125000</v>
      </c>
      <c r="M31" s="27">
        <v>125000</v>
      </c>
      <c r="N31" s="27">
        <v>125000</v>
      </c>
      <c r="O31" s="27">
        <v>125000</v>
      </c>
      <c r="P31" s="27">
        <v>125000</v>
      </c>
      <c r="Q31" s="27">
        <v>125000</v>
      </c>
      <c r="R31" s="27">
        <v>125000</v>
      </c>
      <c r="S31" s="27">
        <v>125000</v>
      </c>
      <c r="T31" s="27">
        <v>130624.99999999999</v>
      </c>
      <c r="U31" s="27">
        <v>130624.99999999999</v>
      </c>
      <c r="V31" s="27">
        <v>130624.99999999999</v>
      </c>
      <c r="W31" s="27">
        <v>130624.99999999999</v>
      </c>
      <c r="X31" s="27">
        <v>130624.99999999999</v>
      </c>
      <c r="Y31" s="27">
        <v>130624.99999999999</v>
      </c>
      <c r="Z31" s="27">
        <v>130624.99999999999</v>
      </c>
      <c r="AA31" s="27">
        <v>130624.99999999999</v>
      </c>
      <c r="AB31" s="27">
        <v>130624.99999999999</v>
      </c>
      <c r="AC31" s="27">
        <v>130624.99999999999</v>
      </c>
      <c r="AD31" s="27">
        <v>130624.99999999999</v>
      </c>
      <c r="AE31" s="27">
        <v>130624.99999999999</v>
      </c>
      <c r="AF31" s="27">
        <v>130624.99999999999</v>
      </c>
      <c r="AG31" s="27">
        <v>130624.99999999999</v>
      </c>
      <c r="AH31" s="27">
        <v>130624.99999999999</v>
      </c>
      <c r="AI31" s="27">
        <v>130624.99999999999</v>
      </c>
      <c r="AJ31" s="27">
        <v>130624.99999999999</v>
      </c>
      <c r="AK31" s="27">
        <v>130624.99999999999</v>
      </c>
      <c r="AL31" s="27">
        <v>130624.99999999999</v>
      </c>
      <c r="AM31" s="27">
        <v>130624.99999999999</v>
      </c>
      <c r="AN31" s="27">
        <v>130624.99999999999</v>
      </c>
      <c r="AO31" s="27">
        <v>130624.99999999999</v>
      </c>
      <c r="AP31" s="27">
        <v>130624.99999999999</v>
      </c>
      <c r="AQ31" s="27">
        <v>130624.99999999999</v>
      </c>
      <c r="AR31" s="27">
        <v>130624.99999999999</v>
      </c>
      <c r="AS31" s="27">
        <v>130624.99999999999</v>
      </c>
      <c r="AT31" s="27">
        <v>130624.99999999999</v>
      </c>
      <c r="AU31" s="27">
        <v>130624.99999999999</v>
      </c>
      <c r="AV31" s="27">
        <v>130624.99999999999</v>
      </c>
      <c r="AW31" s="27">
        <v>130624.99999999999</v>
      </c>
      <c r="AX31" s="27">
        <v>130624.99999999999</v>
      </c>
      <c r="AY31" s="27">
        <v>130624.99999999999</v>
      </c>
      <c r="AZ31" s="27">
        <v>130624.99999999999</v>
      </c>
      <c r="BA31" s="27">
        <v>130624.99999999999</v>
      </c>
      <c r="BB31" s="27">
        <v>130624.99999999999</v>
      </c>
      <c r="BC31" s="27">
        <v>130624.99999999999</v>
      </c>
      <c r="BD31" s="27">
        <v>130624.99999999999</v>
      </c>
      <c r="BE31" s="27">
        <v>130624.99999999999</v>
      </c>
      <c r="BF31" s="27">
        <v>130624.99999999999</v>
      </c>
      <c r="BG31" s="27">
        <v>130624.99999999999</v>
      </c>
      <c r="BH31" s="27">
        <v>130624.99999999999</v>
      </c>
      <c r="BI31" s="27">
        <v>130624.99999999999</v>
      </c>
      <c r="BJ31" s="27">
        <v>130624.99999999999</v>
      </c>
      <c r="BK31" s="27">
        <v>130624.99999999999</v>
      </c>
      <c r="BL31" s="27">
        <v>130624.99999999999</v>
      </c>
      <c r="BM31" s="27">
        <v>130624.99999999999</v>
      </c>
      <c r="BN31" s="27">
        <v>130624.99999999999</v>
      </c>
      <c r="BO31" s="27">
        <v>130624.99999999999</v>
      </c>
      <c r="BP31" s="73"/>
      <c r="BR31" s="37">
        <f t="shared" si="121"/>
        <v>1500000</v>
      </c>
      <c r="BS31" s="37">
        <f t="shared" si="121"/>
        <v>1567499.9999999998</v>
      </c>
      <c r="BT31" s="37">
        <f t="shared" si="121"/>
        <v>1567499.9999999998</v>
      </c>
      <c r="BU31" s="37">
        <f t="shared" si="121"/>
        <v>1567499.9999999998</v>
      </c>
      <c r="BV31" s="37">
        <f t="shared" si="121"/>
        <v>1567499.9999999998</v>
      </c>
      <c r="BX31" s="91">
        <f t="shared" si="122"/>
        <v>4.4999999999999929E-2</v>
      </c>
      <c r="BY31" s="91">
        <f t="shared" si="123"/>
        <v>0</v>
      </c>
      <c r="BZ31" s="91">
        <f t="shared" si="124"/>
        <v>0</v>
      </c>
      <c r="CA31" s="91">
        <f t="shared" si="125"/>
        <v>0</v>
      </c>
    </row>
    <row r="32" spans="1:79" x14ac:dyDescent="0.3">
      <c r="A32" s="8" t="s">
        <v>28</v>
      </c>
      <c r="B32" s="8"/>
      <c r="C32" s="8"/>
      <c r="D32" s="8"/>
      <c r="E32" s="8"/>
      <c r="F32" s="9" t="s">
        <v>70</v>
      </c>
      <c r="G32" s="1"/>
      <c r="H32" s="27">
        <v>158448.95000000001</v>
      </c>
      <c r="I32" s="27">
        <v>146089.49</v>
      </c>
      <c r="J32" s="27">
        <v>175348.54</v>
      </c>
      <c r="K32" s="27">
        <v>162036.76</v>
      </c>
      <c r="L32" s="27">
        <v>168198.07</v>
      </c>
      <c r="M32" s="27">
        <v>170483.58</v>
      </c>
      <c r="N32" s="27">
        <v>181551.31</v>
      </c>
      <c r="O32" s="27">
        <v>168675.79</v>
      </c>
      <c r="P32" s="27">
        <v>166454.17000000001</v>
      </c>
      <c r="Q32" s="27">
        <v>143398.47</v>
      </c>
      <c r="R32" s="27">
        <v>141096.59</v>
      </c>
      <c r="S32" s="27">
        <v>153063.03</v>
      </c>
      <c r="T32" s="27">
        <v>157485.35</v>
      </c>
      <c r="U32" s="27">
        <v>187941.58</v>
      </c>
      <c r="V32" s="27">
        <v>162694.89000000001</v>
      </c>
      <c r="W32" s="27">
        <v>160339.44</v>
      </c>
      <c r="X32" s="27">
        <v>178289.96</v>
      </c>
      <c r="Y32" s="27">
        <v>158181</v>
      </c>
      <c r="Z32" s="27">
        <v>169858.1</v>
      </c>
      <c r="AA32" s="27">
        <v>178796.33</v>
      </c>
      <c r="AB32" s="27">
        <v>176441.42</v>
      </c>
      <c r="AC32" s="27">
        <v>173653.87</v>
      </c>
      <c r="AD32" s="27">
        <v>160214.35</v>
      </c>
      <c r="AE32" s="27">
        <v>185357.55</v>
      </c>
      <c r="AF32" s="27">
        <v>185357.55</v>
      </c>
      <c r="AG32" s="27">
        <v>185357.55</v>
      </c>
      <c r="AH32" s="27">
        <v>185357.55</v>
      </c>
      <c r="AI32" s="27">
        <v>185357.55</v>
      </c>
      <c r="AJ32" s="27">
        <v>185357.55</v>
      </c>
      <c r="AK32" s="27">
        <v>185357.55</v>
      </c>
      <c r="AL32" s="27">
        <v>185357.55</v>
      </c>
      <c r="AM32" s="27">
        <v>185357.55</v>
      </c>
      <c r="AN32" s="27">
        <v>185357.55</v>
      </c>
      <c r="AO32" s="27">
        <v>185357.55</v>
      </c>
      <c r="AP32" s="27">
        <v>185357.55</v>
      </c>
      <c r="AQ32" s="27">
        <v>185357.55</v>
      </c>
      <c r="AR32" s="27">
        <v>185357.55</v>
      </c>
      <c r="AS32" s="27">
        <v>185357.55</v>
      </c>
      <c r="AT32" s="27">
        <v>185357.55</v>
      </c>
      <c r="AU32" s="27">
        <v>185357.55</v>
      </c>
      <c r="AV32" s="27">
        <v>185357.55</v>
      </c>
      <c r="AW32" s="27">
        <v>185357.55</v>
      </c>
      <c r="AX32" s="27">
        <v>185357.55</v>
      </c>
      <c r="AY32" s="27">
        <v>185357.55</v>
      </c>
      <c r="AZ32" s="27">
        <v>185357.55</v>
      </c>
      <c r="BA32" s="27">
        <v>185357.55</v>
      </c>
      <c r="BB32" s="27">
        <v>185357.55</v>
      </c>
      <c r="BC32" s="27">
        <v>185357.55</v>
      </c>
      <c r="BD32" s="27">
        <v>185357.55</v>
      </c>
      <c r="BE32" s="27">
        <v>185357.55</v>
      </c>
      <c r="BF32" s="27">
        <v>185357.55</v>
      </c>
      <c r="BG32" s="27">
        <v>185357.55</v>
      </c>
      <c r="BH32" s="27">
        <v>185357.55</v>
      </c>
      <c r="BI32" s="27">
        <v>185357.55</v>
      </c>
      <c r="BJ32" s="27">
        <v>185357.55</v>
      </c>
      <c r="BK32" s="27">
        <v>185357.55</v>
      </c>
      <c r="BL32" s="27">
        <v>185357.55</v>
      </c>
      <c r="BM32" s="27">
        <v>185357.55</v>
      </c>
      <c r="BN32" s="27">
        <v>185357.55</v>
      </c>
      <c r="BO32" s="27">
        <v>185357.55</v>
      </c>
      <c r="BP32" s="73"/>
      <c r="BR32" s="37">
        <f t="shared" si="121"/>
        <v>1934844.75</v>
      </c>
      <c r="BS32" s="37">
        <f t="shared" si="121"/>
        <v>2049253.84</v>
      </c>
      <c r="BT32" s="37">
        <f t="shared" si="121"/>
        <v>2224290.6</v>
      </c>
      <c r="BU32" s="37">
        <f t="shared" si="121"/>
        <v>2224290.6</v>
      </c>
      <c r="BV32" s="37">
        <f t="shared" si="121"/>
        <v>2224290.6</v>
      </c>
      <c r="BX32" s="91">
        <f t="shared" si="122"/>
        <v>5.913088892532592E-2</v>
      </c>
      <c r="BY32" s="91">
        <f t="shared" si="123"/>
        <v>8.5414874713617639E-2</v>
      </c>
      <c r="BZ32" s="91">
        <f t="shared" si="124"/>
        <v>0</v>
      </c>
      <c r="CA32" s="91">
        <f t="shared" si="125"/>
        <v>0</v>
      </c>
    </row>
    <row r="33" spans="1:79" x14ac:dyDescent="0.3">
      <c r="A33" s="8" t="s">
        <v>29</v>
      </c>
      <c r="B33" s="8"/>
      <c r="C33" s="8"/>
      <c r="D33" s="8"/>
      <c r="E33" s="8"/>
      <c r="F33" s="9" t="s">
        <v>69</v>
      </c>
      <c r="G33" s="1"/>
      <c r="H33" s="27">
        <v>45146</v>
      </c>
      <c r="I33" s="27">
        <v>48280</v>
      </c>
      <c r="J33" s="27">
        <v>47889</v>
      </c>
      <c r="K33" s="27">
        <v>45790</v>
      </c>
      <c r="L33" s="27">
        <v>46609</v>
      </c>
      <c r="M33" s="27">
        <v>45752</v>
      </c>
      <c r="N33" s="27">
        <v>45564</v>
      </c>
      <c r="O33" s="27">
        <v>48330</v>
      </c>
      <c r="P33" s="27">
        <v>49904</v>
      </c>
      <c r="Q33" s="27">
        <v>46333</v>
      </c>
      <c r="R33" s="27">
        <v>46759</v>
      </c>
      <c r="S33" s="27">
        <v>46430</v>
      </c>
      <c r="T33" s="27">
        <v>47945.052000000003</v>
      </c>
      <c r="U33" s="27">
        <v>51273.36</v>
      </c>
      <c r="V33" s="27">
        <v>50858.118000000002</v>
      </c>
      <c r="W33" s="27">
        <v>48628.98</v>
      </c>
      <c r="X33" s="27">
        <v>49498.758000000002</v>
      </c>
      <c r="Y33" s="27">
        <v>48588.624000000003</v>
      </c>
      <c r="Z33" s="27">
        <v>48388.968000000001</v>
      </c>
      <c r="AA33" s="27">
        <v>51326.46</v>
      </c>
      <c r="AB33" s="27">
        <v>52998.048000000003</v>
      </c>
      <c r="AC33" s="27">
        <v>49205.646000000001</v>
      </c>
      <c r="AD33" s="27">
        <v>49658.058000000005</v>
      </c>
      <c r="AE33" s="27">
        <v>49308.66</v>
      </c>
      <c r="AF33" s="27">
        <v>49308.66</v>
      </c>
      <c r="AG33" s="27">
        <v>49308.66</v>
      </c>
      <c r="AH33" s="27">
        <v>49308.66</v>
      </c>
      <c r="AI33" s="27">
        <v>49308.66</v>
      </c>
      <c r="AJ33" s="27">
        <v>49308.66</v>
      </c>
      <c r="AK33" s="27">
        <v>49308.66</v>
      </c>
      <c r="AL33" s="27">
        <v>49308.66</v>
      </c>
      <c r="AM33" s="27">
        <v>49308.66</v>
      </c>
      <c r="AN33" s="27">
        <v>49308.66</v>
      </c>
      <c r="AO33" s="27">
        <v>49308.66</v>
      </c>
      <c r="AP33" s="27">
        <v>49308.66</v>
      </c>
      <c r="AQ33" s="27">
        <v>49308.66</v>
      </c>
      <c r="AR33" s="27">
        <v>49308.66</v>
      </c>
      <c r="AS33" s="27">
        <v>49308.66</v>
      </c>
      <c r="AT33" s="27">
        <v>49308.66</v>
      </c>
      <c r="AU33" s="27">
        <v>49308.66</v>
      </c>
      <c r="AV33" s="27">
        <v>49308.66</v>
      </c>
      <c r="AW33" s="27">
        <v>49308.66</v>
      </c>
      <c r="AX33" s="27">
        <v>49308.66</v>
      </c>
      <c r="AY33" s="27">
        <v>49308.66</v>
      </c>
      <c r="AZ33" s="27">
        <v>49308.66</v>
      </c>
      <c r="BA33" s="27">
        <v>49308.66</v>
      </c>
      <c r="BB33" s="27">
        <v>49308.66</v>
      </c>
      <c r="BC33" s="27">
        <v>49308.66</v>
      </c>
      <c r="BD33" s="27">
        <v>49308.66</v>
      </c>
      <c r="BE33" s="27">
        <v>49308.66</v>
      </c>
      <c r="BF33" s="27">
        <v>49308.66</v>
      </c>
      <c r="BG33" s="27">
        <v>49308.66</v>
      </c>
      <c r="BH33" s="27">
        <v>49308.66</v>
      </c>
      <c r="BI33" s="27">
        <v>49308.66</v>
      </c>
      <c r="BJ33" s="27">
        <v>49308.66</v>
      </c>
      <c r="BK33" s="27">
        <v>49308.66</v>
      </c>
      <c r="BL33" s="27">
        <v>49308.66</v>
      </c>
      <c r="BM33" s="27">
        <v>49308.66</v>
      </c>
      <c r="BN33" s="27">
        <v>49308.66</v>
      </c>
      <c r="BO33" s="27">
        <v>49308.66</v>
      </c>
      <c r="BP33" s="73"/>
      <c r="BR33" s="37">
        <f t="shared" si="121"/>
        <v>562786</v>
      </c>
      <c r="BS33" s="37">
        <f t="shared" si="121"/>
        <v>597678.73200000008</v>
      </c>
      <c r="BT33" s="37">
        <f t="shared" si="121"/>
        <v>591703.92000000016</v>
      </c>
      <c r="BU33" s="37">
        <f t="shared" si="121"/>
        <v>591703.92000000016</v>
      </c>
      <c r="BV33" s="37">
        <f t="shared" si="121"/>
        <v>591703.92000000016</v>
      </c>
      <c r="BX33" s="91">
        <f t="shared" si="122"/>
        <v>6.2000000000000055E-2</v>
      </c>
      <c r="BY33" s="91">
        <f t="shared" si="123"/>
        <v>-9.996695013735124E-3</v>
      </c>
      <c r="BZ33" s="91">
        <f t="shared" si="124"/>
        <v>0</v>
      </c>
      <c r="CA33" s="91">
        <f t="shared" si="125"/>
        <v>0</v>
      </c>
    </row>
    <row r="34" spans="1:79" x14ac:dyDescent="0.3">
      <c r="A34" s="8" t="s">
        <v>30</v>
      </c>
      <c r="B34" s="8"/>
      <c r="C34" s="8"/>
      <c r="D34" s="8"/>
      <c r="E34" s="8"/>
      <c r="F34" s="9" t="s">
        <v>69</v>
      </c>
      <c r="G34" s="1"/>
      <c r="H34" s="27">
        <v>50000</v>
      </c>
      <c r="I34" s="27">
        <v>50000</v>
      </c>
      <c r="J34" s="27">
        <v>50000</v>
      </c>
      <c r="K34" s="27">
        <v>50000</v>
      </c>
      <c r="L34" s="27">
        <v>50000</v>
      </c>
      <c r="M34" s="27">
        <v>50000</v>
      </c>
      <c r="N34" s="27">
        <v>50000</v>
      </c>
      <c r="O34" s="27">
        <v>50000</v>
      </c>
      <c r="P34" s="27">
        <v>50000</v>
      </c>
      <c r="Q34" s="27">
        <v>50000</v>
      </c>
      <c r="R34" s="27">
        <v>50000</v>
      </c>
      <c r="S34" s="27">
        <v>50000</v>
      </c>
      <c r="T34" s="27">
        <v>52149.999999999993</v>
      </c>
      <c r="U34" s="27">
        <v>52149.999999999993</v>
      </c>
      <c r="V34" s="27">
        <v>52149.999999999993</v>
      </c>
      <c r="W34" s="27">
        <v>52149.999999999993</v>
      </c>
      <c r="X34" s="27">
        <v>52149.999999999993</v>
      </c>
      <c r="Y34" s="27">
        <v>52149.999999999993</v>
      </c>
      <c r="Z34" s="27">
        <v>52149.999999999993</v>
      </c>
      <c r="AA34" s="27">
        <v>52149.999999999993</v>
      </c>
      <c r="AB34" s="27">
        <v>52149.999999999993</v>
      </c>
      <c r="AC34" s="27">
        <v>52149.999999999993</v>
      </c>
      <c r="AD34" s="27">
        <v>52149.999999999993</v>
      </c>
      <c r="AE34" s="27">
        <v>52149.999999999993</v>
      </c>
      <c r="AF34" s="27">
        <v>52149.999999999993</v>
      </c>
      <c r="AG34" s="27">
        <v>52149.999999999993</v>
      </c>
      <c r="AH34" s="27">
        <v>52149.999999999993</v>
      </c>
      <c r="AI34" s="27">
        <v>52149.999999999993</v>
      </c>
      <c r="AJ34" s="27">
        <v>52149.999999999993</v>
      </c>
      <c r="AK34" s="27">
        <v>52149.999999999993</v>
      </c>
      <c r="AL34" s="27">
        <v>52149.999999999993</v>
      </c>
      <c r="AM34" s="27">
        <v>52149.999999999993</v>
      </c>
      <c r="AN34" s="27">
        <v>52149.999999999993</v>
      </c>
      <c r="AO34" s="27">
        <v>52149.999999999993</v>
      </c>
      <c r="AP34" s="27">
        <v>52149.999999999993</v>
      </c>
      <c r="AQ34" s="27">
        <v>52149.999999999993</v>
      </c>
      <c r="AR34" s="27">
        <v>52149.999999999993</v>
      </c>
      <c r="AS34" s="27">
        <v>52149.999999999993</v>
      </c>
      <c r="AT34" s="27">
        <v>52149.999999999993</v>
      </c>
      <c r="AU34" s="27">
        <v>52149.999999999993</v>
      </c>
      <c r="AV34" s="27">
        <v>52149.999999999993</v>
      </c>
      <c r="AW34" s="27">
        <v>52149.999999999993</v>
      </c>
      <c r="AX34" s="27">
        <v>52149.999999999993</v>
      </c>
      <c r="AY34" s="27">
        <v>52149.999999999993</v>
      </c>
      <c r="AZ34" s="27">
        <v>52149.999999999993</v>
      </c>
      <c r="BA34" s="27">
        <v>52149.999999999993</v>
      </c>
      <c r="BB34" s="27">
        <v>52149.999999999993</v>
      </c>
      <c r="BC34" s="27">
        <v>52149.999999999993</v>
      </c>
      <c r="BD34" s="27">
        <v>52149.999999999993</v>
      </c>
      <c r="BE34" s="27">
        <v>52149.999999999993</v>
      </c>
      <c r="BF34" s="27">
        <v>52149.999999999993</v>
      </c>
      <c r="BG34" s="27">
        <v>52149.999999999993</v>
      </c>
      <c r="BH34" s="27">
        <v>52149.999999999993</v>
      </c>
      <c r="BI34" s="27">
        <v>52149.999999999993</v>
      </c>
      <c r="BJ34" s="27">
        <v>52149.999999999993</v>
      </c>
      <c r="BK34" s="27">
        <v>52149.999999999993</v>
      </c>
      <c r="BL34" s="27">
        <v>52149.999999999993</v>
      </c>
      <c r="BM34" s="27">
        <v>52149.999999999993</v>
      </c>
      <c r="BN34" s="27">
        <v>52149.999999999993</v>
      </c>
      <c r="BO34" s="27">
        <v>52149.999999999993</v>
      </c>
      <c r="BP34" s="73"/>
      <c r="BR34" s="37">
        <f t="shared" si="121"/>
        <v>600000</v>
      </c>
      <c r="BS34" s="37">
        <f t="shared" si="121"/>
        <v>625799.99999999988</v>
      </c>
      <c r="BT34" s="37">
        <f t="shared" si="121"/>
        <v>625799.99999999988</v>
      </c>
      <c r="BU34" s="37">
        <f t="shared" si="121"/>
        <v>625799.99999999988</v>
      </c>
      <c r="BV34" s="37">
        <f t="shared" si="121"/>
        <v>625799.99999999988</v>
      </c>
      <c r="BX34" s="91">
        <f t="shared" si="122"/>
        <v>4.2999999999999705E-2</v>
      </c>
      <c r="BY34" s="91">
        <f t="shared" si="123"/>
        <v>0</v>
      </c>
      <c r="BZ34" s="91">
        <f t="shared" si="124"/>
        <v>0</v>
      </c>
      <c r="CA34" s="91">
        <f t="shared" si="125"/>
        <v>0</v>
      </c>
    </row>
    <row r="35" spans="1:79" x14ac:dyDescent="0.3">
      <c r="A35" s="8" t="s">
        <v>31</v>
      </c>
      <c r="B35" s="8"/>
      <c r="C35" s="8"/>
      <c r="D35" s="8"/>
      <c r="E35" s="8"/>
      <c r="F35" s="9" t="s">
        <v>69</v>
      </c>
      <c r="G35" s="1"/>
      <c r="H35" s="27">
        <v>69836</v>
      </c>
      <c r="I35" s="27">
        <v>67277</v>
      </c>
      <c r="J35" s="27">
        <v>61388</v>
      </c>
      <c r="K35" s="27">
        <v>60992</v>
      </c>
      <c r="L35" s="27">
        <v>61779</v>
      </c>
      <c r="M35" s="27">
        <v>63882</v>
      </c>
      <c r="N35" s="27">
        <v>67474</v>
      </c>
      <c r="O35" s="27">
        <v>61274</v>
      </c>
      <c r="P35" s="27">
        <v>65745</v>
      </c>
      <c r="Q35" s="27">
        <v>62939</v>
      </c>
      <c r="R35" s="27">
        <v>65917</v>
      </c>
      <c r="S35" s="27">
        <v>69689</v>
      </c>
      <c r="T35" s="27">
        <v>75492.716</v>
      </c>
      <c r="U35" s="27">
        <v>72726.436999999991</v>
      </c>
      <c r="V35" s="27">
        <v>66360.428</v>
      </c>
      <c r="W35" s="27">
        <v>65932.351999999999</v>
      </c>
      <c r="X35" s="27">
        <v>66783.099000000002</v>
      </c>
      <c r="Y35" s="27">
        <v>69056.441999999995</v>
      </c>
      <c r="Z35" s="27">
        <v>72939.394</v>
      </c>
      <c r="AA35" s="27">
        <v>66237.194000000003</v>
      </c>
      <c r="AB35" s="27">
        <v>71070.345000000001</v>
      </c>
      <c r="AC35" s="27">
        <v>68037.058999999994</v>
      </c>
      <c r="AD35" s="27">
        <v>71256.277000000002</v>
      </c>
      <c r="AE35" s="27">
        <v>75333.808999999994</v>
      </c>
      <c r="AF35" s="27">
        <v>75333.808999999994</v>
      </c>
      <c r="AG35" s="27">
        <v>75333.808999999994</v>
      </c>
      <c r="AH35" s="27">
        <v>75333.808999999994</v>
      </c>
      <c r="AI35" s="27">
        <v>75333.808999999994</v>
      </c>
      <c r="AJ35" s="27">
        <v>75333.808999999994</v>
      </c>
      <c r="AK35" s="27">
        <v>75333.808999999994</v>
      </c>
      <c r="AL35" s="27">
        <v>75333.808999999994</v>
      </c>
      <c r="AM35" s="27">
        <v>75333.808999999994</v>
      </c>
      <c r="AN35" s="27">
        <v>75333.808999999994</v>
      </c>
      <c r="AO35" s="27">
        <v>75333.808999999994</v>
      </c>
      <c r="AP35" s="27">
        <v>75333.808999999994</v>
      </c>
      <c r="AQ35" s="27">
        <v>75333.808999999994</v>
      </c>
      <c r="AR35" s="27">
        <v>75333.808999999994</v>
      </c>
      <c r="AS35" s="27">
        <v>75333.808999999994</v>
      </c>
      <c r="AT35" s="27">
        <v>75333.808999999994</v>
      </c>
      <c r="AU35" s="27">
        <v>75333.808999999994</v>
      </c>
      <c r="AV35" s="27">
        <v>75333.808999999994</v>
      </c>
      <c r="AW35" s="27">
        <v>75333.808999999994</v>
      </c>
      <c r="AX35" s="27">
        <v>75333.808999999994</v>
      </c>
      <c r="AY35" s="27">
        <v>75333.808999999994</v>
      </c>
      <c r="AZ35" s="27">
        <v>75333.808999999994</v>
      </c>
      <c r="BA35" s="27">
        <v>75333.808999999994</v>
      </c>
      <c r="BB35" s="27">
        <v>75333.808999999994</v>
      </c>
      <c r="BC35" s="27">
        <v>75333.808999999994</v>
      </c>
      <c r="BD35" s="27">
        <v>75333.808999999994</v>
      </c>
      <c r="BE35" s="27">
        <v>75333.808999999994</v>
      </c>
      <c r="BF35" s="27">
        <v>75333.808999999994</v>
      </c>
      <c r="BG35" s="27">
        <v>75333.808999999994</v>
      </c>
      <c r="BH35" s="27">
        <v>75333.808999999994</v>
      </c>
      <c r="BI35" s="27">
        <v>75333.808999999994</v>
      </c>
      <c r="BJ35" s="27">
        <v>75333.808999999994</v>
      </c>
      <c r="BK35" s="27">
        <v>75333.808999999994</v>
      </c>
      <c r="BL35" s="27">
        <v>75333.808999999994</v>
      </c>
      <c r="BM35" s="27">
        <v>75333.808999999994</v>
      </c>
      <c r="BN35" s="27">
        <v>75333.808999999994</v>
      </c>
      <c r="BO35" s="27">
        <v>75333.808999999994</v>
      </c>
      <c r="BP35" s="73"/>
      <c r="BR35" s="37">
        <f t="shared" si="121"/>
        <v>778192</v>
      </c>
      <c r="BS35" s="37">
        <f t="shared" si="121"/>
        <v>841225.55200000003</v>
      </c>
      <c r="BT35" s="37">
        <f t="shared" si="121"/>
        <v>904005.70799999998</v>
      </c>
      <c r="BU35" s="37">
        <f t="shared" si="121"/>
        <v>904005.70799999998</v>
      </c>
      <c r="BV35" s="37">
        <f t="shared" si="121"/>
        <v>904005.70799999998</v>
      </c>
      <c r="BX35" s="91">
        <f t="shared" si="122"/>
        <v>8.0999999999999961E-2</v>
      </c>
      <c r="BY35" s="91">
        <f t="shared" si="123"/>
        <v>7.4629397372370843E-2</v>
      </c>
      <c r="BZ35" s="91">
        <f t="shared" si="124"/>
        <v>0</v>
      </c>
      <c r="CA35" s="91">
        <f t="shared" si="125"/>
        <v>0</v>
      </c>
    </row>
    <row r="36" spans="1:79" x14ac:dyDescent="0.3">
      <c r="A36" s="8" t="s">
        <v>32</v>
      </c>
      <c r="B36" s="8"/>
      <c r="C36" s="8"/>
      <c r="D36" s="8"/>
      <c r="E36" s="8"/>
      <c r="F36" s="9" t="s">
        <v>69</v>
      </c>
      <c r="G36" s="1"/>
      <c r="H36" s="27">
        <v>16852</v>
      </c>
      <c r="I36" s="27">
        <v>16581</v>
      </c>
      <c r="J36" s="27">
        <v>16948</v>
      </c>
      <c r="K36" s="27">
        <v>18965</v>
      </c>
      <c r="L36" s="27">
        <v>19733</v>
      </c>
      <c r="M36" s="27">
        <v>18543</v>
      </c>
      <c r="N36" s="27">
        <v>16577</v>
      </c>
      <c r="O36" s="27">
        <v>19585</v>
      </c>
      <c r="P36" s="27">
        <v>16464</v>
      </c>
      <c r="Q36" s="27">
        <v>15491</v>
      </c>
      <c r="R36" s="27">
        <v>19773</v>
      </c>
      <c r="S36" s="27">
        <v>16437</v>
      </c>
      <c r="T36" s="27">
        <v>17408.115999999998</v>
      </c>
      <c r="U36" s="27">
        <v>17128.172999999999</v>
      </c>
      <c r="V36" s="27">
        <v>17507.284</v>
      </c>
      <c r="W36" s="27">
        <v>19590.844999999998</v>
      </c>
      <c r="X36" s="27">
        <v>20384.188999999998</v>
      </c>
      <c r="Y36" s="27">
        <v>19154.918999999998</v>
      </c>
      <c r="Z36" s="27">
        <v>17124.040999999997</v>
      </c>
      <c r="AA36" s="27">
        <v>20231.304999999997</v>
      </c>
      <c r="AB36" s="27">
        <v>17007.311999999998</v>
      </c>
      <c r="AC36" s="27">
        <v>16002.203</v>
      </c>
      <c r="AD36" s="27">
        <v>20425.508999999998</v>
      </c>
      <c r="AE36" s="27">
        <v>16979.420999999998</v>
      </c>
      <c r="AF36" s="27">
        <v>16979.420999999998</v>
      </c>
      <c r="AG36" s="27">
        <v>16979.420999999998</v>
      </c>
      <c r="AH36" s="27">
        <v>16979.420999999998</v>
      </c>
      <c r="AI36" s="27">
        <v>16979.420999999998</v>
      </c>
      <c r="AJ36" s="27">
        <v>16979.420999999998</v>
      </c>
      <c r="AK36" s="27">
        <v>16979.420999999998</v>
      </c>
      <c r="AL36" s="27">
        <v>16979.420999999998</v>
      </c>
      <c r="AM36" s="27">
        <v>16979.420999999998</v>
      </c>
      <c r="AN36" s="27">
        <v>16979.420999999998</v>
      </c>
      <c r="AO36" s="27">
        <v>16979.420999999998</v>
      </c>
      <c r="AP36" s="27">
        <v>16979.420999999998</v>
      </c>
      <c r="AQ36" s="27">
        <v>16979.420999999998</v>
      </c>
      <c r="AR36" s="27">
        <v>16979.420999999998</v>
      </c>
      <c r="AS36" s="27">
        <v>16979.420999999998</v>
      </c>
      <c r="AT36" s="27">
        <v>16979.420999999998</v>
      </c>
      <c r="AU36" s="27">
        <v>16979.420999999998</v>
      </c>
      <c r="AV36" s="27">
        <v>16979.420999999998</v>
      </c>
      <c r="AW36" s="27">
        <v>16979.420999999998</v>
      </c>
      <c r="AX36" s="27">
        <v>16979.420999999998</v>
      </c>
      <c r="AY36" s="27">
        <v>16979.420999999998</v>
      </c>
      <c r="AZ36" s="27">
        <v>16979.420999999998</v>
      </c>
      <c r="BA36" s="27">
        <v>16979.420999999998</v>
      </c>
      <c r="BB36" s="27">
        <v>16979.420999999998</v>
      </c>
      <c r="BC36" s="27">
        <v>16979.420999999998</v>
      </c>
      <c r="BD36" s="27">
        <v>16979.420999999998</v>
      </c>
      <c r="BE36" s="27">
        <v>16979.420999999998</v>
      </c>
      <c r="BF36" s="27">
        <v>16979.420999999998</v>
      </c>
      <c r="BG36" s="27">
        <v>16979.420999999998</v>
      </c>
      <c r="BH36" s="27">
        <v>16979.420999999998</v>
      </c>
      <c r="BI36" s="27">
        <v>16979.420999999998</v>
      </c>
      <c r="BJ36" s="27">
        <v>16979.420999999998</v>
      </c>
      <c r="BK36" s="27">
        <v>16979.420999999998</v>
      </c>
      <c r="BL36" s="27">
        <v>16979.420999999998</v>
      </c>
      <c r="BM36" s="27">
        <v>16979.420999999998</v>
      </c>
      <c r="BN36" s="27">
        <v>16979.420999999998</v>
      </c>
      <c r="BO36" s="27">
        <v>16979.420999999998</v>
      </c>
      <c r="BP36" s="73"/>
      <c r="BR36" s="37">
        <f t="shared" si="121"/>
        <v>211949</v>
      </c>
      <c r="BS36" s="37">
        <f t="shared" si="121"/>
        <v>218943.31699999998</v>
      </c>
      <c r="BT36" s="37">
        <f t="shared" si="121"/>
        <v>203753.052</v>
      </c>
      <c r="BU36" s="37">
        <f t="shared" si="121"/>
        <v>203753.052</v>
      </c>
      <c r="BV36" s="37">
        <f t="shared" si="121"/>
        <v>203753.052</v>
      </c>
      <c r="BX36" s="91">
        <f t="shared" si="122"/>
        <v>3.2999999999999918E-2</v>
      </c>
      <c r="BY36" s="91">
        <f t="shared" si="123"/>
        <v>-6.9379897994328754E-2</v>
      </c>
      <c r="BZ36" s="91">
        <f t="shared" si="124"/>
        <v>0</v>
      </c>
      <c r="CA36" s="91">
        <f t="shared" si="125"/>
        <v>0</v>
      </c>
    </row>
    <row r="37" spans="1:79" x14ac:dyDescent="0.3">
      <c r="A37" s="8" t="s">
        <v>33</v>
      </c>
      <c r="B37" s="8"/>
      <c r="C37" s="8"/>
      <c r="D37" s="8"/>
      <c r="E37" s="8"/>
      <c r="F37" s="9" t="s">
        <v>69</v>
      </c>
      <c r="G37" s="1"/>
      <c r="H37" s="27">
        <v>15085</v>
      </c>
      <c r="I37" s="27">
        <v>16351</v>
      </c>
      <c r="J37" s="27">
        <v>17847</v>
      </c>
      <c r="K37" s="27">
        <v>17187</v>
      </c>
      <c r="L37" s="27">
        <v>15190</v>
      </c>
      <c r="M37" s="27">
        <v>17324</v>
      </c>
      <c r="N37" s="27">
        <v>15704</v>
      </c>
      <c r="O37" s="27">
        <v>17645</v>
      </c>
      <c r="P37" s="27">
        <v>15320</v>
      </c>
      <c r="Q37" s="27">
        <v>15576</v>
      </c>
      <c r="R37" s="27">
        <v>17754</v>
      </c>
      <c r="S37" s="27">
        <v>17801</v>
      </c>
      <c r="T37" s="27">
        <v>15793.994999999999</v>
      </c>
      <c r="U37" s="27">
        <v>17119.496999999999</v>
      </c>
      <c r="V37" s="27">
        <v>18685.808999999997</v>
      </c>
      <c r="W37" s="27">
        <v>17994.788999999997</v>
      </c>
      <c r="X37" s="27">
        <v>15903.929999999998</v>
      </c>
      <c r="Y37" s="27">
        <v>18138.227999999999</v>
      </c>
      <c r="Z37" s="27">
        <v>16442.088</v>
      </c>
      <c r="AA37" s="27">
        <v>18474.314999999999</v>
      </c>
      <c r="AB37" s="27">
        <v>16040.039999999999</v>
      </c>
      <c r="AC37" s="27">
        <v>16308.071999999998</v>
      </c>
      <c r="AD37" s="27">
        <v>18588.437999999998</v>
      </c>
      <c r="AE37" s="27">
        <v>18637.646999999997</v>
      </c>
      <c r="AF37" s="27">
        <v>18637.646999999997</v>
      </c>
      <c r="AG37" s="27">
        <v>18637.646999999997</v>
      </c>
      <c r="AH37" s="27">
        <v>18637.646999999997</v>
      </c>
      <c r="AI37" s="27">
        <v>18637.646999999997</v>
      </c>
      <c r="AJ37" s="27">
        <v>18637.646999999997</v>
      </c>
      <c r="AK37" s="27">
        <v>18637.646999999997</v>
      </c>
      <c r="AL37" s="27">
        <v>18637.646999999997</v>
      </c>
      <c r="AM37" s="27">
        <v>18637.646999999997</v>
      </c>
      <c r="AN37" s="27">
        <v>18637.646999999997</v>
      </c>
      <c r="AO37" s="27">
        <v>18637.646999999997</v>
      </c>
      <c r="AP37" s="27">
        <v>18637.646999999997</v>
      </c>
      <c r="AQ37" s="27">
        <v>18637.646999999997</v>
      </c>
      <c r="AR37" s="27">
        <v>18637.646999999997</v>
      </c>
      <c r="AS37" s="27">
        <v>18637.646999999997</v>
      </c>
      <c r="AT37" s="27">
        <v>18637.646999999997</v>
      </c>
      <c r="AU37" s="27">
        <v>18637.646999999997</v>
      </c>
      <c r="AV37" s="27">
        <v>18637.646999999997</v>
      </c>
      <c r="AW37" s="27">
        <v>18637.646999999997</v>
      </c>
      <c r="AX37" s="27">
        <v>18637.646999999997</v>
      </c>
      <c r="AY37" s="27">
        <v>18637.646999999997</v>
      </c>
      <c r="AZ37" s="27">
        <v>18637.646999999997</v>
      </c>
      <c r="BA37" s="27">
        <v>18637.646999999997</v>
      </c>
      <c r="BB37" s="27">
        <v>18637.646999999997</v>
      </c>
      <c r="BC37" s="27">
        <v>18637.646999999997</v>
      </c>
      <c r="BD37" s="27">
        <v>18637.646999999997</v>
      </c>
      <c r="BE37" s="27">
        <v>18637.646999999997</v>
      </c>
      <c r="BF37" s="27">
        <v>18637.646999999997</v>
      </c>
      <c r="BG37" s="27">
        <v>18637.646999999997</v>
      </c>
      <c r="BH37" s="27">
        <v>18637.646999999997</v>
      </c>
      <c r="BI37" s="27">
        <v>18637.646999999997</v>
      </c>
      <c r="BJ37" s="27">
        <v>18637.646999999997</v>
      </c>
      <c r="BK37" s="27">
        <v>18637.646999999997</v>
      </c>
      <c r="BL37" s="27">
        <v>18637.646999999997</v>
      </c>
      <c r="BM37" s="27">
        <v>18637.646999999997</v>
      </c>
      <c r="BN37" s="27">
        <v>18637.646999999997</v>
      </c>
      <c r="BO37" s="27">
        <v>18637.646999999997</v>
      </c>
      <c r="BP37" s="73"/>
      <c r="BR37" s="37">
        <f t="shared" si="121"/>
        <v>198784</v>
      </c>
      <c r="BS37" s="37">
        <f t="shared" si="121"/>
        <v>208126.84799999997</v>
      </c>
      <c r="BT37" s="37">
        <f t="shared" si="121"/>
        <v>223651.76399999997</v>
      </c>
      <c r="BU37" s="37">
        <f t="shared" si="121"/>
        <v>223651.76399999997</v>
      </c>
      <c r="BV37" s="37">
        <f t="shared" si="121"/>
        <v>223651.76399999997</v>
      </c>
      <c r="BX37" s="91">
        <f t="shared" si="122"/>
        <v>4.6999999999999931E-2</v>
      </c>
      <c r="BY37" s="91">
        <f t="shared" si="123"/>
        <v>7.4593528654217645E-2</v>
      </c>
      <c r="BZ37" s="91">
        <f t="shared" si="124"/>
        <v>0</v>
      </c>
      <c r="CA37" s="91">
        <f t="shared" si="125"/>
        <v>0</v>
      </c>
    </row>
    <row r="38" spans="1:79" x14ac:dyDescent="0.3">
      <c r="A38" s="8" t="s">
        <v>34</v>
      </c>
      <c r="B38" s="8"/>
      <c r="C38" s="8"/>
      <c r="D38" s="8"/>
      <c r="E38" s="8"/>
      <c r="F38" s="9" t="s">
        <v>69</v>
      </c>
      <c r="G38" s="1"/>
      <c r="H38" s="27">
        <v>35430</v>
      </c>
      <c r="I38" s="27">
        <v>35354</v>
      </c>
      <c r="J38" s="27">
        <v>36328</v>
      </c>
      <c r="K38" s="27">
        <v>35797</v>
      </c>
      <c r="L38" s="27">
        <v>36985</v>
      </c>
      <c r="M38" s="27">
        <v>35110</v>
      </c>
      <c r="N38" s="27">
        <v>39029</v>
      </c>
      <c r="O38" s="27">
        <v>35731</v>
      </c>
      <c r="P38" s="27">
        <v>39765</v>
      </c>
      <c r="Q38" s="27">
        <v>35559</v>
      </c>
      <c r="R38" s="27">
        <v>38028</v>
      </c>
      <c r="S38" s="27">
        <v>35064</v>
      </c>
      <c r="T38" s="27">
        <v>37662.089999999997</v>
      </c>
      <c r="U38" s="27">
        <v>37581.301999999996</v>
      </c>
      <c r="V38" s="27">
        <v>38616.663999999997</v>
      </c>
      <c r="W38" s="27">
        <v>38052.210999999996</v>
      </c>
      <c r="X38" s="27">
        <v>39315.055</v>
      </c>
      <c r="Y38" s="27">
        <v>37321.93</v>
      </c>
      <c r="Z38" s="27">
        <v>41487.826999999997</v>
      </c>
      <c r="AA38" s="27">
        <v>37982.053</v>
      </c>
      <c r="AB38" s="27">
        <v>42270.195</v>
      </c>
      <c r="AC38" s="27">
        <v>37799.216999999997</v>
      </c>
      <c r="AD38" s="27">
        <v>40423.763999999996</v>
      </c>
      <c r="AE38" s="27">
        <v>37273.031999999999</v>
      </c>
      <c r="AF38" s="27">
        <v>37273.031999999999</v>
      </c>
      <c r="AG38" s="27">
        <v>37273.031999999999</v>
      </c>
      <c r="AH38" s="27">
        <v>37273.031999999999</v>
      </c>
      <c r="AI38" s="27">
        <v>37273.031999999999</v>
      </c>
      <c r="AJ38" s="27">
        <v>37273.031999999999</v>
      </c>
      <c r="AK38" s="27">
        <v>37273.031999999999</v>
      </c>
      <c r="AL38" s="27">
        <v>37273.031999999999</v>
      </c>
      <c r="AM38" s="27">
        <v>37273.031999999999</v>
      </c>
      <c r="AN38" s="27">
        <v>37273.031999999999</v>
      </c>
      <c r="AO38" s="27">
        <v>37273.031999999999</v>
      </c>
      <c r="AP38" s="27">
        <v>37273.031999999999</v>
      </c>
      <c r="AQ38" s="27">
        <v>37273.031999999999</v>
      </c>
      <c r="AR38" s="27">
        <v>37273.031999999999</v>
      </c>
      <c r="AS38" s="27">
        <v>37273.031999999999</v>
      </c>
      <c r="AT38" s="27">
        <v>37273.031999999999</v>
      </c>
      <c r="AU38" s="27">
        <v>37273.031999999999</v>
      </c>
      <c r="AV38" s="27">
        <v>37273.031999999999</v>
      </c>
      <c r="AW38" s="27">
        <v>37273.031999999999</v>
      </c>
      <c r="AX38" s="27">
        <v>37273.031999999999</v>
      </c>
      <c r="AY38" s="27">
        <v>37273.031999999999</v>
      </c>
      <c r="AZ38" s="27">
        <v>37273.031999999999</v>
      </c>
      <c r="BA38" s="27">
        <v>37273.031999999999</v>
      </c>
      <c r="BB38" s="27">
        <v>37273.031999999999</v>
      </c>
      <c r="BC38" s="27">
        <v>37273.031999999999</v>
      </c>
      <c r="BD38" s="27">
        <v>37273.031999999999</v>
      </c>
      <c r="BE38" s="27">
        <v>37273.031999999999</v>
      </c>
      <c r="BF38" s="27">
        <v>37273.031999999999</v>
      </c>
      <c r="BG38" s="27">
        <v>37273.031999999999</v>
      </c>
      <c r="BH38" s="27">
        <v>37273.031999999999</v>
      </c>
      <c r="BI38" s="27">
        <v>37273.031999999999</v>
      </c>
      <c r="BJ38" s="27">
        <v>37273.031999999999</v>
      </c>
      <c r="BK38" s="27">
        <v>37273.031999999999</v>
      </c>
      <c r="BL38" s="27">
        <v>37273.031999999999</v>
      </c>
      <c r="BM38" s="27">
        <v>37273.031999999999</v>
      </c>
      <c r="BN38" s="27">
        <v>37273.031999999999</v>
      </c>
      <c r="BO38" s="27">
        <v>37273.031999999999</v>
      </c>
      <c r="BP38" s="73"/>
      <c r="BR38" s="37">
        <f t="shared" si="121"/>
        <v>438180</v>
      </c>
      <c r="BS38" s="37">
        <f t="shared" si="121"/>
        <v>465785.33999999997</v>
      </c>
      <c r="BT38" s="37">
        <f t="shared" si="121"/>
        <v>447276.38400000002</v>
      </c>
      <c r="BU38" s="37">
        <f t="shared" si="121"/>
        <v>447276.38400000002</v>
      </c>
      <c r="BV38" s="37">
        <f t="shared" si="121"/>
        <v>447276.38400000002</v>
      </c>
      <c r="BX38" s="91">
        <f t="shared" si="122"/>
        <v>6.2999999999999945E-2</v>
      </c>
      <c r="BY38" s="91">
        <f t="shared" si="123"/>
        <v>-3.973709434478967E-2</v>
      </c>
      <c r="BZ38" s="91">
        <f t="shared" si="124"/>
        <v>0</v>
      </c>
      <c r="CA38" s="91">
        <f t="shared" si="125"/>
        <v>0</v>
      </c>
    </row>
    <row r="39" spans="1:79" x14ac:dyDescent="0.3">
      <c r="A39" s="8" t="s">
        <v>35</v>
      </c>
      <c r="B39" s="8"/>
      <c r="C39" s="8"/>
      <c r="D39" s="8"/>
      <c r="E39" s="8"/>
      <c r="F39" s="9" t="s">
        <v>71</v>
      </c>
      <c r="G39" s="1"/>
      <c r="H39" s="27">
        <v>42729.17</v>
      </c>
      <c r="I39" s="27">
        <v>42729.17</v>
      </c>
      <c r="J39" s="27">
        <v>42729.17</v>
      </c>
      <c r="K39" s="27">
        <v>41708.33</v>
      </c>
      <c r="L39" s="27">
        <v>41708.33</v>
      </c>
      <c r="M39" s="27">
        <v>41708.33</v>
      </c>
      <c r="N39" s="27">
        <v>40687.5</v>
      </c>
      <c r="O39" s="27">
        <v>37770.83</v>
      </c>
      <c r="P39" s="27">
        <v>37770.83</v>
      </c>
      <c r="Q39" s="27">
        <v>36750</v>
      </c>
      <c r="R39" s="27">
        <v>36750</v>
      </c>
      <c r="S39" s="27">
        <v>36750</v>
      </c>
      <c r="T39" s="27">
        <v>35729.17</v>
      </c>
      <c r="U39" s="27">
        <v>35729.17</v>
      </c>
      <c r="V39" s="27">
        <v>32812.5</v>
      </c>
      <c r="W39" s="27">
        <v>31791.67</v>
      </c>
      <c r="X39" s="27">
        <v>31791.67</v>
      </c>
      <c r="Y39" s="27">
        <v>31791.67</v>
      </c>
      <c r="Z39" s="27">
        <v>30770.83</v>
      </c>
      <c r="AA39" s="27">
        <v>30770.83</v>
      </c>
      <c r="AB39" s="27">
        <v>27854.17</v>
      </c>
      <c r="AC39" s="27">
        <v>26833.33</v>
      </c>
      <c r="AD39" s="27">
        <v>26833.33</v>
      </c>
      <c r="AE39" s="27">
        <v>26833.33</v>
      </c>
      <c r="AF39" s="27">
        <v>26833.33</v>
      </c>
      <c r="AG39" s="27">
        <v>26833.33</v>
      </c>
      <c r="AH39" s="27">
        <v>26833.33</v>
      </c>
      <c r="AI39" s="27">
        <v>26833.33</v>
      </c>
      <c r="AJ39" s="27">
        <v>26833.33</v>
      </c>
      <c r="AK39" s="27">
        <v>26833.33</v>
      </c>
      <c r="AL39" s="27">
        <v>26833.33</v>
      </c>
      <c r="AM39" s="27">
        <v>26833.33</v>
      </c>
      <c r="AN39" s="27">
        <v>26833.33</v>
      </c>
      <c r="AO39" s="27">
        <v>26833.33</v>
      </c>
      <c r="AP39" s="27">
        <v>26833.33</v>
      </c>
      <c r="AQ39" s="27">
        <v>26833.33</v>
      </c>
      <c r="AR39" s="27">
        <v>26833.33</v>
      </c>
      <c r="AS39" s="27">
        <v>26833.33</v>
      </c>
      <c r="AT39" s="27">
        <v>26833.33</v>
      </c>
      <c r="AU39" s="27">
        <v>26833.33</v>
      </c>
      <c r="AV39" s="27">
        <v>26833.33</v>
      </c>
      <c r="AW39" s="27">
        <v>26833.33</v>
      </c>
      <c r="AX39" s="27">
        <v>26833.33</v>
      </c>
      <c r="AY39" s="27">
        <v>26833.33</v>
      </c>
      <c r="AZ39" s="27">
        <v>26833.33</v>
      </c>
      <c r="BA39" s="27">
        <v>26833.33</v>
      </c>
      <c r="BB39" s="27">
        <v>26833.33</v>
      </c>
      <c r="BC39" s="27">
        <v>26833.33</v>
      </c>
      <c r="BD39" s="27">
        <v>26833.33</v>
      </c>
      <c r="BE39" s="27">
        <v>26833.33</v>
      </c>
      <c r="BF39" s="27">
        <v>26833.33</v>
      </c>
      <c r="BG39" s="27">
        <v>26833.33</v>
      </c>
      <c r="BH39" s="27">
        <v>26833.33</v>
      </c>
      <c r="BI39" s="27">
        <v>26833.33</v>
      </c>
      <c r="BJ39" s="27">
        <v>26833.33</v>
      </c>
      <c r="BK39" s="27">
        <v>26833.33</v>
      </c>
      <c r="BL39" s="27">
        <v>26833.33</v>
      </c>
      <c r="BM39" s="27">
        <v>26833.33</v>
      </c>
      <c r="BN39" s="27">
        <v>26833.33</v>
      </c>
      <c r="BO39" s="27">
        <v>26833.33</v>
      </c>
      <c r="BP39" s="73"/>
      <c r="BR39" s="37">
        <f t="shared" si="121"/>
        <v>479791.66000000003</v>
      </c>
      <c r="BS39" s="37">
        <f t="shared" si="121"/>
        <v>369541.67000000004</v>
      </c>
      <c r="BT39" s="37">
        <f t="shared" si="121"/>
        <v>321999.96000000014</v>
      </c>
      <c r="BU39" s="37">
        <f t="shared" si="121"/>
        <v>321999.96000000014</v>
      </c>
      <c r="BV39" s="37">
        <f t="shared" si="121"/>
        <v>321999.96000000014</v>
      </c>
      <c r="BX39" s="91">
        <f t="shared" si="122"/>
        <v>-0.22978721639304855</v>
      </c>
      <c r="BY39" s="91">
        <f t="shared" si="123"/>
        <v>-0.12865047127161577</v>
      </c>
      <c r="BZ39" s="91">
        <f t="shared" si="124"/>
        <v>0</v>
      </c>
      <c r="CA39" s="91">
        <f t="shared" si="125"/>
        <v>0</v>
      </c>
    </row>
    <row r="40" spans="1:79" x14ac:dyDescent="0.3">
      <c r="A40" s="8" t="s">
        <v>36</v>
      </c>
      <c r="B40" s="8"/>
      <c r="C40" s="8"/>
      <c r="D40" s="8"/>
      <c r="E40" s="8"/>
      <c r="F40" s="9" t="s">
        <v>72</v>
      </c>
      <c r="G40" s="1"/>
      <c r="H40" s="27">
        <v>18544.099999999999</v>
      </c>
      <c r="I40" s="27">
        <v>19035.61</v>
      </c>
      <c r="J40" s="27">
        <v>18720.400000000001</v>
      </c>
      <c r="K40" s="27">
        <v>18411.5</v>
      </c>
      <c r="L40" s="27">
        <v>18981.88</v>
      </c>
      <c r="M40" s="27">
        <v>19528.150000000001</v>
      </c>
      <c r="N40" s="27">
        <v>20104.55</v>
      </c>
      <c r="O40" s="27">
        <v>20664.259999999998</v>
      </c>
      <c r="P40" s="27">
        <v>21250.01</v>
      </c>
      <c r="Q40" s="27">
        <v>20976.37</v>
      </c>
      <c r="R40" s="27">
        <v>21574.46</v>
      </c>
      <c r="S40" s="27">
        <v>22131.79</v>
      </c>
      <c r="T40" s="27">
        <v>22689.54</v>
      </c>
      <c r="U40" s="27">
        <v>22437.15</v>
      </c>
      <c r="V40" s="27">
        <v>22189.8</v>
      </c>
      <c r="W40" s="27">
        <v>21947.4</v>
      </c>
      <c r="X40" s="27">
        <v>21709.85</v>
      </c>
      <c r="Y40" s="27">
        <v>21477.05</v>
      </c>
      <c r="Z40" s="27">
        <v>22074.57</v>
      </c>
      <c r="AA40" s="27">
        <v>22683.26</v>
      </c>
      <c r="AB40" s="27">
        <v>23286</v>
      </c>
      <c r="AC40" s="27">
        <v>23071.27</v>
      </c>
      <c r="AD40" s="27">
        <v>23693.05</v>
      </c>
      <c r="AE40" s="27">
        <v>24359.63</v>
      </c>
      <c r="AF40" s="27">
        <v>24359.63</v>
      </c>
      <c r="AG40" s="27">
        <v>24359.63</v>
      </c>
      <c r="AH40" s="27">
        <v>24359.63</v>
      </c>
      <c r="AI40" s="27">
        <v>24359.63</v>
      </c>
      <c r="AJ40" s="27">
        <v>24359.63</v>
      </c>
      <c r="AK40" s="27">
        <v>24359.63</v>
      </c>
      <c r="AL40" s="27">
        <v>24359.63</v>
      </c>
      <c r="AM40" s="27">
        <v>24359.63</v>
      </c>
      <c r="AN40" s="27">
        <v>24359.63</v>
      </c>
      <c r="AO40" s="27">
        <v>24359.63</v>
      </c>
      <c r="AP40" s="27">
        <v>24359.63</v>
      </c>
      <c r="AQ40" s="27">
        <v>24359.63</v>
      </c>
      <c r="AR40" s="27">
        <v>24359.63</v>
      </c>
      <c r="AS40" s="27">
        <v>24359.63</v>
      </c>
      <c r="AT40" s="27">
        <v>24359.63</v>
      </c>
      <c r="AU40" s="27">
        <v>24359.63</v>
      </c>
      <c r="AV40" s="27">
        <v>24359.63</v>
      </c>
      <c r="AW40" s="27">
        <v>24359.63</v>
      </c>
      <c r="AX40" s="27">
        <v>24359.63</v>
      </c>
      <c r="AY40" s="27">
        <v>24359.63</v>
      </c>
      <c r="AZ40" s="27">
        <v>24359.63</v>
      </c>
      <c r="BA40" s="27">
        <v>24359.63</v>
      </c>
      <c r="BB40" s="27">
        <v>24359.63</v>
      </c>
      <c r="BC40" s="27">
        <v>24359.63</v>
      </c>
      <c r="BD40" s="27">
        <v>24359.63</v>
      </c>
      <c r="BE40" s="27">
        <v>24359.63</v>
      </c>
      <c r="BF40" s="27">
        <v>24359.63</v>
      </c>
      <c r="BG40" s="27">
        <v>24359.63</v>
      </c>
      <c r="BH40" s="27">
        <v>24359.63</v>
      </c>
      <c r="BI40" s="27">
        <v>24359.63</v>
      </c>
      <c r="BJ40" s="27">
        <v>24359.63</v>
      </c>
      <c r="BK40" s="27">
        <v>24359.63</v>
      </c>
      <c r="BL40" s="27">
        <v>24359.63</v>
      </c>
      <c r="BM40" s="27">
        <v>24359.63</v>
      </c>
      <c r="BN40" s="27">
        <v>24359.63</v>
      </c>
      <c r="BO40" s="27">
        <v>24359.63</v>
      </c>
      <c r="BP40" s="73"/>
      <c r="BR40" s="37">
        <f t="shared" si="121"/>
        <v>239923.08000000002</v>
      </c>
      <c r="BS40" s="37">
        <f t="shared" si="121"/>
        <v>271618.57</v>
      </c>
      <c r="BT40" s="37">
        <f t="shared" si="121"/>
        <v>292315.56</v>
      </c>
      <c r="BU40" s="37">
        <f t="shared" si="121"/>
        <v>292315.56</v>
      </c>
      <c r="BV40" s="37">
        <f t="shared" si="121"/>
        <v>292315.56</v>
      </c>
      <c r="BX40" s="91">
        <f t="shared" si="122"/>
        <v>0.13210688192232278</v>
      </c>
      <c r="BY40" s="91">
        <f t="shared" si="123"/>
        <v>7.6198729711300706E-2</v>
      </c>
      <c r="BZ40" s="91">
        <f t="shared" si="124"/>
        <v>0</v>
      </c>
      <c r="CA40" s="91">
        <f t="shared" si="125"/>
        <v>0</v>
      </c>
    </row>
    <row r="41" spans="1:79" x14ac:dyDescent="0.3">
      <c r="A41" s="8"/>
      <c r="B41" s="8"/>
      <c r="C41" s="8"/>
      <c r="D41" s="8"/>
      <c r="E41" s="8"/>
      <c r="F41" s="9"/>
      <c r="G41" s="1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/>
      <c r="AJ41" s="27"/>
      <c r="AK41" s="27"/>
      <c r="AL41" s="27"/>
      <c r="AM41" s="27"/>
      <c r="AN41" s="27"/>
      <c r="AO41" s="27"/>
      <c r="AP41" s="27"/>
      <c r="AQ41" s="27"/>
      <c r="AR41" s="27"/>
      <c r="AS41" s="27"/>
      <c r="AT41" s="27"/>
      <c r="AU41" s="27"/>
      <c r="AV41" s="27"/>
      <c r="AW41" s="27"/>
      <c r="AX41" s="27"/>
      <c r="AY41" s="27"/>
      <c r="AZ41" s="27"/>
      <c r="BA41" s="27"/>
      <c r="BB41" s="27"/>
      <c r="BC41" s="27"/>
      <c r="BD41" s="27"/>
      <c r="BE41" s="27"/>
      <c r="BF41" s="27"/>
      <c r="BG41" s="27"/>
      <c r="BH41" s="27"/>
      <c r="BI41" s="27"/>
      <c r="BJ41" s="27"/>
      <c r="BK41" s="27"/>
      <c r="BL41" s="27"/>
      <c r="BM41" s="27"/>
      <c r="BN41" s="27"/>
      <c r="BO41" s="27"/>
      <c r="BP41" s="73"/>
      <c r="BR41" s="37"/>
      <c r="BS41" s="37"/>
      <c r="BT41" s="37"/>
      <c r="BU41" s="37"/>
      <c r="BV41" s="37"/>
      <c r="BX41" s="91"/>
      <c r="BY41" s="91"/>
      <c r="BZ41" s="91"/>
      <c r="CA41" s="91"/>
    </row>
    <row r="42" spans="1:79" x14ac:dyDescent="0.3">
      <c r="A42" s="11" t="s">
        <v>37</v>
      </c>
      <c r="B42" s="11"/>
      <c r="C42" s="11"/>
      <c r="D42" s="11"/>
      <c r="E42" s="11"/>
      <c r="F42" s="11"/>
      <c r="G42" s="11"/>
      <c r="H42" s="28">
        <f>SUM(H28:H41)</f>
        <v>1089071.22</v>
      </c>
      <c r="I42" s="28">
        <f t="shared" ref="I42:AE42" si="126">SUM(I28:I41)</f>
        <v>1078697.27</v>
      </c>
      <c r="J42" s="28">
        <f t="shared" si="126"/>
        <v>1104198.1099999999</v>
      </c>
      <c r="K42" s="28">
        <f t="shared" si="126"/>
        <v>1087887.5900000001</v>
      </c>
      <c r="L42" s="28">
        <f t="shared" si="126"/>
        <v>1096184.28</v>
      </c>
      <c r="M42" s="28">
        <f t="shared" si="126"/>
        <v>1099331.0599999998</v>
      </c>
      <c r="N42" s="28">
        <f t="shared" si="126"/>
        <v>1113691.3600000001</v>
      </c>
      <c r="O42" s="28">
        <f t="shared" si="126"/>
        <v>1096675.8800000001</v>
      </c>
      <c r="P42" s="28">
        <f t="shared" si="126"/>
        <v>1099673.01</v>
      </c>
      <c r="Q42" s="28">
        <f t="shared" si="126"/>
        <v>1064022.8400000001</v>
      </c>
      <c r="R42" s="28">
        <f t="shared" si="126"/>
        <v>1074652.0499999998</v>
      </c>
      <c r="S42" s="28">
        <f t="shared" si="126"/>
        <v>1084365.82</v>
      </c>
      <c r="T42" s="28">
        <f t="shared" si="126"/>
        <v>1130581.0290000001</v>
      </c>
      <c r="U42" s="28">
        <f t="shared" si="126"/>
        <v>1162311.6689999998</v>
      </c>
      <c r="V42" s="28">
        <f t="shared" si="126"/>
        <v>1130100.493</v>
      </c>
      <c r="W42" s="28">
        <f t="shared" si="126"/>
        <v>1124652.6869999997</v>
      </c>
      <c r="X42" s="28">
        <f t="shared" si="126"/>
        <v>1144051.5109999999</v>
      </c>
      <c r="Y42" s="28">
        <f t="shared" si="126"/>
        <v>1124084.8629999999</v>
      </c>
      <c r="Z42" s="28">
        <f t="shared" si="126"/>
        <v>1139460.818</v>
      </c>
      <c r="AA42" s="28">
        <f t="shared" si="126"/>
        <v>1146876.7470000002</v>
      </c>
      <c r="AB42" s="28">
        <f t="shared" si="126"/>
        <v>1147342.53</v>
      </c>
      <c r="AC42" s="28">
        <f t="shared" si="126"/>
        <v>1131285.6670000001</v>
      </c>
      <c r="AD42" s="28">
        <f t="shared" si="126"/>
        <v>1131467.7760000001</v>
      </c>
      <c r="AE42" s="28">
        <f t="shared" si="126"/>
        <v>1154458.0789999999</v>
      </c>
      <c r="AF42" s="28">
        <f t="shared" ref="AF42:BO42" si="127">SUM(AF28:AF41)</f>
        <v>1154458.0789999999</v>
      </c>
      <c r="AG42" s="28">
        <f t="shared" si="127"/>
        <v>1154458.0789999999</v>
      </c>
      <c r="AH42" s="28">
        <f t="shared" si="127"/>
        <v>1154458.0789999999</v>
      </c>
      <c r="AI42" s="28">
        <f t="shared" si="127"/>
        <v>1154458.0789999999</v>
      </c>
      <c r="AJ42" s="28">
        <f t="shared" si="127"/>
        <v>1154458.0789999999</v>
      </c>
      <c r="AK42" s="28">
        <f t="shared" si="127"/>
        <v>1154458.0789999999</v>
      </c>
      <c r="AL42" s="28">
        <f t="shared" si="127"/>
        <v>1154458.0789999999</v>
      </c>
      <c r="AM42" s="28">
        <f t="shared" si="127"/>
        <v>1154458.0789999999</v>
      </c>
      <c r="AN42" s="28">
        <f t="shared" si="127"/>
        <v>1154458.0789999999</v>
      </c>
      <c r="AO42" s="28">
        <f t="shared" si="127"/>
        <v>1154458.0789999999</v>
      </c>
      <c r="AP42" s="28">
        <f t="shared" si="127"/>
        <v>1154458.0789999999</v>
      </c>
      <c r="AQ42" s="28">
        <f t="shared" si="127"/>
        <v>1154458.0789999999</v>
      </c>
      <c r="AR42" s="28">
        <f t="shared" si="127"/>
        <v>1154458.0789999999</v>
      </c>
      <c r="AS42" s="28">
        <f t="shared" si="127"/>
        <v>1154458.0789999999</v>
      </c>
      <c r="AT42" s="28">
        <f t="shared" si="127"/>
        <v>1154458.0789999999</v>
      </c>
      <c r="AU42" s="28">
        <f t="shared" si="127"/>
        <v>1154458.0789999999</v>
      </c>
      <c r="AV42" s="28">
        <f t="shared" si="127"/>
        <v>1154458.0789999999</v>
      </c>
      <c r="AW42" s="28">
        <f t="shared" si="127"/>
        <v>1154458.0789999999</v>
      </c>
      <c r="AX42" s="28">
        <f t="shared" si="127"/>
        <v>1154458.0789999999</v>
      </c>
      <c r="AY42" s="28">
        <f t="shared" si="127"/>
        <v>1154458.0789999999</v>
      </c>
      <c r="AZ42" s="28">
        <f t="shared" si="127"/>
        <v>1154458.0789999999</v>
      </c>
      <c r="BA42" s="28">
        <f t="shared" si="127"/>
        <v>1154458.0789999999</v>
      </c>
      <c r="BB42" s="28">
        <f t="shared" si="127"/>
        <v>1154458.0789999999</v>
      </c>
      <c r="BC42" s="28">
        <f t="shared" si="127"/>
        <v>1154458.0789999999</v>
      </c>
      <c r="BD42" s="28">
        <f t="shared" si="127"/>
        <v>1154458.0789999999</v>
      </c>
      <c r="BE42" s="28">
        <f t="shared" si="127"/>
        <v>1154458.0789999999</v>
      </c>
      <c r="BF42" s="28">
        <f t="shared" si="127"/>
        <v>1154458.0789999999</v>
      </c>
      <c r="BG42" s="28">
        <f t="shared" si="127"/>
        <v>1154458.0789999999</v>
      </c>
      <c r="BH42" s="28">
        <f t="shared" si="127"/>
        <v>1154458.0789999999</v>
      </c>
      <c r="BI42" s="28">
        <f t="shared" si="127"/>
        <v>1154458.0789999999</v>
      </c>
      <c r="BJ42" s="28">
        <f t="shared" si="127"/>
        <v>1154458.0789999999</v>
      </c>
      <c r="BK42" s="28">
        <f t="shared" si="127"/>
        <v>1154458.0789999999</v>
      </c>
      <c r="BL42" s="28">
        <f t="shared" si="127"/>
        <v>1154458.0789999999</v>
      </c>
      <c r="BM42" s="28">
        <f t="shared" si="127"/>
        <v>1154458.0789999999</v>
      </c>
      <c r="BN42" s="28">
        <f t="shared" si="127"/>
        <v>1154458.0789999999</v>
      </c>
      <c r="BO42" s="28">
        <f t="shared" si="127"/>
        <v>1154458.0789999999</v>
      </c>
      <c r="BP42" s="74"/>
      <c r="BR42" s="85">
        <f t="shared" ref="BR42:CA42" si="128">SUMIFS($H42:$BP42,$H$3:$BP$3,BR$3)</f>
        <v>13088450.490000002</v>
      </c>
      <c r="BS42" s="85">
        <f t="shared" si="128"/>
        <v>13666673.868999999</v>
      </c>
      <c r="BT42" s="85">
        <f t="shared" si="128"/>
        <v>13853496.947999999</v>
      </c>
      <c r="BU42" s="85">
        <f t="shared" si="128"/>
        <v>13853496.947999999</v>
      </c>
      <c r="BV42" s="85">
        <f t="shared" si="128"/>
        <v>13853496.947999999</v>
      </c>
      <c r="BX42" s="93">
        <f t="shared" ref="BX42:CA42" si="129">IFERROR(BS42/BR42-1,0)</f>
        <v>4.4178138538383704E-2</v>
      </c>
      <c r="BY42" s="93">
        <f t="shared" si="129"/>
        <v>1.3669974186167444E-2</v>
      </c>
      <c r="BZ42" s="93">
        <f t="shared" si="129"/>
        <v>0</v>
      </c>
      <c r="CA42" s="93">
        <f t="shared" si="129"/>
        <v>0</v>
      </c>
    </row>
    <row r="43" spans="1:79" x14ac:dyDescent="0.3">
      <c r="A43" s="1"/>
      <c r="B43" s="1"/>
      <c r="C43" s="1"/>
      <c r="D43" s="1"/>
      <c r="E43" s="1"/>
      <c r="F43" s="1"/>
      <c r="G43" s="1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  <c r="AI43" s="29"/>
      <c r="AJ43" s="29"/>
      <c r="AK43" s="29"/>
      <c r="AL43" s="29"/>
      <c r="AM43" s="29"/>
      <c r="AN43" s="29"/>
      <c r="AO43" s="29"/>
      <c r="AP43" s="29"/>
      <c r="AQ43" s="29"/>
      <c r="AR43" s="29"/>
      <c r="AS43" s="29"/>
      <c r="AT43" s="29"/>
      <c r="AU43" s="29"/>
      <c r="AV43" s="29"/>
      <c r="AW43" s="29"/>
      <c r="AX43" s="29"/>
      <c r="AY43" s="29"/>
      <c r="AZ43" s="29"/>
      <c r="BA43" s="29"/>
      <c r="BB43" s="29"/>
      <c r="BC43" s="29"/>
      <c r="BD43" s="29"/>
      <c r="BE43" s="29"/>
      <c r="BF43" s="29"/>
      <c r="BG43" s="29"/>
      <c r="BH43" s="29"/>
      <c r="BI43" s="29"/>
      <c r="BJ43" s="29"/>
      <c r="BK43" s="29"/>
      <c r="BL43" s="29"/>
      <c r="BM43" s="29"/>
      <c r="BN43" s="29"/>
      <c r="BO43" s="29"/>
      <c r="BP43" s="75"/>
      <c r="BR43" s="37"/>
      <c r="BS43" s="37"/>
      <c r="BT43" s="37"/>
      <c r="BU43" s="37"/>
      <c r="BV43" s="37"/>
      <c r="BX43" s="91"/>
      <c r="BY43" s="91"/>
      <c r="BZ43" s="91"/>
      <c r="CA43" s="91"/>
    </row>
    <row r="44" spans="1:79" x14ac:dyDescent="0.3">
      <c r="A44" s="11" t="s">
        <v>38</v>
      </c>
      <c r="B44" s="11"/>
      <c r="C44" s="11"/>
      <c r="D44" s="11"/>
      <c r="E44" s="11"/>
      <c r="F44" s="11"/>
      <c r="G44" s="11"/>
      <c r="H44" s="28">
        <f t="shared" ref="H44:AE44" si="130">H22-H42</f>
        <v>281984.46375180129</v>
      </c>
      <c r="I44" s="28">
        <f t="shared" si="130"/>
        <v>360847.07695553033</v>
      </c>
      <c r="J44" s="28">
        <f t="shared" si="130"/>
        <v>406170.54699987383</v>
      </c>
      <c r="K44" s="28">
        <f t="shared" si="130"/>
        <v>383073.18202828965</v>
      </c>
      <c r="L44" s="28">
        <f t="shared" si="130"/>
        <v>446325.70993441553</v>
      </c>
      <c r="M44" s="28">
        <f t="shared" si="130"/>
        <v>364637.07883360097</v>
      </c>
      <c r="N44" s="28">
        <f t="shared" si="130"/>
        <v>350193.79696557065</v>
      </c>
      <c r="O44" s="28">
        <f t="shared" si="130"/>
        <v>373329.6644133837</v>
      </c>
      <c r="P44" s="28">
        <f t="shared" si="130"/>
        <v>305446.53415252152</v>
      </c>
      <c r="Q44" s="28">
        <f t="shared" si="130"/>
        <v>334633.62918754737</v>
      </c>
      <c r="R44" s="28">
        <f t="shared" si="130"/>
        <v>327281.46612681099</v>
      </c>
      <c r="S44" s="28">
        <f t="shared" si="130"/>
        <v>397552.36335372971</v>
      </c>
      <c r="T44" s="28">
        <f t="shared" si="130"/>
        <v>180387.53431555023</v>
      </c>
      <c r="U44" s="28">
        <f t="shared" si="130"/>
        <v>367336.87468473474</v>
      </c>
      <c r="V44" s="28">
        <f t="shared" si="130"/>
        <v>178418.50980985654</v>
      </c>
      <c r="W44" s="28">
        <f t="shared" si="130"/>
        <v>293997.9229139688</v>
      </c>
      <c r="X44" s="28">
        <f t="shared" si="130"/>
        <v>294840.85684731835</v>
      </c>
      <c r="Y44" s="28">
        <f t="shared" si="130"/>
        <v>227863.47930474882</v>
      </c>
      <c r="Z44" s="28">
        <f t="shared" si="130"/>
        <v>196460.94845760544</v>
      </c>
      <c r="AA44" s="28">
        <f t="shared" si="130"/>
        <v>266463.53899867996</v>
      </c>
      <c r="AB44" s="28">
        <f t="shared" si="130"/>
        <v>205458.77508449089</v>
      </c>
      <c r="AC44" s="28">
        <f t="shared" si="130"/>
        <v>288433.05471111997</v>
      </c>
      <c r="AD44" s="28">
        <f t="shared" si="130"/>
        <v>282433.66777954111</v>
      </c>
      <c r="AE44" s="28">
        <f t="shared" si="130"/>
        <v>363287.92410838697</v>
      </c>
      <c r="AF44" s="28">
        <f t="shared" ref="AF44:BO44" si="131">AF22-AF42</f>
        <v>-32492.33259986341</v>
      </c>
      <c r="AG44" s="28">
        <f t="shared" si="131"/>
        <v>389097.83601088589</v>
      </c>
      <c r="AH44" s="28">
        <f t="shared" si="131"/>
        <v>362851.57853413653</v>
      </c>
      <c r="AI44" s="28">
        <f t="shared" si="131"/>
        <v>341060.43239113642</v>
      </c>
      <c r="AJ44" s="28">
        <f t="shared" si="131"/>
        <v>574501.41404838627</v>
      </c>
      <c r="AK44" s="28">
        <f t="shared" si="131"/>
        <v>234278.69398588641</v>
      </c>
      <c r="AL44" s="28">
        <f t="shared" si="131"/>
        <v>255728.94539663638</v>
      </c>
      <c r="AM44" s="28">
        <f t="shared" si="131"/>
        <v>295690.3418218866</v>
      </c>
      <c r="AN44" s="28">
        <f t="shared" si="131"/>
        <v>235538.7121478864</v>
      </c>
      <c r="AO44" s="28">
        <f t="shared" si="131"/>
        <v>250227.22919738665</v>
      </c>
      <c r="AP44" s="28">
        <f t="shared" si="131"/>
        <v>125472.99591163639</v>
      </c>
      <c r="AQ44" s="28">
        <f t="shared" si="131"/>
        <v>554963.7694133867</v>
      </c>
      <c r="AR44" s="28">
        <f t="shared" si="131"/>
        <v>154428.65027451259</v>
      </c>
      <c r="AS44" s="28">
        <f t="shared" si="131"/>
        <v>608907.17587442324</v>
      </c>
      <c r="AT44" s="28">
        <f t="shared" si="131"/>
        <v>558358.07539552217</v>
      </c>
      <c r="AU44" s="28">
        <f t="shared" si="131"/>
        <v>534415.95688037737</v>
      </c>
      <c r="AV44" s="28">
        <f t="shared" si="131"/>
        <v>786820.95094248606</v>
      </c>
      <c r="AW44" s="28">
        <f t="shared" si="131"/>
        <v>424360.95449904818</v>
      </c>
      <c r="AX44" s="28">
        <f t="shared" si="131"/>
        <v>456663.27438095957</v>
      </c>
      <c r="AY44" s="28">
        <f t="shared" si="131"/>
        <v>505594.70609258837</v>
      </c>
      <c r="AZ44" s="28">
        <f t="shared" si="131"/>
        <v>442678.44619347877</v>
      </c>
      <c r="BA44" s="28">
        <f t="shared" si="131"/>
        <v>455382.78659872129</v>
      </c>
      <c r="BB44" s="28">
        <f t="shared" si="131"/>
        <v>316900.74595368467</v>
      </c>
      <c r="BC44" s="28">
        <f t="shared" si="131"/>
        <v>773946.10325796134</v>
      </c>
      <c r="BD44" s="28">
        <f t="shared" si="131"/>
        <v>368821.1670360039</v>
      </c>
      <c r="BE44" s="28">
        <f t="shared" si="131"/>
        <v>861994.27587191341</v>
      </c>
      <c r="BF44" s="28">
        <f t="shared" si="131"/>
        <v>781995.95991782891</v>
      </c>
      <c r="BG44" s="28">
        <f t="shared" si="131"/>
        <v>755505.7834089566</v>
      </c>
      <c r="BH44" s="28">
        <f t="shared" si="131"/>
        <v>1030251.7295979974</v>
      </c>
      <c r="BI44" s="28">
        <f t="shared" si="131"/>
        <v>641794.11051190784</v>
      </c>
      <c r="BJ44" s="28">
        <f t="shared" si="131"/>
        <v>687217.34283204796</v>
      </c>
      <c r="BK44" s="28">
        <f t="shared" si="131"/>
        <v>746927.48322735121</v>
      </c>
      <c r="BL44" s="28">
        <f t="shared" si="131"/>
        <v>680832.65249375487</v>
      </c>
      <c r="BM44" s="28">
        <f t="shared" si="131"/>
        <v>691082.15272507584</v>
      </c>
      <c r="BN44" s="28">
        <f t="shared" si="131"/>
        <v>536295.08883836353</v>
      </c>
      <c r="BO44" s="28">
        <f t="shared" si="131"/>
        <v>1025530.7931422046</v>
      </c>
      <c r="BP44" s="74"/>
      <c r="BR44" s="85">
        <f t="shared" ref="BR44:CA44" si="132">SUMIFS($H44:$BP44,$H$3:$BP$3,BR$3)</f>
        <v>4331475.512703076</v>
      </c>
      <c r="BS44" s="85">
        <f t="shared" si="132"/>
        <v>3145383.0870160018</v>
      </c>
      <c r="BT44" s="85">
        <f t="shared" si="132"/>
        <v>3586919.6162593877</v>
      </c>
      <c r="BU44" s="85">
        <f t="shared" si="132"/>
        <v>6018457.8263437646</v>
      </c>
      <c r="BV44" s="85">
        <f t="shared" si="132"/>
        <v>8808248.5396034066</v>
      </c>
      <c r="BX44" s="93">
        <f t="shared" ref="BX44:CA44" si="133">IFERROR(BS44/BR44-1,0)</f>
        <v>-0.27383103568485556</v>
      </c>
      <c r="BY44" s="93">
        <f t="shared" si="133"/>
        <v>0.14037607408332176</v>
      </c>
      <c r="BZ44" s="93">
        <f t="shared" si="133"/>
        <v>0.67789035445965795</v>
      </c>
      <c r="CA44" s="93">
        <f t="shared" si="133"/>
        <v>0.46353913141141834</v>
      </c>
    </row>
    <row r="45" spans="1:79" x14ac:dyDescent="0.3">
      <c r="A45" s="13" t="s">
        <v>39</v>
      </c>
      <c r="B45" s="12"/>
      <c r="C45" s="12"/>
      <c r="D45" s="12"/>
      <c r="E45" s="12"/>
      <c r="F45" s="13"/>
      <c r="G45" s="13"/>
      <c r="H45" s="32">
        <f t="shared" ref="H45:AE45" si="134">H44/H10</f>
        <v>6.9940442618369514E-2</v>
      </c>
      <c r="I45" s="32">
        <f t="shared" si="134"/>
        <v>8.4969423664868315E-2</v>
      </c>
      <c r="J45" s="32">
        <f t="shared" si="134"/>
        <v>9.1032992266758914E-2</v>
      </c>
      <c r="K45" s="32">
        <f t="shared" si="134"/>
        <v>8.7117557345295318E-2</v>
      </c>
      <c r="L45" s="32">
        <f t="shared" si="134"/>
        <v>9.7784131508460589E-2</v>
      </c>
      <c r="M45" s="32">
        <f t="shared" si="134"/>
        <v>8.4056407841749503E-2</v>
      </c>
      <c r="N45" s="32">
        <f t="shared" si="134"/>
        <v>8.0531455243423408E-2</v>
      </c>
      <c r="O45" s="32">
        <f t="shared" si="134"/>
        <v>8.6982584775299063E-2</v>
      </c>
      <c r="P45" s="32">
        <f t="shared" si="134"/>
        <v>7.2116238215607018E-2</v>
      </c>
      <c r="Q45" s="32">
        <f t="shared" si="134"/>
        <v>8.0275592812330335E-2</v>
      </c>
      <c r="R45" s="32">
        <f t="shared" si="134"/>
        <v>7.9792734017837486E-2</v>
      </c>
      <c r="S45" s="32">
        <f t="shared" si="134"/>
        <v>8.9347516474569316E-2</v>
      </c>
      <c r="T45" s="32">
        <f t="shared" si="134"/>
        <v>4.4267750282228867E-2</v>
      </c>
      <c r="U45" s="32">
        <f t="shared" si="134"/>
        <v>8.2206415328527488E-2</v>
      </c>
      <c r="V45" s="32">
        <f t="shared" si="134"/>
        <v>3.9984058236695173E-2</v>
      </c>
      <c r="W45" s="32">
        <f t="shared" si="134"/>
        <v>6.6181917238693266E-2</v>
      </c>
      <c r="X45" s="32">
        <f t="shared" si="134"/>
        <v>6.3276465088457745E-2</v>
      </c>
      <c r="Y45" s="32">
        <f t="shared" si="134"/>
        <v>5.2522004815108617E-2</v>
      </c>
      <c r="Z45" s="32">
        <f t="shared" si="134"/>
        <v>4.5153824241305179E-2</v>
      </c>
      <c r="AA45" s="32">
        <f t="shared" si="134"/>
        <v>6.0788897768646807E-2</v>
      </c>
      <c r="AB45" s="32">
        <f t="shared" si="134"/>
        <v>4.7497333146796425E-2</v>
      </c>
      <c r="AC45" s="32">
        <f t="shared" si="134"/>
        <v>6.6429043125643933E-2</v>
      </c>
      <c r="AD45" s="32">
        <f t="shared" si="134"/>
        <v>6.6788199339474164E-2</v>
      </c>
      <c r="AE45" s="32">
        <f t="shared" si="134"/>
        <v>7.8385933746370123E-2</v>
      </c>
      <c r="AF45" s="32">
        <f t="shared" ref="AF45:BO45" si="135">AF44/AF10</f>
        <v>-7.6654087839544962E-3</v>
      </c>
      <c r="AG45" s="32">
        <f t="shared" si="135"/>
        <v>8.3489936900979431E-2</v>
      </c>
      <c r="AH45" s="32">
        <f t="shared" si="135"/>
        <v>7.8299156126397013E-2</v>
      </c>
      <c r="AI45" s="32">
        <f t="shared" si="135"/>
        <v>7.3944587770579662E-2</v>
      </c>
      <c r="AJ45" s="32">
        <f t="shared" si="135"/>
        <v>0.11855608887161453</v>
      </c>
      <c r="AK45" s="32">
        <f t="shared" si="135"/>
        <v>5.1997260844192157E-2</v>
      </c>
      <c r="AL45" s="32">
        <f t="shared" si="135"/>
        <v>5.6489128654796404E-2</v>
      </c>
      <c r="AM45" s="32">
        <f t="shared" si="135"/>
        <v>6.4744863691759927E-2</v>
      </c>
      <c r="AN45" s="32">
        <f t="shared" si="135"/>
        <v>5.2262301582645242E-2</v>
      </c>
      <c r="AO45" s="32">
        <f t="shared" si="135"/>
        <v>5.5341085537261601E-2</v>
      </c>
      <c r="AP45" s="32">
        <f t="shared" si="135"/>
        <v>2.853740192575728E-2</v>
      </c>
      <c r="AQ45" s="32">
        <f t="shared" si="135"/>
        <v>0.11498784768425178</v>
      </c>
      <c r="AR45" s="32">
        <f t="shared" si="135"/>
        <v>3.4893241184282983E-2</v>
      </c>
      <c r="AS45" s="32">
        <f t="shared" si="135"/>
        <v>0.12477029975091095</v>
      </c>
      <c r="AT45" s="32">
        <f t="shared" si="135"/>
        <v>0.11560983597230588</v>
      </c>
      <c r="AU45" s="32">
        <f t="shared" si="135"/>
        <v>0.11120381315015596</v>
      </c>
      <c r="AV45" s="32">
        <f t="shared" si="135"/>
        <v>0.15555541995704023</v>
      </c>
      <c r="AW45" s="32">
        <f t="shared" si="135"/>
        <v>9.0372648065933855E-2</v>
      </c>
      <c r="AX45" s="32">
        <f t="shared" si="135"/>
        <v>9.6587366590030851E-2</v>
      </c>
      <c r="AY45" s="32">
        <f t="shared" si="135"/>
        <v>0.10584130840907048</v>
      </c>
      <c r="AZ45" s="32">
        <f t="shared" si="135"/>
        <v>9.3907247879319158E-2</v>
      </c>
      <c r="BA45" s="32">
        <f t="shared" si="135"/>
        <v>9.6342627424880006E-2</v>
      </c>
      <c r="BB45" s="32">
        <f t="shared" si="135"/>
        <v>6.906835825207068E-2</v>
      </c>
      <c r="BC45" s="32">
        <f t="shared" si="135"/>
        <v>0.15340050897207586</v>
      </c>
      <c r="BD45" s="32">
        <f t="shared" si="135"/>
        <v>7.9484934050774725E-2</v>
      </c>
      <c r="BE45" s="32">
        <f t="shared" si="135"/>
        <v>0.16792164698978992</v>
      </c>
      <c r="BF45" s="32">
        <f t="shared" si="135"/>
        <v>0.15474912978060681</v>
      </c>
      <c r="BG45" s="32">
        <f t="shared" si="135"/>
        <v>0.15029485704802914</v>
      </c>
      <c r="BH45" s="32">
        <f t="shared" si="135"/>
        <v>0.19432955791907588</v>
      </c>
      <c r="BI45" s="32">
        <f t="shared" si="135"/>
        <v>0.13062883105658943</v>
      </c>
      <c r="BJ45" s="32">
        <f t="shared" si="135"/>
        <v>0.13859280523667639</v>
      </c>
      <c r="BK45" s="32">
        <f t="shared" si="135"/>
        <v>0.14884235226345702</v>
      </c>
      <c r="BL45" s="32">
        <f t="shared" si="135"/>
        <v>0.13748221341082437</v>
      </c>
      <c r="BM45" s="32">
        <f t="shared" si="135"/>
        <v>0.13926368522416702</v>
      </c>
      <c r="BN45" s="32">
        <f t="shared" si="135"/>
        <v>0.1115512132504433</v>
      </c>
      <c r="BO45" s="32">
        <f t="shared" si="135"/>
        <v>0.19361148590922497</v>
      </c>
      <c r="BP45" s="76"/>
      <c r="BR45" s="86">
        <f t="shared" ref="BR45:BV45" si="136">BR44/BR10</f>
        <v>8.3885304797356661E-2</v>
      </c>
      <c r="BS45" s="86">
        <f t="shared" si="136"/>
        <v>5.9671871099994604E-2</v>
      </c>
      <c r="BT45" s="86">
        <f t="shared" si="136"/>
        <v>6.5403730572627161E-2</v>
      </c>
      <c r="BU45" s="86">
        <f t="shared" si="136"/>
        <v>0.10508134357860011</v>
      </c>
      <c r="BV45" s="86">
        <f t="shared" si="136"/>
        <v>0.14664755633277524</v>
      </c>
      <c r="BX45" s="101"/>
      <c r="BY45" s="101"/>
      <c r="BZ45" s="101"/>
      <c r="CA45" s="101"/>
    </row>
    <row r="46" spans="1:79" x14ac:dyDescent="0.3">
      <c r="A46" s="13"/>
      <c r="B46" s="12"/>
      <c r="C46" s="12"/>
      <c r="D46" s="12"/>
      <c r="E46" s="12"/>
      <c r="F46" s="13"/>
      <c r="G46" s="13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  <c r="AC46" s="30"/>
      <c r="AD46" s="30"/>
      <c r="AE46" s="30"/>
      <c r="AF46" s="30"/>
      <c r="AG46" s="30"/>
      <c r="AH46" s="30"/>
      <c r="AI46" s="30"/>
      <c r="AJ46" s="30"/>
      <c r="AK46" s="30"/>
      <c r="AL46" s="30"/>
      <c r="AM46" s="30"/>
      <c r="AN46" s="30"/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/>
      <c r="AZ46" s="30"/>
      <c r="BA46" s="30"/>
      <c r="BB46" s="30"/>
      <c r="BC46" s="30"/>
      <c r="BD46" s="30"/>
      <c r="BE46" s="30"/>
      <c r="BF46" s="30"/>
      <c r="BG46" s="30"/>
      <c r="BH46" s="30"/>
      <c r="BI46" s="30"/>
      <c r="BJ46" s="30"/>
      <c r="BK46" s="30"/>
      <c r="BL46" s="30"/>
      <c r="BM46" s="30"/>
      <c r="BN46" s="30"/>
      <c r="BO46" s="30"/>
      <c r="BP46" s="77"/>
      <c r="BR46" s="87"/>
      <c r="BS46" s="87"/>
      <c r="BT46" s="87"/>
      <c r="BU46" s="87"/>
      <c r="BV46" s="87"/>
      <c r="BX46" s="91"/>
      <c r="BY46" s="91"/>
      <c r="BZ46" s="91"/>
      <c r="CA46" s="91"/>
    </row>
    <row r="47" spans="1:79" x14ac:dyDescent="0.3">
      <c r="A47" s="8" t="s">
        <v>40</v>
      </c>
      <c r="B47" s="8"/>
      <c r="C47" s="8"/>
      <c r="D47" s="8"/>
      <c r="E47" s="8"/>
      <c r="F47" s="9" t="s">
        <v>73</v>
      </c>
      <c r="G47" s="1"/>
      <c r="H47" s="27">
        <v>84595.339125540384</v>
      </c>
      <c r="I47" s="27">
        <v>108254.12308665909</v>
      </c>
      <c r="J47" s="27">
        <v>121851.16409996214</v>
      </c>
      <c r="K47" s="27">
        <v>114921.95460848689</v>
      </c>
      <c r="L47" s="27">
        <v>133897.71298032466</v>
      </c>
      <c r="M47" s="27">
        <v>109391.12365008029</v>
      </c>
      <c r="N47" s="27">
        <v>105058.1390896712</v>
      </c>
      <c r="O47" s="27">
        <v>111998.8993240151</v>
      </c>
      <c r="P47" s="27">
        <v>91633.960245756447</v>
      </c>
      <c r="Q47" s="27">
        <v>100390.0887562642</v>
      </c>
      <c r="R47" s="27">
        <v>98184.439838043298</v>
      </c>
      <c r="S47" s="27">
        <v>119265.70900611891</v>
      </c>
      <c r="T47" s="27">
        <v>54116.260294665066</v>
      </c>
      <c r="U47" s="27">
        <v>110201.06240542042</v>
      </c>
      <c r="V47" s="27">
        <v>53525.552942956958</v>
      </c>
      <c r="W47" s="27">
        <v>88199.376874190639</v>
      </c>
      <c r="X47" s="27">
        <v>88452.257054195506</v>
      </c>
      <c r="Y47" s="27">
        <v>68359.043791424643</v>
      </c>
      <c r="Z47" s="27">
        <v>58938.28453728163</v>
      </c>
      <c r="AA47" s="27">
        <v>79939.06169960399</v>
      </c>
      <c r="AB47" s="27">
        <v>61637.632525347261</v>
      </c>
      <c r="AC47" s="27">
        <v>86529.916413335988</v>
      </c>
      <c r="AD47" s="27">
        <v>84730.100333862327</v>
      </c>
      <c r="AE47" s="27">
        <v>108986.37723251608</v>
      </c>
      <c r="AF47" s="27">
        <v>108986.37723251608</v>
      </c>
      <c r="AG47" s="27">
        <v>108986.37723251608</v>
      </c>
      <c r="AH47" s="27">
        <v>108986.37723251608</v>
      </c>
      <c r="AI47" s="27">
        <v>108986.37723251608</v>
      </c>
      <c r="AJ47" s="27">
        <v>108986.37723251608</v>
      </c>
      <c r="AK47" s="27">
        <v>108986.37723251608</v>
      </c>
      <c r="AL47" s="27">
        <v>108986.37723251608</v>
      </c>
      <c r="AM47" s="27">
        <v>108986.37723251608</v>
      </c>
      <c r="AN47" s="27">
        <v>108986.37723251608</v>
      </c>
      <c r="AO47" s="27">
        <v>108986.37723251608</v>
      </c>
      <c r="AP47" s="27">
        <v>108986.37723251608</v>
      </c>
      <c r="AQ47" s="27">
        <v>108986.37723251608</v>
      </c>
      <c r="AR47" s="27">
        <v>108986.37723251608</v>
      </c>
      <c r="AS47" s="27">
        <v>108986.37723251608</v>
      </c>
      <c r="AT47" s="27">
        <v>108986.37723251608</v>
      </c>
      <c r="AU47" s="27">
        <v>108986.37723251608</v>
      </c>
      <c r="AV47" s="27">
        <v>108986.37723251608</v>
      </c>
      <c r="AW47" s="27">
        <v>108986.37723251608</v>
      </c>
      <c r="AX47" s="27">
        <v>108986.37723251608</v>
      </c>
      <c r="AY47" s="27">
        <v>108986.37723251608</v>
      </c>
      <c r="AZ47" s="27">
        <v>108986.37723251608</v>
      </c>
      <c r="BA47" s="27">
        <v>108986.37723251608</v>
      </c>
      <c r="BB47" s="27">
        <v>108986.37723251608</v>
      </c>
      <c r="BC47" s="27">
        <v>108986.37723251608</v>
      </c>
      <c r="BD47" s="27">
        <v>108986.37723251608</v>
      </c>
      <c r="BE47" s="27">
        <v>108986.37723251608</v>
      </c>
      <c r="BF47" s="27">
        <v>108986.37723251608</v>
      </c>
      <c r="BG47" s="27">
        <v>108986.37723251608</v>
      </c>
      <c r="BH47" s="27">
        <v>108986.37723251608</v>
      </c>
      <c r="BI47" s="27">
        <v>108986.37723251608</v>
      </c>
      <c r="BJ47" s="27">
        <v>108986.37723251608</v>
      </c>
      <c r="BK47" s="27">
        <v>108986.37723251608</v>
      </c>
      <c r="BL47" s="27">
        <v>108986.37723251608</v>
      </c>
      <c r="BM47" s="27">
        <v>108986.37723251608</v>
      </c>
      <c r="BN47" s="27">
        <v>108986.37723251608</v>
      </c>
      <c r="BO47" s="27">
        <v>108986.37723251608</v>
      </c>
      <c r="BP47" s="73"/>
      <c r="BR47" s="37">
        <f t="shared" ref="BR47:CA47" si="137">SUMIFS($H47:$BP47,$H$3:$BP$3,BR$3)</f>
        <v>1299442.6538109228</v>
      </c>
      <c r="BS47" s="37">
        <f t="shared" si="137"/>
        <v>943614.92610480054</v>
      </c>
      <c r="BT47" s="37">
        <f t="shared" si="137"/>
        <v>1307836.5267901933</v>
      </c>
      <c r="BU47" s="37">
        <f t="shared" si="137"/>
        <v>1307836.5267901933</v>
      </c>
      <c r="BV47" s="37">
        <f t="shared" si="137"/>
        <v>1307836.5267901933</v>
      </c>
      <c r="BX47" s="91">
        <f t="shared" ref="BX47:CA47" si="138">IFERROR(BS47/BR47-1,0)</f>
        <v>-0.27383103568485556</v>
      </c>
      <c r="BY47" s="91">
        <f t="shared" si="138"/>
        <v>0.38598541694214505</v>
      </c>
      <c r="BZ47" s="91">
        <f t="shared" si="138"/>
        <v>0</v>
      </c>
      <c r="CA47" s="91">
        <f t="shared" si="138"/>
        <v>0</v>
      </c>
    </row>
    <row r="48" spans="1:79" x14ac:dyDescent="0.3">
      <c r="A48" s="13"/>
      <c r="B48" s="12"/>
      <c r="C48" s="12"/>
      <c r="D48" s="12"/>
      <c r="E48" s="12"/>
      <c r="F48" s="13"/>
      <c r="G48" s="13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30"/>
      <c r="BA48" s="30"/>
      <c r="BB48" s="30"/>
      <c r="BC48" s="30"/>
      <c r="BD48" s="30"/>
      <c r="BE48" s="30"/>
      <c r="BF48" s="30"/>
      <c r="BG48" s="30"/>
      <c r="BH48" s="30"/>
      <c r="BI48" s="30"/>
      <c r="BJ48" s="30"/>
      <c r="BK48" s="30"/>
      <c r="BL48" s="30"/>
      <c r="BM48" s="30"/>
      <c r="BN48" s="30"/>
      <c r="BO48" s="30"/>
      <c r="BP48" s="77"/>
      <c r="BR48" s="87"/>
      <c r="BS48" s="87"/>
      <c r="BT48" s="87"/>
      <c r="BU48" s="87"/>
      <c r="BV48" s="87"/>
      <c r="BX48" s="91"/>
      <c r="BY48" s="91"/>
      <c r="BZ48" s="91"/>
      <c r="CA48" s="91"/>
    </row>
    <row r="49" spans="1:79" x14ac:dyDescent="0.3">
      <c r="A49" s="11" t="s">
        <v>41</v>
      </c>
      <c r="B49" s="11"/>
      <c r="C49" s="11"/>
      <c r="D49" s="11"/>
      <c r="E49" s="11"/>
      <c r="F49" s="11"/>
      <c r="G49" s="11"/>
      <c r="H49" s="28">
        <f t="shared" ref="H49:AE49" si="139">H44-H47</f>
        <v>197389.12462626089</v>
      </c>
      <c r="I49" s="28">
        <f t="shared" si="139"/>
        <v>252592.95386887123</v>
      </c>
      <c r="J49" s="28">
        <f t="shared" si="139"/>
        <v>284319.38289991167</v>
      </c>
      <c r="K49" s="28">
        <f t="shared" si="139"/>
        <v>268151.22741980274</v>
      </c>
      <c r="L49" s="28">
        <f t="shared" si="139"/>
        <v>312427.99695409089</v>
      </c>
      <c r="M49" s="28">
        <f t="shared" si="139"/>
        <v>255245.95518352068</v>
      </c>
      <c r="N49" s="28">
        <f t="shared" si="139"/>
        <v>245135.65787589946</v>
      </c>
      <c r="O49" s="28">
        <f t="shared" si="139"/>
        <v>261330.76508936859</v>
      </c>
      <c r="P49" s="28">
        <f t="shared" si="139"/>
        <v>213812.57390676509</v>
      </c>
      <c r="Q49" s="28">
        <f t="shared" si="139"/>
        <v>234243.54043128318</v>
      </c>
      <c r="R49" s="28">
        <f t="shared" si="139"/>
        <v>229097.02628876769</v>
      </c>
      <c r="S49" s="28">
        <f t="shared" si="139"/>
        <v>278286.65434761078</v>
      </c>
      <c r="T49" s="28">
        <f t="shared" si="139"/>
        <v>126271.27402088518</v>
      </c>
      <c r="U49" s="28">
        <f t="shared" si="139"/>
        <v>257135.81227931433</v>
      </c>
      <c r="V49" s="28">
        <f t="shared" si="139"/>
        <v>124892.95686689958</v>
      </c>
      <c r="W49" s="28">
        <f t="shared" si="139"/>
        <v>205798.54603977816</v>
      </c>
      <c r="X49" s="28">
        <f t="shared" si="139"/>
        <v>206388.59979312285</v>
      </c>
      <c r="Y49" s="28">
        <f t="shared" si="139"/>
        <v>159504.43551332416</v>
      </c>
      <c r="Z49" s="28">
        <f t="shared" si="139"/>
        <v>137522.6639203238</v>
      </c>
      <c r="AA49" s="28">
        <f t="shared" si="139"/>
        <v>186524.47729907598</v>
      </c>
      <c r="AB49" s="28">
        <f t="shared" si="139"/>
        <v>143821.14255914363</v>
      </c>
      <c r="AC49" s="28">
        <f t="shared" si="139"/>
        <v>201903.13829778397</v>
      </c>
      <c r="AD49" s="28">
        <f t="shared" si="139"/>
        <v>197703.56744567878</v>
      </c>
      <c r="AE49" s="28">
        <f t="shared" si="139"/>
        <v>254301.5468758709</v>
      </c>
      <c r="AF49" s="28">
        <f t="shared" ref="AF49:BO49" si="140">AF44-AF47</f>
        <v>-141478.70983237948</v>
      </c>
      <c r="AG49" s="28">
        <f t="shared" si="140"/>
        <v>280111.45877836982</v>
      </c>
      <c r="AH49" s="28">
        <f t="shared" si="140"/>
        <v>253865.20130162046</v>
      </c>
      <c r="AI49" s="28">
        <f t="shared" si="140"/>
        <v>232074.05515862035</v>
      </c>
      <c r="AJ49" s="28">
        <f t="shared" si="140"/>
        <v>465515.0368158702</v>
      </c>
      <c r="AK49" s="28">
        <f t="shared" si="140"/>
        <v>125292.31675337032</v>
      </c>
      <c r="AL49" s="28">
        <f t="shared" si="140"/>
        <v>146742.56816412031</v>
      </c>
      <c r="AM49" s="28">
        <f t="shared" si="140"/>
        <v>186703.96458937053</v>
      </c>
      <c r="AN49" s="28">
        <f t="shared" si="140"/>
        <v>126552.33491537032</v>
      </c>
      <c r="AO49" s="28">
        <f t="shared" si="140"/>
        <v>141240.85196487058</v>
      </c>
      <c r="AP49" s="28">
        <f t="shared" si="140"/>
        <v>16486.618679120307</v>
      </c>
      <c r="AQ49" s="28">
        <f t="shared" si="140"/>
        <v>445977.39218087064</v>
      </c>
      <c r="AR49" s="28">
        <f t="shared" si="140"/>
        <v>45442.273041996508</v>
      </c>
      <c r="AS49" s="28">
        <f t="shared" si="140"/>
        <v>499920.79864190717</v>
      </c>
      <c r="AT49" s="28">
        <f t="shared" si="140"/>
        <v>449371.69816300611</v>
      </c>
      <c r="AU49" s="28">
        <f t="shared" si="140"/>
        <v>425429.5796478613</v>
      </c>
      <c r="AV49" s="28">
        <f t="shared" si="140"/>
        <v>677834.57370996999</v>
      </c>
      <c r="AW49" s="28">
        <f t="shared" si="140"/>
        <v>315374.57726653211</v>
      </c>
      <c r="AX49" s="28">
        <f t="shared" si="140"/>
        <v>347676.8971484435</v>
      </c>
      <c r="AY49" s="28">
        <f t="shared" si="140"/>
        <v>396608.3288600723</v>
      </c>
      <c r="AZ49" s="28">
        <f t="shared" si="140"/>
        <v>333692.0689609627</v>
      </c>
      <c r="BA49" s="28">
        <f t="shared" si="140"/>
        <v>346396.40936620522</v>
      </c>
      <c r="BB49" s="28">
        <f t="shared" si="140"/>
        <v>207914.3687211686</v>
      </c>
      <c r="BC49" s="28">
        <f t="shared" si="140"/>
        <v>664959.72602544527</v>
      </c>
      <c r="BD49" s="28">
        <f t="shared" si="140"/>
        <v>259834.78980348783</v>
      </c>
      <c r="BE49" s="28">
        <f t="shared" si="140"/>
        <v>753007.89863939735</v>
      </c>
      <c r="BF49" s="28">
        <f t="shared" si="140"/>
        <v>673009.58268531284</v>
      </c>
      <c r="BG49" s="28">
        <f t="shared" si="140"/>
        <v>646519.40617644053</v>
      </c>
      <c r="BH49" s="28">
        <f t="shared" si="140"/>
        <v>921265.35236548132</v>
      </c>
      <c r="BI49" s="28">
        <f t="shared" si="140"/>
        <v>532807.73327939177</v>
      </c>
      <c r="BJ49" s="28">
        <f t="shared" si="140"/>
        <v>578230.96559953189</v>
      </c>
      <c r="BK49" s="28">
        <f t="shared" si="140"/>
        <v>637941.10599483515</v>
      </c>
      <c r="BL49" s="28">
        <f t="shared" si="140"/>
        <v>571846.2752612388</v>
      </c>
      <c r="BM49" s="28">
        <f t="shared" si="140"/>
        <v>582095.77549255977</v>
      </c>
      <c r="BN49" s="28">
        <f t="shared" si="140"/>
        <v>427308.71160584746</v>
      </c>
      <c r="BO49" s="28">
        <f t="shared" si="140"/>
        <v>916544.41590968857</v>
      </c>
      <c r="BP49" s="74"/>
      <c r="BR49" s="85">
        <f t="shared" ref="BR49:CA49" si="141">SUMIFS($H49:$BP49,$H$3:$BP$3,BR$3)</f>
        <v>3032032.8588921535</v>
      </c>
      <c r="BS49" s="85">
        <f t="shared" si="141"/>
        <v>2201768.1609112015</v>
      </c>
      <c r="BT49" s="85">
        <f t="shared" si="141"/>
        <v>2279083.0894691939</v>
      </c>
      <c r="BU49" s="85">
        <f t="shared" si="141"/>
        <v>4710621.2995535703</v>
      </c>
      <c r="BV49" s="85">
        <f t="shared" si="141"/>
        <v>7500412.0128132151</v>
      </c>
      <c r="BX49" s="93">
        <f t="shared" ref="BX49:CA49" si="142">IFERROR(BS49/BR49-1,0)</f>
        <v>-0.27383103568485556</v>
      </c>
      <c r="BY49" s="93">
        <f t="shared" si="142"/>
        <v>3.5114927143826025E-2</v>
      </c>
      <c r="BZ49" s="93">
        <f t="shared" si="142"/>
        <v>1.0668931823151255</v>
      </c>
      <c r="CA49" s="93">
        <f t="shared" si="142"/>
        <v>0.59223413130748503</v>
      </c>
    </row>
    <row r="50" spans="1:79" x14ac:dyDescent="0.3">
      <c r="A50" s="13" t="s">
        <v>39</v>
      </c>
      <c r="B50" s="12"/>
      <c r="C50" s="12"/>
      <c r="D50" s="12"/>
      <c r="E50" s="12"/>
      <c r="F50" s="13"/>
      <c r="G50" s="13"/>
      <c r="H50" s="32">
        <f t="shared" ref="H50:AE50" si="143">H49/H$10</f>
        <v>4.8958309832858656E-2</v>
      </c>
      <c r="I50" s="32">
        <f t="shared" si="143"/>
        <v>5.9478596565407826E-2</v>
      </c>
      <c r="J50" s="32">
        <f t="shared" si="143"/>
        <v>6.3723094586731241E-2</v>
      </c>
      <c r="K50" s="32">
        <f t="shared" si="143"/>
        <v>6.0982290141706717E-2</v>
      </c>
      <c r="L50" s="32">
        <f t="shared" si="143"/>
        <v>6.8448892055922417E-2</v>
      </c>
      <c r="M50" s="32">
        <f t="shared" si="143"/>
        <v>5.8839485489224658E-2</v>
      </c>
      <c r="N50" s="32">
        <f t="shared" si="143"/>
        <v>5.637201867039638E-2</v>
      </c>
      <c r="O50" s="32">
        <f t="shared" si="143"/>
        <v>6.0887809342709348E-2</v>
      </c>
      <c r="P50" s="32">
        <f t="shared" si="143"/>
        <v>5.0481366750924919E-2</v>
      </c>
      <c r="Q50" s="32">
        <f t="shared" si="143"/>
        <v>5.6192914968631241E-2</v>
      </c>
      <c r="R50" s="32">
        <f t="shared" si="143"/>
        <v>5.5854913812486237E-2</v>
      </c>
      <c r="S50" s="32">
        <f t="shared" si="143"/>
        <v>6.254326153219851E-2</v>
      </c>
      <c r="T50" s="32">
        <f t="shared" si="143"/>
        <v>3.098742519756021E-2</v>
      </c>
      <c r="U50" s="32">
        <f t="shared" si="143"/>
        <v>5.7544490729969248E-2</v>
      </c>
      <c r="V50" s="32">
        <f t="shared" si="143"/>
        <v>2.7988840765686623E-2</v>
      </c>
      <c r="W50" s="32">
        <f t="shared" si="143"/>
        <v>4.6327342067085282E-2</v>
      </c>
      <c r="X50" s="32">
        <f t="shared" si="143"/>
        <v>4.429352556192042E-2</v>
      </c>
      <c r="Y50" s="32">
        <f t="shared" si="143"/>
        <v>3.676540337057603E-2</v>
      </c>
      <c r="Z50" s="32">
        <f t="shared" si="143"/>
        <v>3.1607676968913624E-2</v>
      </c>
      <c r="AA50" s="32">
        <f t="shared" si="143"/>
        <v>4.2552228438052772E-2</v>
      </c>
      <c r="AB50" s="32">
        <f t="shared" si="143"/>
        <v>3.3248133202757497E-2</v>
      </c>
      <c r="AC50" s="32">
        <f t="shared" si="143"/>
        <v>4.6500330187950752E-2</v>
      </c>
      <c r="AD50" s="32">
        <f t="shared" si="143"/>
        <v>4.6751739537631919E-2</v>
      </c>
      <c r="AE50" s="32">
        <f t="shared" si="143"/>
        <v>5.4870153622459089E-2</v>
      </c>
      <c r="AF50" s="32">
        <f t="shared" ref="AF50:BO50" si="144">AF49/AF$10</f>
        <v>-3.3376863349485406E-2</v>
      </c>
      <c r="AG50" s="32">
        <f t="shared" si="144"/>
        <v>6.0104389832672078E-2</v>
      </c>
      <c r="AH50" s="32">
        <f t="shared" si="144"/>
        <v>5.4781161796447167E-2</v>
      </c>
      <c r="AI50" s="32">
        <f t="shared" si="144"/>
        <v>5.0315482862200597E-2</v>
      </c>
      <c r="AJ50" s="32">
        <f t="shared" si="144"/>
        <v>9.6065285004097445E-2</v>
      </c>
      <c r="AK50" s="32">
        <f t="shared" si="144"/>
        <v>2.7808150904198813E-2</v>
      </c>
      <c r="AL50" s="32">
        <f t="shared" si="144"/>
        <v>3.2414632607589262E-2</v>
      </c>
      <c r="AM50" s="32">
        <f t="shared" si="144"/>
        <v>4.0881019865476112E-2</v>
      </c>
      <c r="AN50" s="32">
        <f t="shared" si="144"/>
        <v>2.8079954386361617E-2</v>
      </c>
      <c r="AO50" s="32">
        <f t="shared" si="144"/>
        <v>3.1237296176819272E-2</v>
      </c>
      <c r="AP50" s="32">
        <f t="shared" si="144"/>
        <v>3.7496933919876295E-3</v>
      </c>
      <c r="AQ50" s="32">
        <f t="shared" si="144"/>
        <v>9.2405997056204878E-2</v>
      </c>
      <c r="AR50" s="32">
        <f t="shared" si="144"/>
        <v>1.0267707387183725E-2</v>
      </c>
      <c r="AS50" s="32">
        <f t="shared" si="144"/>
        <v>0.10243805684945548</v>
      </c>
      <c r="AT50" s="32">
        <f t="shared" si="144"/>
        <v>9.304385591346695E-2</v>
      </c>
      <c r="AU50" s="32">
        <f t="shared" si="144"/>
        <v>8.8525409607669706E-2</v>
      </c>
      <c r="AV50" s="32">
        <f t="shared" si="144"/>
        <v>0.13400868602768445</v>
      </c>
      <c r="AW50" s="32">
        <f t="shared" si="144"/>
        <v>6.7162719326749221E-2</v>
      </c>
      <c r="AX50" s="32">
        <f t="shared" si="144"/>
        <v>7.3536011769904042E-2</v>
      </c>
      <c r="AY50" s="32">
        <f t="shared" si="144"/>
        <v>8.3026075919390083E-2</v>
      </c>
      <c r="AZ50" s="32">
        <f t="shared" si="144"/>
        <v>7.0787507511906531E-2</v>
      </c>
      <c r="BA50" s="32">
        <f t="shared" si="144"/>
        <v>7.3285027873247754E-2</v>
      </c>
      <c r="BB50" s="32">
        <f t="shared" si="144"/>
        <v>4.5314832129443969E-2</v>
      </c>
      <c r="BC50" s="32">
        <f t="shared" si="144"/>
        <v>0.13179879062487693</v>
      </c>
      <c r="BD50" s="32">
        <f t="shared" si="144"/>
        <v>5.5997195870298368E-2</v>
      </c>
      <c r="BE50" s="32">
        <f t="shared" si="144"/>
        <v>0.14669044804032721</v>
      </c>
      <c r="BF50" s="32">
        <f t="shared" si="144"/>
        <v>0.13318182265993447</v>
      </c>
      <c r="BG50" s="32">
        <f t="shared" si="144"/>
        <v>0.12861389530550729</v>
      </c>
      <c r="BH50" s="32">
        <f t="shared" si="144"/>
        <v>0.1737721796605986</v>
      </c>
      <c r="BI50" s="32">
        <f t="shared" si="144"/>
        <v>0.10844607364920135</v>
      </c>
      <c r="BJ50" s="32">
        <f t="shared" si="144"/>
        <v>0.11661325551956667</v>
      </c>
      <c r="BK50" s="32">
        <f t="shared" si="144"/>
        <v>0.1271243286048972</v>
      </c>
      <c r="BL50" s="32">
        <f t="shared" si="144"/>
        <v>0.11547432598258323</v>
      </c>
      <c r="BM50" s="32">
        <f t="shared" si="144"/>
        <v>0.11730125359026916</v>
      </c>
      <c r="BN50" s="32">
        <f t="shared" si="144"/>
        <v>8.8881673922027254E-2</v>
      </c>
      <c r="BO50" s="32">
        <f t="shared" si="144"/>
        <v>0.17303578542226281</v>
      </c>
      <c r="BP50" s="76"/>
      <c r="BR50" s="86">
        <f t="shared" ref="BR50:BV50" si="145">BR49/BR$10</f>
        <v>5.8719713358149669E-2</v>
      </c>
      <c r="BS50" s="86">
        <f t="shared" si="145"/>
        <v>4.1770309769996232E-2</v>
      </c>
      <c r="BT50" s="86">
        <f t="shared" si="145"/>
        <v>4.1556698304748015E-2</v>
      </c>
      <c r="BU50" s="86">
        <f t="shared" si="145"/>
        <v>8.2246719928878165E-2</v>
      </c>
      <c r="BV50" s="86">
        <f t="shared" si="145"/>
        <v>0.12487353055748061</v>
      </c>
      <c r="BX50" s="101"/>
      <c r="BY50" s="101"/>
      <c r="BZ50" s="101"/>
      <c r="CA50" s="101"/>
    </row>
    <row r="51" spans="1:79" x14ac:dyDescent="0.3">
      <c r="A51" s="13"/>
      <c r="B51" s="12"/>
      <c r="C51" s="12"/>
      <c r="D51" s="12"/>
      <c r="E51" s="12"/>
      <c r="F51" s="13"/>
      <c r="G51" s="13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29"/>
      <c r="AL51" s="29"/>
      <c r="AM51" s="29"/>
      <c r="AN51" s="29"/>
      <c r="AO51" s="29"/>
      <c r="AP51" s="29"/>
      <c r="AQ51" s="29"/>
      <c r="AR51" s="29"/>
      <c r="AS51" s="29"/>
      <c r="AT51" s="29"/>
      <c r="AU51" s="29"/>
      <c r="AV51" s="29"/>
      <c r="AW51" s="29"/>
      <c r="AX51" s="29"/>
      <c r="AY51" s="29"/>
      <c r="AZ51" s="29"/>
      <c r="BA51" s="29"/>
      <c r="BB51" s="29"/>
      <c r="BC51" s="29"/>
      <c r="BD51" s="29"/>
      <c r="BE51" s="29"/>
      <c r="BF51" s="29"/>
      <c r="BG51" s="29"/>
      <c r="BH51" s="29"/>
      <c r="BI51" s="29"/>
      <c r="BJ51" s="29"/>
      <c r="BK51" s="29"/>
      <c r="BL51" s="29"/>
      <c r="BM51" s="29"/>
      <c r="BN51" s="29"/>
      <c r="BO51" s="29"/>
      <c r="BP51" s="75"/>
      <c r="BR51" s="29"/>
      <c r="BS51" s="29"/>
      <c r="BT51" s="29"/>
      <c r="BU51" s="29"/>
      <c r="BV51" s="29"/>
      <c r="BX51" s="92"/>
      <c r="BY51" s="92"/>
      <c r="BZ51" s="92"/>
      <c r="CA51" s="92"/>
    </row>
    <row r="52" spans="1:79" x14ac:dyDescent="0.3">
      <c r="A52" s="5" t="s">
        <v>138</v>
      </c>
      <c r="B52" s="5"/>
      <c r="C52" s="5"/>
      <c r="D52" s="5"/>
      <c r="E52" s="5"/>
      <c r="F52" s="5"/>
      <c r="G52" s="5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  <c r="AA52" s="31"/>
      <c r="AB52" s="31"/>
      <c r="AC52" s="31"/>
      <c r="AD52" s="31"/>
      <c r="AE52" s="31"/>
      <c r="AF52" s="31"/>
      <c r="AG52" s="31"/>
      <c r="AH52" s="31"/>
      <c r="AI52" s="31"/>
      <c r="AJ52" s="31"/>
      <c r="AK52" s="31"/>
      <c r="AL52" s="31"/>
      <c r="AM52" s="31"/>
      <c r="AN52" s="31"/>
      <c r="AO52" s="31"/>
      <c r="AP52" s="31"/>
      <c r="AQ52" s="31"/>
      <c r="AR52" s="31"/>
      <c r="AS52" s="31"/>
      <c r="AT52" s="31"/>
      <c r="AU52" s="31"/>
      <c r="AV52" s="31"/>
      <c r="AW52" s="31"/>
      <c r="AX52" s="31"/>
      <c r="AY52" s="31"/>
      <c r="AZ52" s="31"/>
      <c r="BA52" s="31"/>
      <c r="BB52" s="31"/>
      <c r="BC52" s="31"/>
      <c r="BD52" s="31"/>
      <c r="BE52" s="31"/>
      <c r="BF52" s="31"/>
      <c r="BG52" s="31"/>
      <c r="BH52" s="31"/>
      <c r="BI52" s="31"/>
      <c r="BJ52" s="31"/>
      <c r="BK52" s="31"/>
      <c r="BL52" s="31"/>
      <c r="BM52" s="31"/>
      <c r="BN52" s="31"/>
      <c r="BO52" s="31"/>
      <c r="BP52" s="65"/>
      <c r="BR52" s="31"/>
      <c r="BS52" s="31"/>
      <c r="BT52" s="31"/>
      <c r="BU52" s="31"/>
      <c r="BV52" s="31"/>
      <c r="BX52" s="94"/>
      <c r="BY52" s="94"/>
      <c r="BZ52" s="94"/>
      <c r="CA52" s="94"/>
    </row>
    <row r="53" spans="1:79" x14ac:dyDescent="0.3">
      <c r="A53" s="53" t="str">
        <f>$A$49</f>
        <v>Net Income</v>
      </c>
      <c r="B53" s="12"/>
      <c r="C53" s="12"/>
      <c r="D53" s="12"/>
      <c r="E53" s="12"/>
      <c r="F53" s="13"/>
      <c r="G53" s="13"/>
      <c r="H53" s="29">
        <f>H49</f>
        <v>197389.12462626089</v>
      </c>
      <c r="I53" s="29">
        <f t="shared" ref="I53:AE53" si="146">I49</f>
        <v>252592.95386887123</v>
      </c>
      <c r="J53" s="29">
        <f t="shared" si="146"/>
        <v>284319.38289991167</v>
      </c>
      <c r="K53" s="29">
        <f t="shared" si="146"/>
        <v>268151.22741980274</v>
      </c>
      <c r="L53" s="29">
        <f t="shared" si="146"/>
        <v>312427.99695409089</v>
      </c>
      <c r="M53" s="29">
        <f t="shared" si="146"/>
        <v>255245.95518352068</v>
      </c>
      <c r="N53" s="29">
        <f t="shared" si="146"/>
        <v>245135.65787589946</v>
      </c>
      <c r="O53" s="29">
        <f t="shared" si="146"/>
        <v>261330.76508936859</v>
      </c>
      <c r="P53" s="29">
        <f t="shared" si="146"/>
        <v>213812.57390676509</v>
      </c>
      <c r="Q53" s="29">
        <f t="shared" si="146"/>
        <v>234243.54043128318</v>
      </c>
      <c r="R53" s="29">
        <f t="shared" si="146"/>
        <v>229097.02628876769</v>
      </c>
      <c r="S53" s="29">
        <f t="shared" si="146"/>
        <v>278286.65434761078</v>
      </c>
      <c r="T53" s="29">
        <f t="shared" si="146"/>
        <v>126271.27402088518</v>
      </c>
      <c r="U53" s="29">
        <f t="shared" si="146"/>
        <v>257135.81227931433</v>
      </c>
      <c r="V53" s="29">
        <f t="shared" si="146"/>
        <v>124892.95686689958</v>
      </c>
      <c r="W53" s="29">
        <f t="shared" si="146"/>
        <v>205798.54603977816</v>
      </c>
      <c r="X53" s="29">
        <f t="shared" si="146"/>
        <v>206388.59979312285</v>
      </c>
      <c r="Y53" s="29">
        <f t="shared" si="146"/>
        <v>159504.43551332416</v>
      </c>
      <c r="Z53" s="29">
        <f t="shared" si="146"/>
        <v>137522.6639203238</v>
      </c>
      <c r="AA53" s="29">
        <f t="shared" si="146"/>
        <v>186524.47729907598</v>
      </c>
      <c r="AB53" s="29">
        <f t="shared" si="146"/>
        <v>143821.14255914363</v>
      </c>
      <c r="AC53" s="29">
        <f t="shared" si="146"/>
        <v>201903.13829778397</v>
      </c>
      <c r="AD53" s="29">
        <f t="shared" si="146"/>
        <v>197703.56744567878</v>
      </c>
      <c r="AE53" s="29">
        <f t="shared" si="146"/>
        <v>254301.5468758709</v>
      </c>
      <c r="AF53" s="29">
        <f t="shared" ref="AF53:BO53" si="147">AF49</f>
        <v>-141478.70983237948</v>
      </c>
      <c r="AG53" s="29">
        <f t="shared" si="147"/>
        <v>280111.45877836982</v>
      </c>
      <c r="AH53" s="29">
        <f t="shared" si="147"/>
        <v>253865.20130162046</v>
      </c>
      <c r="AI53" s="29">
        <f t="shared" si="147"/>
        <v>232074.05515862035</v>
      </c>
      <c r="AJ53" s="29">
        <f t="shared" si="147"/>
        <v>465515.0368158702</v>
      </c>
      <c r="AK53" s="29">
        <f t="shared" si="147"/>
        <v>125292.31675337032</v>
      </c>
      <c r="AL53" s="29">
        <f t="shared" si="147"/>
        <v>146742.56816412031</v>
      </c>
      <c r="AM53" s="29">
        <f t="shared" si="147"/>
        <v>186703.96458937053</v>
      </c>
      <c r="AN53" s="29">
        <f t="shared" si="147"/>
        <v>126552.33491537032</v>
      </c>
      <c r="AO53" s="29">
        <f t="shared" si="147"/>
        <v>141240.85196487058</v>
      </c>
      <c r="AP53" s="29">
        <f t="shared" si="147"/>
        <v>16486.618679120307</v>
      </c>
      <c r="AQ53" s="29">
        <f t="shared" si="147"/>
        <v>445977.39218087064</v>
      </c>
      <c r="AR53" s="29">
        <f t="shared" si="147"/>
        <v>45442.273041996508</v>
      </c>
      <c r="AS53" s="29">
        <f t="shared" si="147"/>
        <v>499920.79864190717</v>
      </c>
      <c r="AT53" s="29">
        <f t="shared" si="147"/>
        <v>449371.69816300611</v>
      </c>
      <c r="AU53" s="29">
        <f t="shared" si="147"/>
        <v>425429.5796478613</v>
      </c>
      <c r="AV53" s="29">
        <f t="shared" si="147"/>
        <v>677834.57370996999</v>
      </c>
      <c r="AW53" s="29">
        <f t="shared" si="147"/>
        <v>315374.57726653211</v>
      </c>
      <c r="AX53" s="29">
        <f t="shared" si="147"/>
        <v>347676.8971484435</v>
      </c>
      <c r="AY53" s="29">
        <f t="shared" si="147"/>
        <v>396608.3288600723</v>
      </c>
      <c r="AZ53" s="29">
        <f t="shared" si="147"/>
        <v>333692.0689609627</v>
      </c>
      <c r="BA53" s="29">
        <f t="shared" si="147"/>
        <v>346396.40936620522</v>
      </c>
      <c r="BB53" s="29">
        <f t="shared" si="147"/>
        <v>207914.3687211686</v>
      </c>
      <c r="BC53" s="29">
        <f t="shared" si="147"/>
        <v>664959.72602544527</v>
      </c>
      <c r="BD53" s="29">
        <f t="shared" si="147"/>
        <v>259834.78980348783</v>
      </c>
      <c r="BE53" s="29">
        <f t="shared" si="147"/>
        <v>753007.89863939735</v>
      </c>
      <c r="BF53" s="29">
        <f t="shared" si="147"/>
        <v>673009.58268531284</v>
      </c>
      <c r="BG53" s="29">
        <f t="shared" si="147"/>
        <v>646519.40617644053</v>
      </c>
      <c r="BH53" s="29">
        <f t="shared" si="147"/>
        <v>921265.35236548132</v>
      </c>
      <c r="BI53" s="29">
        <f t="shared" si="147"/>
        <v>532807.73327939177</v>
      </c>
      <c r="BJ53" s="29">
        <f t="shared" si="147"/>
        <v>578230.96559953189</v>
      </c>
      <c r="BK53" s="29">
        <f t="shared" si="147"/>
        <v>637941.10599483515</v>
      </c>
      <c r="BL53" s="29">
        <f t="shared" si="147"/>
        <v>571846.2752612388</v>
      </c>
      <c r="BM53" s="29">
        <f t="shared" si="147"/>
        <v>582095.77549255977</v>
      </c>
      <c r="BN53" s="29">
        <f t="shared" si="147"/>
        <v>427308.71160584746</v>
      </c>
      <c r="BO53" s="29">
        <f t="shared" si="147"/>
        <v>916544.41590968857</v>
      </c>
      <c r="BP53" s="75"/>
      <c r="BR53" s="29">
        <f t="shared" ref="BR53:CA59" si="148">SUMIFS($H53:$BP53,$H$3:$BP$3,BR$3)</f>
        <v>3032032.8588921535</v>
      </c>
      <c r="BS53" s="29">
        <f t="shared" si="148"/>
        <v>2201768.1609112015</v>
      </c>
      <c r="BT53" s="29">
        <f t="shared" si="148"/>
        <v>2279083.0894691939</v>
      </c>
      <c r="BU53" s="29">
        <f t="shared" si="148"/>
        <v>4710621.2995535703</v>
      </c>
      <c r="BV53" s="29">
        <f t="shared" si="148"/>
        <v>7500412.0128132151</v>
      </c>
      <c r="BX53" s="92">
        <f t="shared" ref="BX53:BX59" si="149">IFERROR(BS53/BR53-1,0)</f>
        <v>-0.27383103568485556</v>
      </c>
      <c r="BY53" s="92">
        <f t="shared" ref="BY53:BY59" si="150">IFERROR(BT53/BS53-1,0)</f>
        <v>3.5114927143826025E-2</v>
      </c>
      <c r="BZ53" s="92">
        <f t="shared" ref="BZ53:BZ59" si="151">IFERROR(BU53/BT53-1,0)</f>
        <v>1.0668931823151255</v>
      </c>
      <c r="CA53" s="92">
        <f t="shared" ref="CA53:CA59" si="152">IFERROR(BV53/BU53-1,0)</f>
        <v>0.59223413130748503</v>
      </c>
    </row>
    <row r="54" spans="1:79" x14ac:dyDescent="0.3">
      <c r="A54" s="56" t="str">
        <f>$A$39</f>
        <v>Interest</v>
      </c>
      <c r="B54" s="12"/>
      <c r="C54" s="12"/>
      <c r="D54" s="12"/>
      <c r="E54" s="12"/>
      <c r="F54" s="13"/>
      <c r="G54" s="13"/>
      <c r="H54" s="29">
        <f>H39</f>
        <v>42729.17</v>
      </c>
      <c r="I54" s="29">
        <f t="shared" ref="I54:AE54" si="153">I39</f>
        <v>42729.17</v>
      </c>
      <c r="J54" s="29">
        <f t="shared" si="153"/>
        <v>42729.17</v>
      </c>
      <c r="K54" s="29">
        <f t="shared" si="153"/>
        <v>41708.33</v>
      </c>
      <c r="L54" s="29">
        <f t="shared" si="153"/>
        <v>41708.33</v>
      </c>
      <c r="M54" s="29">
        <f t="shared" si="153"/>
        <v>41708.33</v>
      </c>
      <c r="N54" s="29">
        <f t="shared" si="153"/>
        <v>40687.5</v>
      </c>
      <c r="O54" s="29">
        <f t="shared" si="153"/>
        <v>37770.83</v>
      </c>
      <c r="P54" s="29">
        <f t="shared" si="153"/>
        <v>37770.83</v>
      </c>
      <c r="Q54" s="29">
        <f t="shared" si="153"/>
        <v>36750</v>
      </c>
      <c r="R54" s="29">
        <f t="shared" si="153"/>
        <v>36750</v>
      </c>
      <c r="S54" s="29">
        <f t="shared" si="153"/>
        <v>36750</v>
      </c>
      <c r="T54" s="29">
        <f t="shared" si="153"/>
        <v>35729.17</v>
      </c>
      <c r="U54" s="29">
        <f t="shared" si="153"/>
        <v>35729.17</v>
      </c>
      <c r="V54" s="29">
        <f t="shared" si="153"/>
        <v>32812.5</v>
      </c>
      <c r="W54" s="29">
        <f t="shared" si="153"/>
        <v>31791.67</v>
      </c>
      <c r="X54" s="29">
        <f t="shared" si="153"/>
        <v>31791.67</v>
      </c>
      <c r="Y54" s="29">
        <f t="shared" si="153"/>
        <v>31791.67</v>
      </c>
      <c r="Z54" s="29">
        <f t="shared" si="153"/>
        <v>30770.83</v>
      </c>
      <c r="AA54" s="29">
        <f t="shared" si="153"/>
        <v>30770.83</v>
      </c>
      <c r="AB54" s="29">
        <f t="shared" si="153"/>
        <v>27854.17</v>
      </c>
      <c r="AC54" s="29">
        <f t="shared" si="153"/>
        <v>26833.33</v>
      </c>
      <c r="AD54" s="29">
        <f t="shared" si="153"/>
        <v>26833.33</v>
      </c>
      <c r="AE54" s="29">
        <f t="shared" si="153"/>
        <v>26833.33</v>
      </c>
      <c r="AF54" s="29">
        <f t="shared" ref="AF54:BO54" si="154">AF39</f>
        <v>26833.33</v>
      </c>
      <c r="AG54" s="29">
        <f t="shared" si="154"/>
        <v>26833.33</v>
      </c>
      <c r="AH54" s="29">
        <f t="shared" si="154"/>
        <v>26833.33</v>
      </c>
      <c r="AI54" s="29">
        <f t="shared" si="154"/>
        <v>26833.33</v>
      </c>
      <c r="AJ54" s="29">
        <f t="shared" si="154"/>
        <v>26833.33</v>
      </c>
      <c r="AK54" s="29">
        <f t="shared" si="154"/>
        <v>26833.33</v>
      </c>
      <c r="AL54" s="29">
        <f t="shared" si="154"/>
        <v>26833.33</v>
      </c>
      <c r="AM54" s="29">
        <f t="shared" si="154"/>
        <v>26833.33</v>
      </c>
      <c r="AN54" s="29">
        <f t="shared" si="154"/>
        <v>26833.33</v>
      </c>
      <c r="AO54" s="29">
        <f t="shared" si="154"/>
        <v>26833.33</v>
      </c>
      <c r="AP54" s="29">
        <f t="shared" si="154"/>
        <v>26833.33</v>
      </c>
      <c r="AQ54" s="29">
        <f t="shared" si="154"/>
        <v>26833.33</v>
      </c>
      <c r="AR54" s="29">
        <f t="shared" si="154"/>
        <v>26833.33</v>
      </c>
      <c r="AS54" s="29">
        <f t="shared" si="154"/>
        <v>26833.33</v>
      </c>
      <c r="AT54" s="29">
        <f t="shared" si="154"/>
        <v>26833.33</v>
      </c>
      <c r="AU54" s="29">
        <f t="shared" si="154"/>
        <v>26833.33</v>
      </c>
      <c r="AV54" s="29">
        <f t="shared" si="154"/>
        <v>26833.33</v>
      </c>
      <c r="AW54" s="29">
        <f t="shared" si="154"/>
        <v>26833.33</v>
      </c>
      <c r="AX54" s="29">
        <f t="shared" si="154"/>
        <v>26833.33</v>
      </c>
      <c r="AY54" s="29">
        <f t="shared" si="154"/>
        <v>26833.33</v>
      </c>
      <c r="AZ54" s="29">
        <f t="shared" si="154"/>
        <v>26833.33</v>
      </c>
      <c r="BA54" s="29">
        <f t="shared" si="154"/>
        <v>26833.33</v>
      </c>
      <c r="BB54" s="29">
        <f t="shared" si="154"/>
        <v>26833.33</v>
      </c>
      <c r="BC54" s="29">
        <f t="shared" si="154"/>
        <v>26833.33</v>
      </c>
      <c r="BD54" s="29">
        <f t="shared" si="154"/>
        <v>26833.33</v>
      </c>
      <c r="BE54" s="29">
        <f t="shared" si="154"/>
        <v>26833.33</v>
      </c>
      <c r="BF54" s="29">
        <f t="shared" si="154"/>
        <v>26833.33</v>
      </c>
      <c r="BG54" s="29">
        <f t="shared" si="154"/>
        <v>26833.33</v>
      </c>
      <c r="BH54" s="29">
        <f t="shared" si="154"/>
        <v>26833.33</v>
      </c>
      <c r="BI54" s="29">
        <f t="shared" si="154"/>
        <v>26833.33</v>
      </c>
      <c r="BJ54" s="29">
        <f t="shared" si="154"/>
        <v>26833.33</v>
      </c>
      <c r="BK54" s="29">
        <f t="shared" si="154"/>
        <v>26833.33</v>
      </c>
      <c r="BL54" s="29">
        <f t="shared" si="154"/>
        <v>26833.33</v>
      </c>
      <c r="BM54" s="29">
        <f t="shared" si="154"/>
        <v>26833.33</v>
      </c>
      <c r="BN54" s="29">
        <f t="shared" si="154"/>
        <v>26833.33</v>
      </c>
      <c r="BO54" s="29">
        <f t="shared" si="154"/>
        <v>26833.33</v>
      </c>
      <c r="BP54" s="75"/>
      <c r="BR54" s="29">
        <f t="shared" si="148"/>
        <v>479791.66000000003</v>
      </c>
      <c r="BS54" s="29">
        <f t="shared" si="148"/>
        <v>369541.67000000004</v>
      </c>
      <c r="BT54" s="29">
        <f t="shared" si="148"/>
        <v>321999.96000000014</v>
      </c>
      <c r="BU54" s="29">
        <f t="shared" si="148"/>
        <v>321999.96000000014</v>
      </c>
      <c r="BV54" s="29">
        <f t="shared" si="148"/>
        <v>321999.96000000014</v>
      </c>
      <c r="BX54" s="92">
        <f t="shared" si="149"/>
        <v>-0.22978721639304855</v>
      </c>
      <c r="BY54" s="92">
        <f t="shared" si="150"/>
        <v>-0.12865047127161577</v>
      </c>
      <c r="BZ54" s="92">
        <f t="shared" si="151"/>
        <v>0</v>
      </c>
      <c r="CA54" s="92">
        <f t="shared" si="152"/>
        <v>0</v>
      </c>
    </row>
    <row r="55" spans="1:79" x14ac:dyDescent="0.3">
      <c r="A55" s="56" t="str">
        <f>$A$47</f>
        <v>Income Tax Expese</v>
      </c>
      <c r="B55" s="12"/>
      <c r="C55" s="12"/>
      <c r="D55" s="12"/>
      <c r="E55" s="12"/>
      <c r="F55" s="13"/>
      <c r="G55" s="13"/>
      <c r="H55" s="29">
        <f>H47</f>
        <v>84595.339125540384</v>
      </c>
      <c r="I55" s="29">
        <f t="shared" ref="I55:AE55" si="155">I47</f>
        <v>108254.12308665909</v>
      </c>
      <c r="J55" s="29">
        <f t="shared" si="155"/>
        <v>121851.16409996214</v>
      </c>
      <c r="K55" s="29">
        <f t="shared" si="155"/>
        <v>114921.95460848689</v>
      </c>
      <c r="L55" s="29">
        <f t="shared" si="155"/>
        <v>133897.71298032466</v>
      </c>
      <c r="M55" s="29">
        <f t="shared" si="155"/>
        <v>109391.12365008029</v>
      </c>
      <c r="N55" s="29">
        <f t="shared" si="155"/>
        <v>105058.1390896712</v>
      </c>
      <c r="O55" s="29">
        <f t="shared" si="155"/>
        <v>111998.8993240151</v>
      </c>
      <c r="P55" s="29">
        <f t="shared" si="155"/>
        <v>91633.960245756447</v>
      </c>
      <c r="Q55" s="29">
        <f t="shared" si="155"/>
        <v>100390.0887562642</v>
      </c>
      <c r="R55" s="29">
        <f t="shared" si="155"/>
        <v>98184.439838043298</v>
      </c>
      <c r="S55" s="29">
        <f t="shared" si="155"/>
        <v>119265.70900611891</v>
      </c>
      <c r="T55" s="29">
        <f t="shared" si="155"/>
        <v>54116.260294665066</v>
      </c>
      <c r="U55" s="29">
        <f t="shared" si="155"/>
        <v>110201.06240542042</v>
      </c>
      <c r="V55" s="29">
        <f t="shared" si="155"/>
        <v>53525.552942956958</v>
      </c>
      <c r="W55" s="29">
        <f t="shared" si="155"/>
        <v>88199.376874190639</v>
      </c>
      <c r="X55" s="29">
        <f t="shared" si="155"/>
        <v>88452.257054195506</v>
      </c>
      <c r="Y55" s="29">
        <f t="shared" si="155"/>
        <v>68359.043791424643</v>
      </c>
      <c r="Z55" s="29">
        <f t="shared" si="155"/>
        <v>58938.28453728163</v>
      </c>
      <c r="AA55" s="29">
        <f t="shared" si="155"/>
        <v>79939.06169960399</v>
      </c>
      <c r="AB55" s="29">
        <f t="shared" si="155"/>
        <v>61637.632525347261</v>
      </c>
      <c r="AC55" s="29">
        <f t="shared" si="155"/>
        <v>86529.916413335988</v>
      </c>
      <c r="AD55" s="29">
        <f t="shared" si="155"/>
        <v>84730.100333862327</v>
      </c>
      <c r="AE55" s="29">
        <f t="shared" si="155"/>
        <v>108986.37723251608</v>
      </c>
      <c r="AF55" s="29">
        <f t="shared" ref="AF55:BO55" si="156">AF47</f>
        <v>108986.37723251608</v>
      </c>
      <c r="AG55" s="29">
        <f t="shared" si="156"/>
        <v>108986.37723251608</v>
      </c>
      <c r="AH55" s="29">
        <f t="shared" si="156"/>
        <v>108986.37723251608</v>
      </c>
      <c r="AI55" s="29">
        <f t="shared" si="156"/>
        <v>108986.37723251608</v>
      </c>
      <c r="AJ55" s="29">
        <f t="shared" si="156"/>
        <v>108986.37723251608</v>
      </c>
      <c r="AK55" s="29">
        <f t="shared" si="156"/>
        <v>108986.37723251608</v>
      </c>
      <c r="AL55" s="29">
        <f t="shared" si="156"/>
        <v>108986.37723251608</v>
      </c>
      <c r="AM55" s="29">
        <f t="shared" si="156"/>
        <v>108986.37723251608</v>
      </c>
      <c r="AN55" s="29">
        <f t="shared" si="156"/>
        <v>108986.37723251608</v>
      </c>
      <c r="AO55" s="29">
        <f t="shared" si="156"/>
        <v>108986.37723251608</v>
      </c>
      <c r="AP55" s="29">
        <f t="shared" si="156"/>
        <v>108986.37723251608</v>
      </c>
      <c r="AQ55" s="29">
        <f t="shared" si="156"/>
        <v>108986.37723251608</v>
      </c>
      <c r="AR55" s="29">
        <f t="shared" si="156"/>
        <v>108986.37723251608</v>
      </c>
      <c r="AS55" s="29">
        <f t="shared" si="156"/>
        <v>108986.37723251608</v>
      </c>
      <c r="AT55" s="29">
        <f t="shared" si="156"/>
        <v>108986.37723251608</v>
      </c>
      <c r="AU55" s="29">
        <f t="shared" si="156"/>
        <v>108986.37723251608</v>
      </c>
      <c r="AV55" s="29">
        <f t="shared" si="156"/>
        <v>108986.37723251608</v>
      </c>
      <c r="AW55" s="29">
        <f t="shared" si="156"/>
        <v>108986.37723251608</v>
      </c>
      <c r="AX55" s="29">
        <f t="shared" si="156"/>
        <v>108986.37723251608</v>
      </c>
      <c r="AY55" s="29">
        <f t="shared" si="156"/>
        <v>108986.37723251608</v>
      </c>
      <c r="AZ55" s="29">
        <f t="shared" si="156"/>
        <v>108986.37723251608</v>
      </c>
      <c r="BA55" s="29">
        <f t="shared" si="156"/>
        <v>108986.37723251608</v>
      </c>
      <c r="BB55" s="29">
        <f t="shared" si="156"/>
        <v>108986.37723251608</v>
      </c>
      <c r="BC55" s="29">
        <f t="shared" si="156"/>
        <v>108986.37723251608</v>
      </c>
      <c r="BD55" s="29">
        <f t="shared" si="156"/>
        <v>108986.37723251608</v>
      </c>
      <c r="BE55" s="29">
        <f t="shared" si="156"/>
        <v>108986.37723251608</v>
      </c>
      <c r="BF55" s="29">
        <f t="shared" si="156"/>
        <v>108986.37723251608</v>
      </c>
      <c r="BG55" s="29">
        <f t="shared" si="156"/>
        <v>108986.37723251608</v>
      </c>
      <c r="BH55" s="29">
        <f t="shared" si="156"/>
        <v>108986.37723251608</v>
      </c>
      <c r="BI55" s="29">
        <f t="shared" si="156"/>
        <v>108986.37723251608</v>
      </c>
      <c r="BJ55" s="29">
        <f t="shared" si="156"/>
        <v>108986.37723251608</v>
      </c>
      <c r="BK55" s="29">
        <f t="shared" si="156"/>
        <v>108986.37723251608</v>
      </c>
      <c r="BL55" s="29">
        <f t="shared" si="156"/>
        <v>108986.37723251608</v>
      </c>
      <c r="BM55" s="29">
        <f t="shared" si="156"/>
        <v>108986.37723251608</v>
      </c>
      <c r="BN55" s="29">
        <f t="shared" si="156"/>
        <v>108986.37723251608</v>
      </c>
      <c r="BO55" s="29">
        <f t="shared" si="156"/>
        <v>108986.37723251608</v>
      </c>
      <c r="BP55" s="75"/>
      <c r="BR55" s="29">
        <f t="shared" si="148"/>
        <v>1299442.6538109228</v>
      </c>
      <c r="BS55" s="29">
        <f t="shared" si="148"/>
        <v>943614.92610480054</v>
      </c>
      <c r="BT55" s="29">
        <f t="shared" si="148"/>
        <v>1307836.5267901933</v>
      </c>
      <c r="BU55" s="29">
        <f t="shared" si="148"/>
        <v>1307836.5267901933</v>
      </c>
      <c r="BV55" s="29">
        <f t="shared" si="148"/>
        <v>1307836.5267901933</v>
      </c>
      <c r="BX55" s="92">
        <f t="shared" si="149"/>
        <v>-0.27383103568485556</v>
      </c>
      <c r="BY55" s="92">
        <f t="shared" si="150"/>
        <v>0.38598541694214505</v>
      </c>
      <c r="BZ55" s="92">
        <f t="shared" si="151"/>
        <v>0</v>
      </c>
      <c r="CA55" s="92">
        <f t="shared" si="152"/>
        <v>0</v>
      </c>
    </row>
    <row r="56" spans="1:79" x14ac:dyDescent="0.3">
      <c r="A56" s="56" t="str">
        <f>$A$40</f>
        <v>Depreciation</v>
      </c>
      <c r="B56" s="12"/>
      <c r="C56" s="12"/>
      <c r="D56" s="12"/>
      <c r="E56" s="12"/>
      <c r="F56" s="13"/>
      <c r="G56" s="13"/>
      <c r="H56" s="29">
        <f>H40</f>
        <v>18544.099999999999</v>
      </c>
      <c r="I56" s="29">
        <f t="shared" ref="I56:AE56" si="157">I40</f>
        <v>19035.61</v>
      </c>
      <c r="J56" s="29">
        <f t="shared" si="157"/>
        <v>18720.400000000001</v>
      </c>
      <c r="K56" s="29">
        <f t="shared" si="157"/>
        <v>18411.5</v>
      </c>
      <c r="L56" s="29">
        <f t="shared" si="157"/>
        <v>18981.88</v>
      </c>
      <c r="M56" s="29">
        <f t="shared" si="157"/>
        <v>19528.150000000001</v>
      </c>
      <c r="N56" s="29">
        <f t="shared" si="157"/>
        <v>20104.55</v>
      </c>
      <c r="O56" s="29">
        <f t="shared" si="157"/>
        <v>20664.259999999998</v>
      </c>
      <c r="P56" s="29">
        <f t="shared" si="157"/>
        <v>21250.01</v>
      </c>
      <c r="Q56" s="29">
        <f t="shared" si="157"/>
        <v>20976.37</v>
      </c>
      <c r="R56" s="29">
        <f t="shared" si="157"/>
        <v>21574.46</v>
      </c>
      <c r="S56" s="29">
        <f t="shared" si="157"/>
        <v>22131.79</v>
      </c>
      <c r="T56" s="29">
        <f t="shared" si="157"/>
        <v>22689.54</v>
      </c>
      <c r="U56" s="29">
        <f t="shared" si="157"/>
        <v>22437.15</v>
      </c>
      <c r="V56" s="29">
        <f t="shared" si="157"/>
        <v>22189.8</v>
      </c>
      <c r="W56" s="29">
        <f t="shared" si="157"/>
        <v>21947.4</v>
      </c>
      <c r="X56" s="29">
        <f t="shared" si="157"/>
        <v>21709.85</v>
      </c>
      <c r="Y56" s="29">
        <f t="shared" si="157"/>
        <v>21477.05</v>
      </c>
      <c r="Z56" s="29">
        <f t="shared" si="157"/>
        <v>22074.57</v>
      </c>
      <c r="AA56" s="29">
        <f t="shared" si="157"/>
        <v>22683.26</v>
      </c>
      <c r="AB56" s="29">
        <f t="shared" si="157"/>
        <v>23286</v>
      </c>
      <c r="AC56" s="29">
        <f t="shared" si="157"/>
        <v>23071.27</v>
      </c>
      <c r="AD56" s="29">
        <f t="shared" si="157"/>
        <v>23693.05</v>
      </c>
      <c r="AE56" s="29">
        <f t="shared" si="157"/>
        <v>24359.63</v>
      </c>
      <c r="AF56" s="29">
        <f t="shared" ref="AF56:BO56" si="158">AF40</f>
        <v>24359.63</v>
      </c>
      <c r="AG56" s="29">
        <f t="shared" si="158"/>
        <v>24359.63</v>
      </c>
      <c r="AH56" s="29">
        <f t="shared" si="158"/>
        <v>24359.63</v>
      </c>
      <c r="AI56" s="29">
        <f t="shared" si="158"/>
        <v>24359.63</v>
      </c>
      <c r="AJ56" s="29">
        <f t="shared" si="158"/>
        <v>24359.63</v>
      </c>
      <c r="AK56" s="29">
        <f t="shared" si="158"/>
        <v>24359.63</v>
      </c>
      <c r="AL56" s="29">
        <f t="shared" si="158"/>
        <v>24359.63</v>
      </c>
      <c r="AM56" s="29">
        <f t="shared" si="158"/>
        <v>24359.63</v>
      </c>
      <c r="AN56" s="29">
        <f t="shared" si="158"/>
        <v>24359.63</v>
      </c>
      <c r="AO56" s="29">
        <f t="shared" si="158"/>
        <v>24359.63</v>
      </c>
      <c r="AP56" s="29">
        <f t="shared" si="158"/>
        <v>24359.63</v>
      </c>
      <c r="AQ56" s="29">
        <f t="shared" si="158"/>
        <v>24359.63</v>
      </c>
      <c r="AR56" s="29">
        <f t="shared" si="158"/>
        <v>24359.63</v>
      </c>
      <c r="AS56" s="29">
        <f t="shared" si="158"/>
        <v>24359.63</v>
      </c>
      <c r="AT56" s="29">
        <f t="shared" si="158"/>
        <v>24359.63</v>
      </c>
      <c r="AU56" s="29">
        <f t="shared" si="158"/>
        <v>24359.63</v>
      </c>
      <c r="AV56" s="29">
        <f t="shared" si="158"/>
        <v>24359.63</v>
      </c>
      <c r="AW56" s="29">
        <f t="shared" si="158"/>
        <v>24359.63</v>
      </c>
      <c r="AX56" s="29">
        <f t="shared" si="158"/>
        <v>24359.63</v>
      </c>
      <c r="AY56" s="29">
        <f t="shared" si="158"/>
        <v>24359.63</v>
      </c>
      <c r="AZ56" s="29">
        <f t="shared" si="158"/>
        <v>24359.63</v>
      </c>
      <c r="BA56" s="29">
        <f t="shared" si="158"/>
        <v>24359.63</v>
      </c>
      <c r="BB56" s="29">
        <f t="shared" si="158"/>
        <v>24359.63</v>
      </c>
      <c r="BC56" s="29">
        <f t="shared" si="158"/>
        <v>24359.63</v>
      </c>
      <c r="BD56" s="29">
        <f t="shared" si="158"/>
        <v>24359.63</v>
      </c>
      <c r="BE56" s="29">
        <f t="shared" si="158"/>
        <v>24359.63</v>
      </c>
      <c r="BF56" s="29">
        <f t="shared" si="158"/>
        <v>24359.63</v>
      </c>
      <c r="BG56" s="29">
        <f t="shared" si="158"/>
        <v>24359.63</v>
      </c>
      <c r="BH56" s="29">
        <f t="shared" si="158"/>
        <v>24359.63</v>
      </c>
      <c r="BI56" s="29">
        <f t="shared" si="158"/>
        <v>24359.63</v>
      </c>
      <c r="BJ56" s="29">
        <f t="shared" si="158"/>
        <v>24359.63</v>
      </c>
      <c r="BK56" s="29">
        <f t="shared" si="158"/>
        <v>24359.63</v>
      </c>
      <c r="BL56" s="29">
        <f t="shared" si="158"/>
        <v>24359.63</v>
      </c>
      <c r="BM56" s="29">
        <f t="shared" si="158"/>
        <v>24359.63</v>
      </c>
      <c r="BN56" s="29">
        <f t="shared" si="158"/>
        <v>24359.63</v>
      </c>
      <c r="BO56" s="29">
        <f t="shared" si="158"/>
        <v>24359.63</v>
      </c>
      <c r="BP56" s="75"/>
      <c r="BR56" s="29">
        <f t="shared" si="148"/>
        <v>239923.08000000002</v>
      </c>
      <c r="BS56" s="29">
        <f t="shared" si="148"/>
        <v>271618.57</v>
      </c>
      <c r="BT56" s="29">
        <f t="shared" si="148"/>
        <v>292315.56</v>
      </c>
      <c r="BU56" s="29">
        <f t="shared" si="148"/>
        <v>292315.56</v>
      </c>
      <c r="BV56" s="29">
        <f t="shared" si="148"/>
        <v>292315.56</v>
      </c>
      <c r="BX56" s="92">
        <f t="shared" si="149"/>
        <v>0.13210688192232278</v>
      </c>
      <c r="BY56" s="92">
        <f t="shared" si="150"/>
        <v>7.6198729711300706E-2</v>
      </c>
      <c r="BZ56" s="92">
        <f t="shared" si="151"/>
        <v>0</v>
      </c>
      <c r="CA56" s="92">
        <f t="shared" si="152"/>
        <v>0</v>
      </c>
    </row>
    <row r="57" spans="1:79" x14ac:dyDescent="0.3">
      <c r="A57" s="56" t="s">
        <v>139</v>
      </c>
      <c r="B57" s="12"/>
      <c r="C57" s="12"/>
      <c r="D57" s="12"/>
      <c r="E57" s="12"/>
      <c r="F57" s="13"/>
      <c r="G57" s="13"/>
      <c r="H57" s="27">
        <v>0</v>
      </c>
      <c r="I57" s="27">
        <v>0</v>
      </c>
      <c r="J57" s="27">
        <v>0</v>
      </c>
      <c r="K57" s="27">
        <v>0</v>
      </c>
      <c r="L57" s="27">
        <v>0</v>
      </c>
      <c r="M57" s="27">
        <v>0</v>
      </c>
      <c r="N57" s="27">
        <v>0</v>
      </c>
      <c r="O57" s="27">
        <v>0</v>
      </c>
      <c r="P57" s="27">
        <v>0</v>
      </c>
      <c r="Q57" s="27">
        <v>0</v>
      </c>
      <c r="R57" s="27">
        <v>0</v>
      </c>
      <c r="S57" s="27">
        <v>0</v>
      </c>
      <c r="T57" s="27">
        <v>0</v>
      </c>
      <c r="U57" s="27">
        <v>0</v>
      </c>
      <c r="V57" s="27">
        <v>0</v>
      </c>
      <c r="W57" s="27">
        <v>0</v>
      </c>
      <c r="X57" s="27">
        <v>0</v>
      </c>
      <c r="Y57" s="27">
        <v>0</v>
      </c>
      <c r="Z57" s="27">
        <v>0</v>
      </c>
      <c r="AA57" s="27">
        <v>0</v>
      </c>
      <c r="AB57" s="27">
        <v>0</v>
      </c>
      <c r="AC57" s="27">
        <v>0</v>
      </c>
      <c r="AD57" s="27">
        <v>0</v>
      </c>
      <c r="AE57" s="27">
        <v>0</v>
      </c>
      <c r="AF57" s="27">
        <v>0</v>
      </c>
      <c r="AG57" s="27">
        <v>0</v>
      </c>
      <c r="AH57" s="27">
        <v>0</v>
      </c>
      <c r="AI57" s="27">
        <v>0</v>
      </c>
      <c r="AJ57" s="27">
        <v>0</v>
      </c>
      <c r="AK57" s="27">
        <v>0</v>
      </c>
      <c r="AL57" s="27">
        <v>0</v>
      </c>
      <c r="AM57" s="27">
        <v>0</v>
      </c>
      <c r="AN57" s="27">
        <v>0</v>
      </c>
      <c r="AO57" s="27">
        <v>0</v>
      </c>
      <c r="AP57" s="27">
        <v>0</v>
      </c>
      <c r="AQ57" s="27">
        <v>0</v>
      </c>
      <c r="AR57" s="27">
        <v>0</v>
      </c>
      <c r="AS57" s="27">
        <v>0</v>
      </c>
      <c r="AT57" s="27">
        <v>0</v>
      </c>
      <c r="AU57" s="27">
        <v>0</v>
      </c>
      <c r="AV57" s="27">
        <v>0</v>
      </c>
      <c r="AW57" s="27">
        <v>0</v>
      </c>
      <c r="AX57" s="27">
        <v>0</v>
      </c>
      <c r="AY57" s="27">
        <v>0</v>
      </c>
      <c r="AZ57" s="27">
        <v>0</v>
      </c>
      <c r="BA57" s="27">
        <v>0</v>
      </c>
      <c r="BB57" s="27">
        <v>0</v>
      </c>
      <c r="BC57" s="27">
        <v>0</v>
      </c>
      <c r="BD57" s="27">
        <v>0</v>
      </c>
      <c r="BE57" s="27">
        <v>0</v>
      </c>
      <c r="BF57" s="27">
        <v>0</v>
      </c>
      <c r="BG57" s="27">
        <v>0</v>
      </c>
      <c r="BH57" s="27">
        <v>0</v>
      </c>
      <c r="BI57" s="27">
        <v>0</v>
      </c>
      <c r="BJ57" s="27">
        <v>0</v>
      </c>
      <c r="BK57" s="27">
        <v>0</v>
      </c>
      <c r="BL57" s="27">
        <v>0</v>
      </c>
      <c r="BM57" s="27">
        <v>0</v>
      </c>
      <c r="BN57" s="27">
        <v>0</v>
      </c>
      <c r="BO57" s="27">
        <v>0</v>
      </c>
      <c r="BP57" s="73"/>
      <c r="BR57" s="27">
        <f t="shared" si="148"/>
        <v>0</v>
      </c>
      <c r="BS57" s="27">
        <f t="shared" si="148"/>
        <v>0</v>
      </c>
      <c r="BT57" s="27">
        <f t="shared" si="148"/>
        <v>0</v>
      </c>
      <c r="BU57" s="27">
        <f t="shared" si="148"/>
        <v>0</v>
      </c>
      <c r="BV57" s="27">
        <f t="shared" si="148"/>
        <v>0</v>
      </c>
      <c r="BX57" s="91">
        <f t="shared" si="149"/>
        <v>0</v>
      </c>
      <c r="BY57" s="91">
        <f t="shared" si="150"/>
        <v>0</v>
      </c>
      <c r="BZ57" s="91">
        <f t="shared" si="151"/>
        <v>0</v>
      </c>
      <c r="CA57" s="91">
        <f t="shared" si="152"/>
        <v>0</v>
      </c>
    </row>
    <row r="58" spans="1:79" x14ac:dyDescent="0.3">
      <c r="A58" s="54" t="s">
        <v>140</v>
      </c>
      <c r="B58" s="49"/>
      <c r="C58" s="49"/>
      <c r="D58" s="49"/>
      <c r="E58" s="49"/>
      <c r="F58" s="48"/>
      <c r="G58" s="48"/>
      <c r="H58" s="28">
        <f>SUM(H54:H57)</f>
        <v>145868.60912554039</v>
      </c>
      <c r="I58" s="28">
        <f t="shared" ref="I58:AE58" si="159">SUM(I54:I57)</f>
        <v>170018.90308665909</v>
      </c>
      <c r="J58" s="28">
        <f t="shared" si="159"/>
        <v>183300.73409996214</v>
      </c>
      <c r="K58" s="28">
        <f t="shared" si="159"/>
        <v>175041.78460848689</v>
      </c>
      <c r="L58" s="28">
        <f t="shared" si="159"/>
        <v>194587.92298032466</v>
      </c>
      <c r="M58" s="28">
        <f t="shared" si="159"/>
        <v>170627.6036500803</v>
      </c>
      <c r="N58" s="28">
        <f t="shared" si="159"/>
        <v>165850.18908967118</v>
      </c>
      <c r="O58" s="28">
        <f t="shared" si="159"/>
        <v>170433.9893240151</v>
      </c>
      <c r="P58" s="28">
        <f t="shared" si="159"/>
        <v>150654.80024575646</v>
      </c>
      <c r="Q58" s="28">
        <f t="shared" si="159"/>
        <v>158116.45875626418</v>
      </c>
      <c r="R58" s="28">
        <f t="shared" si="159"/>
        <v>156508.89983804329</v>
      </c>
      <c r="S58" s="28">
        <f t="shared" si="159"/>
        <v>178147.49900611892</v>
      </c>
      <c r="T58" s="28">
        <f t="shared" si="159"/>
        <v>112534.97029466508</v>
      </c>
      <c r="U58" s="28">
        <f t="shared" si="159"/>
        <v>168367.38240542042</v>
      </c>
      <c r="V58" s="28">
        <f t="shared" si="159"/>
        <v>108527.85294295696</v>
      </c>
      <c r="W58" s="28">
        <f t="shared" si="159"/>
        <v>141938.44687419065</v>
      </c>
      <c r="X58" s="28">
        <f t="shared" si="159"/>
        <v>141953.7770541955</v>
      </c>
      <c r="Y58" s="28">
        <f t="shared" si="159"/>
        <v>121627.76379142464</v>
      </c>
      <c r="Z58" s="28">
        <f t="shared" si="159"/>
        <v>111783.68453728163</v>
      </c>
      <c r="AA58" s="28">
        <f t="shared" si="159"/>
        <v>133393.151699604</v>
      </c>
      <c r="AB58" s="28">
        <f t="shared" si="159"/>
        <v>112777.80252534726</v>
      </c>
      <c r="AC58" s="28">
        <f t="shared" si="159"/>
        <v>136434.51641333598</v>
      </c>
      <c r="AD58" s="28">
        <f t="shared" si="159"/>
        <v>135256.48033386233</v>
      </c>
      <c r="AE58" s="28">
        <f t="shared" si="159"/>
        <v>160179.33723251609</v>
      </c>
      <c r="AF58" s="28">
        <f t="shared" ref="AF58" si="160">SUM(AF54:AF57)</f>
        <v>160179.33723251609</v>
      </c>
      <c r="AG58" s="28">
        <f t="shared" ref="AG58" si="161">SUM(AG54:AG57)</f>
        <v>160179.33723251609</v>
      </c>
      <c r="AH58" s="28">
        <f t="shared" ref="AH58" si="162">SUM(AH54:AH57)</f>
        <v>160179.33723251609</v>
      </c>
      <c r="AI58" s="28">
        <f t="shared" ref="AI58" si="163">SUM(AI54:AI57)</f>
        <v>160179.33723251609</v>
      </c>
      <c r="AJ58" s="28">
        <f t="shared" ref="AJ58" si="164">SUM(AJ54:AJ57)</f>
        <v>160179.33723251609</v>
      </c>
      <c r="AK58" s="28">
        <f t="shared" ref="AK58" si="165">SUM(AK54:AK57)</f>
        <v>160179.33723251609</v>
      </c>
      <c r="AL58" s="28">
        <f t="shared" ref="AL58" si="166">SUM(AL54:AL57)</f>
        <v>160179.33723251609</v>
      </c>
      <c r="AM58" s="28">
        <f t="shared" ref="AM58" si="167">SUM(AM54:AM57)</f>
        <v>160179.33723251609</v>
      </c>
      <c r="AN58" s="28">
        <f t="shared" ref="AN58" si="168">SUM(AN54:AN57)</f>
        <v>160179.33723251609</v>
      </c>
      <c r="AO58" s="28">
        <f t="shared" ref="AO58" si="169">SUM(AO54:AO57)</f>
        <v>160179.33723251609</v>
      </c>
      <c r="AP58" s="28">
        <f t="shared" ref="AP58" si="170">SUM(AP54:AP57)</f>
        <v>160179.33723251609</v>
      </c>
      <c r="AQ58" s="28">
        <f t="shared" ref="AQ58" si="171">SUM(AQ54:AQ57)</f>
        <v>160179.33723251609</v>
      </c>
      <c r="AR58" s="28">
        <f t="shared" ref="AR58" si="172">SUM(AR54:AR57)</f>
        <v>160179.33723251609</v>
      </c>
      <c r="AS58" s="28">
        <f t="shared" ref="AS58" si="173">SUM(AS54:AS57)</f>
        <v>160179.33723251609</v>
      </c>
      <c r="AT58" s="28">
        <f t="shared" ref="AT58" si="174">SUM(AT54:AT57)</f>
        <v>160179.33723251609</v>
      </c>
      <c r="AU58" s="28">
        <f t="shared" ref="AU58" si="175">SUM(AU54:AU57)</f>
        <v>160179.33723251609</v>
      </c>
      <c r="AV58" s="28">
        <f t="shared" ref="AV58" si="176">SUM(AV54:AV57)</f>
        <v>160179.33723251609</v>
      </c>
      <c r="AW58" s="28">
        <f t="shared" ref="AW58" si="177">SUM(AW54:AW57)</f>
        <v>160179.33723251609</v>
      </c>
      <c r="AX58" s="28">
        <f t="shared" ref="AX58" si="178">SUM(AX54:AX57)</f>
        <v>160179.33723251609</v>
      </c>
      <c r="AY58" s="28">
        <f t="shared" ref="AY58" si="179">SUM(AY54:AY57)</f>
        <v>160179.33723251609</v>
      </c>
      <c r="AZ58" s="28">
        <f t="shared" ref="AZ58" si="180">SUM(AZ54:AZ57)</f>
        <v>160179.33723251609</v>
      </c>
      <c r="BA58" s="28">
        <f t="shared" ref="BA58" si="181">SUM(BA54:BA57)</f>
        <v>160179.33723251609</v>
      </c>
      <c r="BB58" s="28">
        <f t="shared" ref="BB58" si="182">SUM(BB54:BB57)</f>
        <v>160179.33723251609</v>
      </c>
      <c r="BC58" s="28">
        <f t="shared" ref="BC58" si="183">SUM(BC54:BC57)</f>
        <v>160179.33723251609</v>
      </c>
      <c r="BD58" s="28">
        <f t="shared" ref="BD58" si="184">SUM(BD54:BD57)</f>
        <v>160179.33723251609</v>
      </c>
      <c r="BE58" s="28">
        <f t="shared" ref="BE58" si="185">SUM(BE54:BE57)</f>
        <v>160179.33723251609</v>
      </c>
      <c r="BF58" s="28">
        <f t="shared" ref="BF58" si="186">SUM(BF54:BF57)</f>
        <v>160179.33723251609</v>
      </c>
      <c r="BG58" s="28">
        <f t="shared" ref="BG58" si="187">SUM(BG54:BG57)</f>
        <v>160179.33723251609</v>
      </c>
      <c r="BH58" s="28">
        <f t="shared" ref="BH58" si="188">SUM(BH54:BH57)</f>
        <v>160179.33723251609</v>
      </c>
      <c r="BI58" s="28">
        <f t="shared" ref="BI58" si="189">SUM(BI54:BI57)</f>
        <v>160179.33723251609</v>
      </c>
      <c r="BJ58" s="28">
        <f t="shared" ref="BJ58" si="190">SUM(BJ54:BJ57)</f>
        <v>160179.33723251609</v>
      </c>
      <c r="BK58" s="28">
        <f t="shared" ref="BK58" si="191">SUM(BK54:BK57)</f>
        <v>160179.33723251609</v>
      </c>
      <c r="BL58" s="28">
        <f t="shared" ref="BL58" si="192">SUM(BL54:BL57)</f>
        <v>160179.33723251609</v>
      </c>
      <c r="BM58" s="28">
        <f t="shared" ref="BM58" si="193">SUM(BM54:BM57)</f>
        <v>160179.33723251609</v>
      </c>
      <c r="BN58" s="28">
        <f t="shared" ref="BN58" si="194">SUM(BN54:BN57)</f>
        <v>160179.33723251609</v>
      </c>
      <c r="BO58" s="28">
        <f t="shared" ref="BO58" si="195">SUM(BO54:BO57)</f>
        <v>160179.33723251609</v>
      </c>
      <c r="BP58" s="74"/>
      <c r="BR58" s="28">
        <f t="shared" si="148"/>
        <v>2019157.393810923</v>
      </c>
      <c r="BS58" s="28">
        <f t="shared" si="148"/>
        <v>1584775.1661048005</v>
      </c>
      <c r="BT58" s="28">
        <f t="shared" si="148"/>
        <v>1922152.0467901935</v>
      </c>
      <c r="BU58" s="28">
        <f t="shared" si="148"/>
        <v>1922152.0467901935</v>
      </c>
      <c r="BV58" s="28">
        <f t="shared" si="148"/>
        <v>1922152.0467901935</v>
      </c>
      <c r="BX58" s="95">
        <f t="shared" si="149"/>
        <v>-0.21513044452977337</v>
      </c>
      <c r="BY58" s="95">
        <f t="shared" si="150"/>
        <v>0.21288627428118234</v>
      </c>
      <c r="BZ58" s="95">
        <f t="shared" si="151"/>
        <v>0</v>
      </c>
      <c r="CA58" s="95">
        <f t="shared" si="152"/>
        <v>0</v>
      </c>
    </row>
    <row r="59" spans="1:79" x14ac:dyDescent="0.3">
      <c r="A59" s="55" t="s">
        <v>138</v>
      </c>
      <c r="B59" s="51"/>
      <c r="C59" s="51"/>
      <c r="D59" s="51"/>
      <c r="E59" s="51"/>
      <c r="F59" s="50"/>
      <c r="G59" s="50"/>
      <c r="H59" s="52">
        <f>SUM(H53,H58)</f>
        <v>343257.73375180131</v>
      </c>
      <c r="I59" s="52">
        <f t="shared" ref="I59:AE59" si="196">SUM(I53,I58)</f>
        <v>422611.85695553035</v>
      </c>
      <c r="J59" s="52">
        <f t="shared" si="196"/>
        <v>467620.11699987378</v>
      </c>
      <c r="K59" s="52">
        <f t="shared" si="196"/>
        <v>443193.01202828961</v>
      </c>
      <c r="L59" s="52">
        <f t="shared" si="196"/>
        <v>507015.91993441555</v>
      </c>
      <c r="M59" s="52">
        <f t="shared" si="196"/>
        <v>425873.55883360095</v>
      </c>
      <c r="N59" s="52">
        <f t="shared" si="196"/>
        <v>410985.84696557064</v>
      </c>
      <c r="O59" s="52">
        <f t="shared" si="196"/>
        <v>431764.75441338366</v>
      </c>
      <c r="P59" s="52">
        <f t="shared" si="196"/>
        <v>364467.37415252154</v>
      </c>
      <c r="Q59" s="52">
        <f t="shared" si="196"/>
        <v>392359.99918754736</v>
      </c>
      <c r="R59" s="52">
        <f t="shared" si="196"/>
        <v>385605.92612681095</v>
      </c>
      <c r="S59" s="52">
        <f t="shared" si="196"/>
        <v>456434.15335372969</v>
      </c>
      <c r="T59" s="52">
        <f t="shared" si="196"/>
        <v>238806.24431555026</v>
      </c>
      <c r="U59" s="52">
        <f t="shared" si="196"/>
        <v>425503.19468473474</v>
      </c>
      <c r="V59" s="52">
        <f t="shared" si="196"/>
        <v>233420.80980985652</v>
      </c>
      <c r="W59" s="52">
        <f t="shared" si="196"/>
        <v>347736.9929139688</v>
      </c>
      <c r="X59" s="52">
        <f t="shared" si="196"/>
        <v>348342.37684731837</v>
      </c>
      <c r="Y59" s="52">
        <f t="shared" si="196"/>
        <v>281132.19930474879</v>
      </c>
      <c r="Z59" s="52">
        <f t="shared" si="196"/>
        <v>249306.34845760543</v>
      </c>
      <c r="AA59" s="52">
        <f t="shared" si="196"/>
        <v>319917.62899867998</v>
      </c>
      <c r="AB59" s="52">
        <f t="shared" si="196"/>
        <v>256598.94508449087</v>
      </c>
      <c r="AC59" s="52">
        <f t="shared" si="196"/>
        <v>338337.65471111995</v>
      </c>
      <c r="AD59" s="52">
        <f t="shared" si="196"/>
        <v>332960.04777954111</v>
      </c>
      <c r="AE59" s="52">
        <f t="shared" si="196"/>
        <v>414480.88410838699</v>
      </c>
      <c r="AF59" s="52">
        <f t="shared" ref="AF59" si="197">SUM(AF53,AF58)</f>
        <v>18700.627400136611</v>
      </c>
      <c r="AG59" s="52">
        <f t="shared" ref="AG59" si="198">SUM(AG53,AG58)</f>
        <v>440290.79601088591</v>
      </c>
      <c r="AH59" s="52">
        <f t="shared" ref="AH59" si="199">SUM(AH53,AH58)</f>
        <v>414044.53853413655</v>
      </c>
      <c r="AI59" s="52">
        <f t="shared" ref="AI59" si="200">SUM(AI53,AI58)</f>
        <v>392253.39239113644</v>
      </c>
      <c r="AJ59" s="52">
        <f t="shared" ref="AJ59" si="201">SUM(AJ53,AJ58)</f>
        <v>625694.37404838623</v>
      </c>
      <c r="AK59" s="52">
        <f t="shared" ref="AK59" si="202">SUM(AK53,AK58)</f>
        <v>285471.65398588643</v>
      </c>
      <c r="AL59" s="52">
        <f t="shared" ref="AL59" si="203">SUM(AL53,AL58)</f>
        <v>306921.9053966364</v>
      </c>
      <c r="AM59" s="52">
        <f t="shared" ref="AM59" si="204">SUM(AM53,AM58)</f>
        <v>346883.30182188662</v>
      </c>
      <c r="AN59" s="52">
        <f t="shared" ref="AN59" si="205">SUM(AN53,AN58)</f>
        <v>286731.67214788642</v>
      </c>
      <c r="AO59" s="52">
        <f t="shared" ref="AO59" si="206">SUM(AO53,AO58)</f>
        <v>301420.18919738667</v>
      </c>
      <c r="AP59" s="52">
        <f t="shared" ref="AP59" si="207">SUM(AP53,AP58)</f>
        <v>176665.95591163641</v>
      </c>
      <c r="AQ59" s="52">
        <f t="shared" ref="AQ59" si="208">SUM(AQ53,AQ58)</f>
        <v>606156.72941338667</v>
      </c>
      <c r="AR59" s="52">
        <f t="shared" ref="AR59" si="209">SUM(AR53,AR58)</f>
        <v>205621.61027451261</v>
      </c>
      <c r="AS59" s="52">
        <f t="shared" ref="AS59" si="210">SUM(AS53,AS58)</f>
        <v>660100.1358744232</v>
      </c>
      <c r="AT59" s="52">
        <f t="shared" ref="AT59" si="211">SUM(AT53,AT58)</f>
        <v>609551.03539552214</v>
      </c>
      <c r="AU59" s="52">
        <f t="shared" ref="AU59" si="212">SUM(AU53,AU58)</f>
        <v>585608.91688037734</v>
      </c>
      <c r="AV59" s="52">
        <f t="shared" ref="AV59" si="213">SUM(AV53,AV58)</f>
        <v>838013.91094248602</v>
      </c>
      <c r="AW59" s="52">
        <f t="shared" ref="AW59" si="214">SUM(AW53,AW58)</f>
        <v>475553.9144990482</v>
      </c>
      <c r="AX59" s="52">
        <f t="shared" ref="AX59" si="215">SUM(AX53,AX58)</f>
        <v>507856.23438095959</v>
      </c>
      <c r="AY59" s="52">
        <f t="shared" ref="AY59" si="216">SUM(AY53,AY58)</f>
        <v>556787.66609258833</v>
      </c>
      <c r="AZ59" s="52">
        <f t="shared" ref="AZ59" si="217">SUM(AZ53,AZ58)</f>
        <v>493871.40619347879</v>
      </c>
      <c r="BA59" s="52">
        <f t="shared" ref="BA59" si="218">SUM(BA53,BA58)</f>
        <v>506575.74659872131</v>
      </c>
      <c r="BB59" s="52">
        <f t="shared" ref="BB59" si="219">SUM(BB53,BB58)</f>
        <v>368093.70595368469</v>
      </c>
      <c r="BC59" s="52">
        <f t="shared" ref="BC59" si="220">SUM(BC53,BC58)</f>
        <v>825139.0632579613</v>
      </c>
      <c r="BD59" s="52">
        <f t="shared" ref="BD59" si="221">SUM(BD53,BD58)</f>
        <v>420014.12703600392</v>
      </c>
      <c r="BE59" s="52">
        <f t="shared" ref="BE59" si="222">SUM(BE53,BE58)</f>
        <v>913187.23587191338</v>
      </c>
      <c r="BF59" s="52">
        <f t="shared" ref="BF59" si="223">SUM(BF53,BF58)</f>
        <v>833188.91991782887</v>
      </c>
      <c r="BG59" s="52">
        <f t="shared" ref="BG59" si="224">SUM(BG53,BG58)</f>
        <v>806698.74340895656</v>
      </c>
      <c r="BH59" s="52">
        <f t="shared" ref="BH59" si="225">SUM(BH53,BH58)</f>
        <v>1081444.6895979973</v>
      </c>
      <c r="BI59" s="52">
        <f t="shared" ref="BI59" si="226">SUM(BI53,BI58)</f>
        <v>692987.0705119078</v>
      </c>
      <c r="BJ59" s="52">
        <f t="shared" ref="BJ59" si="227">SUM(BJ53,BJ58)</f>
        <v>738410.30283204792</v>
      </c>
      <c r="BK59" s="52">
        <f t="shared" ref="BK59" si="228">SUM(BK53,BK58)</f>
        <v>798120.44322735118</v>
      </c>
      <c r="BL59" s="52">
        <f t="shared" ref="BL59" si="229">SUM(BL53,BL58)</f>
        <v>732025.61249375483</v>
      </c>
      <c r="BM59" s="52">
        <f t="shared" ref="BM59" si="230">SUM(BM53,BM58)</f>
        <v>742275.1127250758</v>
      </c>
      <c r="BN59" s="52">
        <f t="shared" ref="BN59" si="231">SUM(BN53,BN58)</f>
        <v>587488.04883836349</v>
      </c>
      <c r="BO59" s="52">
        <f t="shared" ref="BO59" si="232">SUM(BO53,BO58)</f>
        <v>1076723.7531422046</v>
      </c>
      <c r="BP59" s="74"/>
      <c r="BR59" s="52">
        <f t="shared" si="148"/>
        <v>5051190.2527030744</v>
      </c>
      <c r="BS59" s="52">
        <f t="shared" si="148"/>
        <v>3786543.3270160016</v>
      </c>
      <c r="BT59" s="52">
        <f t="shared" si="148"/>
        <v>4201235.1362593872</v>
      </c>
      <c r="BU59" s="52">
        <f t="shared" si="148"/>
        <v>6632773.3463437641</v>
      </c>
      <c r="BV59" s="52">
        <f t="shared" si="148"/>
        <v>9422564.0596034061</v>
      </c>
      <c r="BX59" s="96">
        <f t="shared" si="149"/>
        <v>-0.25036612410516801</v>
      </c>
      <c r="BY59" s="96">
        <f t="shared" si="150"/>
        <v>0.10951724922429062</v>
      </c>
      <c r="BZ59" s="96">
        <f t="shared" si="151"/>
        <v>0.57876746509582944</v>
      </c>
      <c r="CA59" s="96">
        <f t="shared" si="152"/>
        <v>0.4206069720138228</v>
      </c>
    </row>
    <row r="60" spans="1:79" x14ac:dyDescent="0.3">
      <c r="A60" s="13" t="s">
        <v>39</v>
      </c>
      <c r="B60" s="12"/>
      <c r="C60" s="12"/>
      <c r="D60" s="12"/>
      <c r="E60" s="12"/>
      <c r="F60" s="13"/>
      <c r="G60" s="13"/>
      <c r="H60" s="32">
        <f t="shared" ref="H60:AE60" si="233">H59/H$10</f>
        <v>8.5138016156487847E-2</v>
      </c>
      <c r="I60" s="32">
        <f t="shared" si="233"/>
        <v>9.9513306917757047E-2</v>
      </c>
      <c r="J60" s="32">
        <f t="shared" si="233"/>
        <v>0.10480537992983434</v>
      </c>
      <c r="K60" s="32">
        <f t="shared" si="233"/>
        <v>0.10078986066311832</v>
      </c>
      <c r="L60" s="32">
        <f t="shared" si="233"/>
        <v>0.11108056356205689</v>
      </c>
      <c r="M60" s="32">
        <f t="shared" si="233"/>
        <v>9.8172686290826455E-2</v>
      </c>
      <c r="N60" s="32">
        <f t="shared" si="233"/>
        <v>9.4511349508119E-2</v>
      </c>
      <c r="O60" s="32">
        <f t="shared" si="233"/>
        <v>0.10059745563685767</v>
      </c>
      <c r="P60" s="32">
        <f t="shared" si="233"/>
        <v>8.6051118730570919E-2</v>
      </c>
      <c r="Q60" s="32">
        <f t="shared" si="233"/>
        <v>9.4123628898556327E-2</v>
      </c>
      <c r="R60" s="32">
        <f t="shared" si="233"/>
        <v>9.4012506920317623E-2</v>
      </c>
      <c r="S60" s="32">
        <f t="shared" si="233"/>
        <v>0.10258084668972919</v>
      </c>
      <c r="T60" s="32">
        <f t="shared" si="233"/>
        <v>5.8603912012596376E-2</v>
      </c>
      <c r="U60" s="32">
        <f t="shared" si="233"/>
        <v>9.5223471305158916E-2</v>
      </c>
      <c r="V60" s="32">
        <f t="shared" si="233"/>
        <v>5.2310218614875205E-2</v>
      </c>
      <c r="W60" s="32">
        <f t="shared" si="233"/>
        <v>7.8279127477369273E-2</v>
      </c>
      <c r="X60" s="32">
        <f t="shared" si="233"/>
        <v>7.4758547655503493E-2</v>
      </c>
      <c r="Y60" s="32">
        <f t="shared" si="233"/>
        <v>6.4800321537345926E-2</v>
      </c>
      <c r="Z60" s="32">
        <f t="shared" si="233"/>
        <v>5.729960650640701E-2</v>
      </c>
      <c r="AA60" s="32">
        <f t="shared" si="233"/>
        <v>7.2983493789313431E-2</v>
      </c>
      <c r="AB60" s="32">
        <f t="shared" si="233"/>
        <v>5.9319761712696886E-2</v>
      </c>
      <c r="AC60" s="32">
        <f t="shared" si="233"/>
        <v>7.7922576101218666E-2</v>
      </c>
      <c r="AD60" s="32">
        <f t="shared" si="233"/>
        <v>7.8736370978756576E-2</v>
      </c>
      <c r="AE60" s="32">
        <f t="shared" si="233"/>
        <v>8.9431739853713652E-2</v>
      </c>
      <c r="AF60" s="32">
        <f t="shared" ref="AF60:BO60" si="234">AF59/AF$10</f>
        <v>4.4117470821122247E-3</v>
      </c>
      <c r="AG60" s="32">
        <f t="shared" si="234"/>
        <v>9.4474570082169348E-2</v>
      </c>
      <c r="AH60" s="32">
        <f t="shared" si="234"/>
        <v>8.9346002288140533E-2</v>
      </c>
      <c r="AI60" s="32">
        <f t="shared" si="234"/>
        <v>8.5043624669748727E-2</v>
      </c>
      <c r="AJ60" s="32">
        <f t="shared" si="234"/>
        <v>0.12912044427083352</v>
      </c>
      <c r="AK60" s="32">
        <f t="shared" si="234"/>
        <v>6.3359342684492392E-2</v>
      </c>
      <c r="AL60" s="32">
        <f t="shared" si="234"/>
        <v>6.7797374184744477E-2</v>
      </c>
      <c r="AM60" s="32">
        <f t="shared" si="234"/>
        <v>7.5954161894588104E-2</v>
      </c>
      <c r="AN60" s="32">
        <f t="shared" si="234"/>
        <v>6.3621206834485411E-2</v>
      </c>
      <c r="AO60" s="32">
        <f t="shared" si="234"/>
        <v>6.6663090689749627E-2</v>
      </c>
      <c r="AP60" s="32">
        <f t="shared" si="234"/>
        <v>4.0180656832319452E-2</v>
      </c>
      <c r="AQ60" s="32">
        <f t="shared" si="234"/>
        <v>0.125594969466649</v>
      </c>
      <c r="AR60" s="32">
        <f t="shared" si="234"/>
        <v>4.6460319553756804E-2</v>
      </c>
      <c r="AS60" s="32">
        <f t="shared" si="234"/>
        <v>0.13526017606935603</v>
      </c>
      <c r="AT60" s="32">
        <f t="shared" si="234"/>
        <v>0.12620950304857123</v>
      </c>
      <c r="AU60" s="32">
        <f t="shared" si="234"/>
        <v>0.12185628766022692</v>
      </c>
      <c r="AV60" s="32">
        <f t="shared" si="234"/>
        <v>0.16567632787402584</v>
      </c>
      <c r="AW60" s="32">
        <f t="shared" si="234"/>
        <v>0.10127479000072821</v>
      </c>
      <c r="AX60" s="32">
        <f t="shared" si="234"/>
        <v>0.10741502335978433</v>
      </c>
      <c r="AY60" s="32">
        <f t="shared" si="234"/>
        <v>0.1165580540601631</v>
      </c>
      <c r="AZ60" s="32">
        <f t="shared" si="234"/>
        <v>0.10476702663234871</v>
      </c>
      <c r="BA60" s="32">
        <f t="shared" si="234"/>
        <v>0.10717321746297662</v>
      </c>
      <c r="BB60" s="32">
        <f t="shared" si="234"/>
        <v>8.0225838145730158E-2</v>
      </c>
      <c r="BC60" s="32">
        <f t="shared" si="234"/>
        <v>0.16354724410870805</v>
      </c>
      <c r="BD60" s="32">
        <f t="shared" si="234"/>
        <v>9.051756832761039E-2</v>
      </c>
      <c r="BE60" s="32">
        <f t="shared" si="234"/>
        <v>0.17789434216666578</v>
      </c>
      <c r="BF60" s="32">
        <f t="shared" si="234"/>
        <v>0.16487970131415522</v>
      </c>
      <c r="BG60" s="32">
        <f t="shared" si="234"/>
        <v>0.16047881430425132</v>
      </c>
      <c r="BH60" s="32">
        <f t="shared" si="234"/>
        <v>0.20398574678978104</v>
      </c>
      <c r="BI60" s="32">
        <f t="shared" si="234"/>
        <v>0.14104849121488042</v>
      </c>
      <c r="BJ60" s="32">
        <f t="shared" si="234"/>
        <v>0.14891701490450915</v>
      </c>
      <c r="BK60" s="32">
        <f t="shared" si="234"/>
        <v>0.15904371820169466</v>
      </c>
      <c r="BL60" s="32">
        <f t="shared" si="234"/>
        <v>0.14781973383683883</v>
      </c>
      <c r="BM60" s="32">
        <f t="shared" si="234"/>
        <v>0.14957985420497635</v>
      </c>
      <c r="BN60" s="32">
        <f t="shared" si="234"/>
        <v>0.12219952407173178</v>
      </c>
      <c r="BO60" s="32">
        <f t="shared" si="234"/>
        <v>0.20327628107673304</v>
      </c>
      <c r="BP60" s="76"/>
      <c r="BR60" s="32">
        <f t="shared" ref="BR60:BV60" si="235">BR59/BR$10</f>
        <v>9.7823624465790807E-2</v>
      </c>
      <c r="BS60" s="32">
        <f t="shared" si="235"/>
        <v>7.1835486830508943E-2</v>
      </c>
      <c r="BT60" s="32">
        <f t="shared" si="235"/>
        <v>7.6605132068923706E-2</v>
      </c>
      <c r="BU60" s="32">
        <f t="shared" si="235"/>
        <v>0.11580719762383856</v>
      </c>
      <c r="BV60" s="32">
        <f t="shared" si="235"/>
        <v>0.15687522752305186</v>
      </c>
      <c r="BX60" s="102"/>
      <c r="BY60" s="102"/>
      <c r="BZ60" s="102"/>
      <c r="CA60" s="102"/>
    </row>
    <row r="61" spans="1:79" x14ac:dyDescent="0.3">
      <c r="A61" s="57" t="s">
        <v>141</v>
      </c>
      <c r="B61" s="58"/>
      <c r="C61" s="58"/>
      <c r="D61" s="58"/>
      <c r="E61" s="58"/>
      <c r="F61" s="59"/>
      <c r="G61" s="59"/>
      <c r="H61" s="64"/>
      <c r="I61" s="64"/>
      <c r="J61" s="64"/>
      <c r="K61" s="64"/>
      <c r="L61" s="64"/>
      <c r="M61" s="64"/>
      <c r="N61" s="64"/>
      <c r="O61" s="64"/>
      <c r="P61" s="64"/>
      <c r="Q61" s="64"/>
      <c r="R61" s="64"/>
      <c r="S61" s="60">
        <f>SUM(H59:S59)</f>
        <v>5051190.2527030744</v>
      </c>
      <c r="T61" s="60">
        <f>SUM(I59:T59)</f>
        <v>4946738.7632668242</v>
      </c>
      <c r="U61" s="60">
        <f>SUM(J59:U59)</f>
        <v>4949630.1009960286</v>
      </c>
      <c r="V61" s="60">
        <f>SUM(K59:V59)</f>
        <v>4715430.7938060109</v>
      </c>
      <c r="W61" s="60">
        <f t="shared" ref="W61:AE61" si="236">SUM(L59:W59)</f>
        <v>4619974.7746916898</v>
      </c>
      <c r="X61" s="60">
        <f t="shared" si="236"/>
        <v>4461301.2316045929</v>
      </c>
      <c r="Y61" s="60">
        <f t="shared" si="236"/>
        <v>4316559.8720757412</v>
      </c>
      <c r="Z61" s="60">
        <f t="shared" si="236"/>
        <v>4154880.3735677763</v>
      </c>
      <c r="AA61" s="60">
        <f t="shared" si="236"/>
        <v>4043033.2481530728</v>
      </c>
      <c r="AB61" s="60">
        <f t="shared" si="236"/>
        <v>3935164.819085042</v>
      </c>
      <c r="AC61" s="60">
        <f t="shared" si="236"/>
        <v>3881142.4746086146</v>
      </c>
      <c r="AD61" s="60">
        <f t="shared" si="236"/>
        <v>3828496.5962613444</v>
      </c>
      <c r="AE61" s="60">
        <f t="shared" si="236"/>
        <v>3786543.3270160016</v>
      </c>
      <c r="AF61" s="60">
        <f t="shared" ref="AF61" si="237">SUM(U59:AF59)</f>
        <v>3566437.7101005875</v>
      </c>
      <c r="AG61" s="60">
        <f t="shared" ref="AG61" si="238">SUM(V59:AG59)</f>
        <v>3581225.3114267392</v>
      </c>
      <c r="AH61" s="60">
        <f t="shared" ref="AH61" si="239">SUM(W59:AH59)</f>
        <v>3761849.0401510191</v>
      </c>
      <c r="AI61" s="60">
        <f t="shared" ref="AI61" si="240">SUM(X59:AI59)</f>
        <v>3806365.4396281866</v>
      </c>
      <c r="AJ61" s="60">
        <f t="shared" ref="AJ61" si="241">SUM(Y59:AJ59)</f>
        <v>4083717.4368292545</v>
      </c>
      <c r="AK61" s="60">
        <f t="shared" ref="AK61" si="242">SUM(Z59:AK59)</f>
        <v>4088056.8915103921</v>
      </c>
      <c r="AL61" s="60">
        <f t="shared" ref="AL61" si="243">SUM(AA59:AL59)</f>
        <v>4145672.4484494235</v>
      </c>
      <c r="AM61" s="60">
        <f t="shared" ref="AM61" si="244">SUM(AB59:AM59)</f>
        <v>4172638.1212726301</v>
      </c>
      <c r="AN61" s="60">
        <f t="shared" ref="AN61" si="245">SUM(AC59:AN59)</f>
        <v>4202770.8483360261</v>
      </c>
      <c r="AO61" s="60">
        <f t="shared" ref="AO61" si="246">SUM(AD59:AO59)</f>
        <v>4165853.3828222919</v>
      </c>
      <c r="AP61" s="60">
        <f t="shared" ref="AP61" si="247">SUM(AE59:AP59)</f>
        <v>4009559.2909543877</v>
      </c>
      <c r="AQ61" s="60">
        <f t="shared" ref="AQ61" si="248">SUM(AF59:AQ59)</f>
        <v>4201235.1362593872</v>
      </c>
      <c r="AR61" s="60">
        <f t="shared" ref="AR61" si="249">SUM(AG59:AR59)</f>
        <v>4388156.119133763</v>
      </c>
      <c r="AS61" s="60">
        <f t="shared" ref="AS61" si="250">SUM(AH59:AS59)</f>
        <v>4607965.4589972999</v>
      </c>
      <c r="AT61" s="60">
        <f t="shared" ref="AT61" si="251">SUM(AI59:AT59)</f>
        <v>4803471.955858686</v>
      </c>
      <c r="AU61" s="60">
        <f t="shared" ref="AU61" si="252">SUM(AJ59:AU59)</f>
        <v>4996827.4803479277</v>
      </c>
      <c r="AV61" s="60">
        <f t="shared" ref="AV61" si="253">SUM(AK59:AV59)</f>
        <v>5209147.0172420274</v>
      </c>
      <c r="AW61" s="60">
        <f t="shared" ref="AW61" si="254">SUM(AL59:AW59)</f>
        <v>5399229.2777551878</v>
      </c>
      <c r="AX61" s="60">
        <f t="shared" ref="AX61" si="255">SUM(AM59:AX59)</f>
        <v>5600163.6067395108</v>
      </c>
      <c r="AY61" s="60">
        <f t="shared" ref="AY61" si="256">SUM(AN59:AY59)</f>
        <v>5810067.9710102137</v>
      </c>
      <c r="AZ61" s="60">
        <f t="shared" ref="AZ61" si="257">SUM(AO59:AZ59)</f>
        <v>6017207.7050558068</v>
      </c>
      <c r="BA61" s="60">
        <f t="shared" ref="BA61" si="258">SUM(AP59:BA59)</f>
        <v>6222363.2624571417</v>
      </c>
      <c r="BB61" s="60">
        <f t="shared" ref="BB61" si="259">SUM(AQ59:BB59)</f>
        <v>6413791.0124991899</v>
      </c>
      <c r="BC61" s="60">
        <f t="shared" ref="BC61" si="260">SUM(AR59:BC59)</f>
        <v>6632773.3463437641</v>
      </c>
      <c r="BD61" s="60">
        <f t="shared" ref="BD61" si="261">SUM(AS59:BD59)</f>
        <v>6847165.8631052561</v>
      </c>
      <c r="BE61" s="60">
        <f t="shared" ref="BE61" si="262">SUM(AT59:BE59)</f>
        <v>7100252.9631027468</v>
      </c>
      <c r="BF61" s="60">
        <f t="shared" ref="BF61" si="263">SUM(AU59:BF59)</f>
        <v>7323890.8476250526</v>
      </c>
      <c r="BG61" s="60">
        <f t="shared" ref="BG61" si="264">SUM(AV59:BG59)</f>
        <v>7544980.6741536325</v>
      </c>
      <c r="BH61" s="60">
        <f t="shared" ref="BH61" si="265">SUM(AW59:BH59)</f>
        <v>7788411.4528091419</v>
      </c>
      <c r="BI61" s="60">
        <f t="shared" ref="BI61" si="266">SUM(AX59:BI59)</f>
        <v>8005844.6088220011</v>
      </c>
      <c r="BJ61" s="60">
        <f t="shared" ref="BJ61" si="267">SUM(AY59:BJ59)</f>
        <v>8236398.6772730891</v>
      </c>
      <c r="BK61" s="60">
        <f t="shared" ref="BK61" si="268">SUM(AZ59:BK59)</f>
        <v>8477731.4544078521</v>
      </c>
      <c r="BL61" s="60">
        <f t="shared" ref="BL61" si="269">SUM(BA59:BL59)</f>
        <v>8715885.6607081294</v>
      </c>
      <c r="BM61" s="60">
        <f t="shared" ref="BM61" si="270">SUM(BB59:BM59)</f>
        <v>8951585.0268344842</v>
      </c>
      <c r="BN61" s="60">
        <f t="shared" ref="BN61" si="271">SUM(BC59:BN59)</f>
        <v>9170979.3697191626</v>
      </c>
      <c r="BO61" s="60">
        <f t="shared" ref="BO61" si="272">SUM(BD59:BO59)</f>
        <v>9422564.0596034061</v>
      </c>
      <c r="BP61" s="78"/>
      <c r="BR61" s="60">
        <f>BR59</f>
        <v>5051190.2527030744</v>
      </c>
      <c r="BS61" s="60">
        <f t="shared" ref="BS61:BV61" si="273">BS59</f>
        <v>3786543.3270160016</v>
      </c>
      <c r="BT61" s="60">
        <f t="shared" si="273"/>
        <v>4201235.1362593872</v>
      </c>
      <c r="BU61" s="60">
        <f t="shared" si="273"/>
        <v>6632773.3463437641</v>
      </c>
      <c r="BV61" s="60">
        <f t="shared" si="273"/>
        <v>9422564.0596034061</v>
      </c>
      <c r="BX61" s="97">
        <f t="shared" ref="BX61:CA61" si="274">IFERROR(BS61/BR61-1,0)</f>
        <v>-0.25036612410516801</v>
      </c>
      <c r="BY61" s="97">
        <f t="shared" si="274"/>
        <v>0.10951724922429062</v>
      </c>
      <c r="BZ61" s="97">
        <f t="shared" si="274"/>
        <v>0.57876746509582944</v>
      </c>
      <c r="CA61" s="97">
        <f t="shared" si="274"/>
        <v>0.4206069720138228</v>
      </c>
    </row>
    <row r="62" spans="1:79" x14ac:dyDescent="0.3">
      <c r="A62" s="61" t="s">
        <v>142</v>
      </c>
      <c r="B62" s="62"/>
      <c r="C62" s="62"/>
      <c r="D62" s="62"/>
      <c r="E62" s="62"/>
      <c r="F62" s="61"/>
      <c r="G62" s="61"/>
      <c r="H62" s="65"/>
      <c r="I62" s="65"/>
      <c r="J62" s="65"/>
      <c r="K62" s="65"/>
      <c r="L62" s="65"/>
      <c r="M62" s="65"/>
      <c r="N62" s="65"/>
      <c r="O62" s="65"/>
      <c r="P62" s="65"/>
      <c r="Q62" s="65"/>
      <c r="R62" s="65"/>
      <c r="S62" s="63">
        <f>S61/SUM(H$10:S$10)</f>
        <v>9.7823624465790807E-2</v>
      </c>
      <c r="T62" s="63">
        <f t="shared" ref="T62:AE62" si="275">T61/SUM(I$10:T$10)</f>
        <v>9.5720798078876901E-2</v>
      </c>
      <c r="U62" s="63">
        <f t="shared" si="275"/>
        <v>9.536765573326747E-2</v>
      </c>
      <c r="V62" s="63">
        <f t="shared" si="275"/>
        <v>9.0854408407494203E-2</v>
      </c>
      <c r="W62" s="63">
        <f t="shared" si="275"/>
        <v>8.8937978109766613E-2</v>
      </c>
      <c r="X62" s="63">
        <f t="shared" si="275"/>
        <v>8.5726338532367982E-2</v>
      </c>
      <c r="Y62" s="63">
        <f t="shared" si="275"/>
        <v>8.2944362899319779E-2</v>
      </c>
      <c r="Z62" s="63">
        <f t="shared" si="275"/>
        <v>7.9833960020609968E-2</v>
      </c>
      <c r="AA62" s="63">
        <f t="shared" si="275"/>
        <v>7.7548652402226914E-2</v>
      </c>
      <c r="AB62" s="63">
        <f t="shared" si="275"/>
        <v>7.5349263546026057E-2</v>
      </c>
      <c r="AC62" s="63">
        <f t="shared" si="275"/>
        <v>7.4068919855479073E-2</v>
      </c>
      <c r="AD62" s="63">
        <f t="shared" si="275"/>
        <v>7.288734207223678E-2</v>
      </c>
      <c r="AE62" s="63">
        <f t="shared" si="275"/>
        <v>7.1835486830508943E-2</v>
      </c>
      <c r="AF62" s="63">
        <f t="shared" ref="AF62" si="276">AF61/SUM(U$10:AF$10)</f>
        <v>6.7450070454503741E-2</v>
      </c>
      <c r="AG62" s="63">
        <f t="shared" ref="AG62" si="277">AG61/SUM(V$10:AG$10)</f>
        <v>6.7484758758076815E-2</v>
      </c>
      <c r="AH62" s="63">
        <f t="shared" ref="AH62" si="278">AH61/SUM(W$10:AH$10)</f>
        <v>7.0659515053262803E-2</v>
      </c>
      <c r="AI62" s="63">
        <f t="shared" ref="AI62" si="279">AI61/SUM(X$10:AI$10)</f>
        <v>7.1267960415868137E-2</v>
      </c>
      <c r="AJ62" s="63">
        <f t="shared" ref="AJ62" si="280">AJ61/SUM(Y$10:AJ$10)</f>
        <v>7.6195207239296001E-2</v>
      </c>
      <c r="AK62" s="63">
        <f t="shared" ref="AK62" si="281">AK61/SUM(Z$10:AK$10)</f>
        <v>7.6039016535489598E-2</v>
      </c>
      <c r="AL62" s="63">
        <f t="shared" ref="AL62" si="282">AL61/SUM(AA$10:AL$10)</f>
        <v>7.6858900002429106E-2</v>
      </c>
      <c r="AM62" s="63">
        <f t="shared" ref="AM62" si="283">AM61/SUM(AB$10:AM$10)</f>
        <v>7.7096428659023039E-2</v>
      </c>
      <c r="AN62" s="63">
        <f t="shared" ref="AN62" si="284">AN61/SUM(AC$10:AN$10)</f>
        <v>7.7394116103617003E-2</v>
      </c>
      <c r="AO62" s="63">
        <f t="shared" ref="AO62" si="285">AO61/SUM(AD$10:AO$10)</f>
        <v>7.6461434073637216E-2</v>
      </c>
      <c r="AP62" s="63">
        <f t="shared" ref="AP62" si="286">AP61/SUM(AE$10:AP$10)</f>
        <v>7.3366540044367157E-2</v>
      </c>
      <c r="AQ62" s="63">
        <f t="shared" ref="AQ62" si="287">AQ61/SUM(AF$10:AQ$10)</f>
        <v>7.6605132068923706E-2</v>
      </c>
      <c r="AR62" s="63">
        <f t="shared" ref="AR62" si="288">AR61/SUM(AG$10:AR$10)</f>
        <v>7.9741656655547277E-2</v>
      </c>
      <c r="AS62" s="63">
        <f t="shared" ref="AS62" si="289">AS61/SUM(AH$10:AS$10)</f>
        <v>8.3402893361434749E-2</v>
      </c>
      <c r="AT62" s="63">
        <f t="shared" ref="AT62" si="290">AT61/SUM(AI$10:AT$10)</f>
        <v>8.6634939044521866E-2</v>
      </c>
      <c r="AU62" s="63">
        <f t="shared" ref="AU62" si="291">AU61/SUM(AJ$10:AU$10)</f>
        <v>8.9809085023429616E-2</v>
      </c>
      <c r="AV62" s="63">
        <f t="shared" ref="AV62" si="292">AV61/SUM(AK$10:AV$10)</f>
        <v>9.3269229467224601E-2</v>
      </c>
      <c r="AW62" s="63">
        <f t="shared" ref="AW62" si="293">AW61/SUM(AL$10:AW$10)</f>
        <v>9.634473240965899E-2</v>
      </c>
      <c r="AX62" s="63">
        <f t="shared" ref="AX62" si="294">AX61/SUM(AM$10:AX$10)</f>
        <v>9.9573217239170744E-2</v>
      </c>
      <c r="AY62" s="63">
        <f t="shared" ref="AY62" si="295">AY61/SUM(AN$10:AY$10)</f>
        <v>0.10292128197595166</v>
      </c>
      <c r="AZ62" s="63">
        <f t="shared" ref="AZ62" si="296">AZ61/SUM(AO$10:AZ$10)</f>
        <v>0.1062009303724335</v>
      </c>
      <c r="BA62" s="63">
        <f t="shared" ref="BA62" si="297">BA61/SUM(AP$10:BA$10)</f>
        <v>0.10942561172077402</v>
      </c>
      <c r="BB62" s="63">
        <f t="shared" ref="BB62" si="298">BB61/SUM(AQ$10:BB$10)</f>
        <v>0.11241360182318676</v>
      </c>
      <c r="BC62" s="63">
        <f t="shared" ref="BC62" si="299">BC61/SUM(AR$10:BC$10)</f>
        <v>0.11580719762383856</v>
      </c>
      <c r="BD62" s="63">
        <f t="shared" ref="BD62" si="300">BD61/SUM(AS$10:BD$10)</f>
        <v>0.11910461825660075</v>
      </c>
      <c r="BE62" s="63">
        <f t="shared" ref="BE62" si="301">BE61/SUM(AT$10:BE$10)</f>
        <v>0.12296565879749426</v>
      </c>
      <c r="BF62" s="63">
        <f t="shared" ref="BF62" si="302">BF61/SUM(AU$10:BF$10)</f>
        <v>0.12634936922238049</v>
      </c>
      <c r="BG62" s="63">
        <f t="shared" ref="BG62" si="303">BG61/SUM(AV$10:BG$10)</f>
        <v>0.1296689592178879</v>
      </c>
      <c r="BH62" s="63">
        <f t="shared" ref="BH62" si="304">BH61/SUM(AW$10:BH$10)</f>
        <v>0.13329493347867108</v>
      </c>
      <c r="BI62" s="63">
        <f t="shared" ref="BI62" si="305">BI61/SUM(AX$10:BI$10)</f>
        <v>0.13650821469627517</v>
      </c>
      <c r="BJ62" s="63">
        <f t="shared" ref="BJ62" si="306">BJ61/SUM(AY$10:BJ$10)</f>
        <v>0.13988947559769152</v>
      </c>
      <c r="BK62" s="63">
        <f t="shared" ref="BK62" si="307">BK61/SUM(AZ$10:BK$10)</f>
        <v>0.14340056409942789</v>
      </c>
      <c r="BL62" s="63">
        <f t="shared" ref="BL62" si="308">BL61/SUM(BA$10:BL$10)</f>
        <v>0.14683741949594753</v>
      </c>
      <c r="BM62" s="63">
        <f t="shared" ref="BM62" si="309">BM61/SUM(BB$10:BM$10)</f>
        <v>0.15021180214338431</v>
      </c>
      <c r="BN62" s="63">
        <f t="shared" ref="BN62" si="310">BN61/SUM(BC$10:BN$10)</f>
        <v>0.1533288559486024</v>
      </c>
      <c r="BO62" s="63">
        <f>BO61/SUM(BD$10:BO$10)</f>
        <v>0.15687522752305186</v>
      </c>
      <c r="BP62" s="79"/>
      <c r="BR62" s="63">
        <f t="shared" ref="BR62:BV62" si="311">BR60</f>
        <v>9.7823624465790807E-2</v>
      </c>
      <c r="BS62" s="63">
        <f t="shared" si="311"/>
        <v>7.1835486830508943E-2</v>
      </c>
      <c r="BT62" s="63">
        <f t="shared" si="311"/>
        <v>7.6605132068923706E-2</v>
      </c>
      <c r="BU62" s="63">
        <f t="shared" si="311"/>
        <v>0.11580719762383856</v>
      </c>
      <c r="BV62" s="63">
        <f t="shared" si="311"/>
        <v>0.15687522752305186</v>
      </c>
      <c r="BX62" s="102"/>
      <c r="BY62" s="102"/>
      <c r="BZ62" s="102"/>
      <c r="CA62" s="102"/>
    </row>
    <row r="63" spans="1:79" x14ac:dyDescent="0.3">
      <c r="A63" s="13"/>
      <c r="B63" s="12"/>
      <c r="C63" s="12"/>
      <c r="D63" s="12"/>
      <c r="E63" s="12"/>
      <c r="F63" s="13"/>
      <c r="G63" s="13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A63" s="29"/>
      <c r="AB63" s="29"/>
      <c r="AC63" s="29"/>
      <c r="AD63" s="29"/>
      <c r="AE63" s="29"/>
      <c r="AF63" s="29"/>
      <c r="AG63" s="29"/>
      <c r="AH63" s="29"/>
      <c r="AI63" s="29"/>
      <c r="AJ63" s="29"/>
      <c r="AK63" s="29"/>
      <c r="AL63" s="29"/>
      <c r="AM63" s="29"/>
      <c r="AN63" s="29"/>
      <c r="AO63" s="29"/>
      <c r="AP63" s="29"/>
      <c r="AQ63" s="29"/>
      <c r="AR63" s="29"/>
      <c r="AS63" s="29"/>
      <c r="AT63" s="29"/>
      <c r="AU63" s="29"/>
      <c r="AV63" s="29"/>
      <c r="AW63" s="29"/>
      <c r="AX63" s="29"/>
      <c r="AY63" s="29"/>
      <c r="AZ63" s="29"/>
      <c r="BA63" s="29"/>
      <c r="BB63" s="29"/>
      <c r="BC63" s="29"/>
      <c r="BD63" s="29"/>
      <c r="BE63" s="29"/>
      <c r="BF63" s="29"/>
      <c r="BG63" s="29"/>
      <c r="BH63" s="29"/>
      <c r="BI63" s="29"/>
      <c r="BJ63" s="29"/>
      <c r="BK63" s="29"/>
      <c r="BL63" s="29"/>
      <c r="BM63" s="29"/>
      <c r="BN63" s="29"/>
      <c r="BO63" s="29"/>
      <c r="BP63" s="75"/>
      <c r="BR63" s="29"/>
      <c r="BS63" s="29"/>
      <c r="BT63" s="29"/>
      <c r="BU63" s="29"/>
      <c r="BV63" s="29"/>
      <c r="BX63" s="92"/>
      <c r="BY63" s="92"/>
      <c r="BZ63" s="92"/>
      <c r="CA63" s="92"/>
    </row>
    <row r="64" spans="1:79" x14ac:dyDescent="0.3">
      <c r="A64" s="5" t="s">
        <v>42</v>
      </c>
      <c r="B64" s="5"/>
      <c r="C64" s="5"/>
      <c r="D64" s="5"/>
      <c r="E64" s="5"/>
      <c r="F64" s="5"/>
      <c r="G64" s="5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  <c r="AA64" s="31"/>
      <c r="AB64" s="31"/>
      <c r="AC64" s="31"/>
      <c r="AD64" s="31"/>
      <c r="AE64" s="31"/>
      <c r="AF64" s="31"/>
      <c r="AG64" s="31"/>
      <c r="AH64" s="31"/>
      <c r="AI64" s="31"/>
      <c r="AJ64" s="31"/>
      <c r="AK64" s="31"/>
      <c r="AL64" s="31"/>
      <c r="AM64" s="31"/>
      <c r="AN64" s="31"/>
      <c r="AO64" s="31"/>
      <c r="AP64" s="31"/>
      <c r="AQ64" s="31"/>
      <c r="AR64" s="31"/>
      <c r="AS64" s="31"/>
      <c r="AT64" s="31"/>
      <c r="AU64" s="31"/>
      <c r="AV64" s="31"/>
      <c r="AW64" s="31"/>
      <c r="AX64" s="31"/>
      <c r="AY64" s="31"/>
      <c r="AZ64" s="31"/>
      <c r="BA64" s="31"/>
      <c r="BB64" s="31"/>
      <c r="BC64" s="31"/>
      <c r="BD64" s="31"/>
      <c r="BE64" s="31"/>
      <c r="BF64" s="31"/>
      <c r="BG64" s="31"/>
      <c r="BH64" s="31"/>
      <c r="BI64" s="31"/>
      <c r="BJ64" s="31"/>
      <c r="BK64" s="31"/>
      <c r="BL64" s="31"/>
      <c r="BM64" s="31"/>
      <c r="BN64" s="31"/>
      <c r="BO64" s="31"/>
      <c r="BP64" s="65"/>
      <c r="BR64" s="31"/>
      <c r="BS64" s="31"/>
      <c r="BT64" s="31"/>
      <c r="BU64" s="31"/>
      <c r="BV64" s="31"/>
      <c r="BX64" s="94"/>
      <c r="BY64" s="94"/>
      <c r="BZ64" s="94"/>
      <c r="CA64" s="94"/>
    </row>
    <row r="65" spans="1:79" x14ac:dyDescent="0.3">
      <c r="A65" s="1" t="s">
        <v>43</v>
      </c>
      <c r="B65" s="1"/>
      <c r="C65" s="1"/>
      <c r="D65" s="1"/>
      <c r="E65" s="1"/>
      <c r="F65" s="1"/>
      <c r="G65" s="1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A65" s="29"/>
      <c r="AB65" s="29"/>
      <c r="AC65" s="29"/>
      <c r="AD65" s="29"/>
      <c r="AE65" s="29"/>
      <c r="AF65" s="29"/>
      <c r="AG65" s="29"/>
      <c r="AH65" s="29"/>
      <c r="AI65" s="29"/>
      <c r="AJ65" s="29"/>
      <c r="AK65" s="29"/>
      <c r="AL65" s="29"/>
      <c r="AM65" s="29"/>
      <c r="AN65" s="29"/>
      <c r="AO65" s="29"/>
      <c r="AP65" s="29"/>
      <c r="AQ65" s="29"/>
      <c r="AR65" s="29"/>
      <c r="AS65" s="29"/>
      <c r="AT65" s="29"/>
      <c r="AU65" s="29"/>
      <c r="AV65" s="29"/>
      <c r="AW65" s="29"/>
      <c r="AX65" s="29"/>
      <c r="AY65" s="29"/>
      <c r="AZ65" s="29"/>
      <c r="BA65" s="29"/>
      <c r="BB65" s="29"/>
      <c r="BC65" s="29"/>
      <c r="BD65" s="29"/>
      <c r="BE65" s="29"/>
      <c r="BF65" s="29"/>
      <c r="BG65" s="29"/>
      <c r="BH65" s="29"/>
      <c r="BI65" s="29"/>
      <c r="BJ65" s="29"/>
      <c r="BK65" s="29"/>
      <c r="BL65" s="29"/>
      <c r="BM65" s="29"/>
      <c r="BN65" s="29"/>
      <c r="BO65" s="29"/>
      <c r="BP65" s="75"/>
      <c r="BR65" s="29"/>
      <c r="BS65" s="29"/>
      <c r="BT65" s="29"/>
      <c r="BU65" s="29"/>
      <c r="BV65" s="29"/>
      <c r="BX65" s="92"/>
      <c r="BY65" s="92"/>
      <c r="BZ65" s="92"/>
      <c r="CA65" s="92"/>
    </row>
    <row r="66" spans="1:79" x14ac:dyDescent="0.3">
      <c r="A66" s="8" t="s">
        <v>44</v>
      </c>
      <c r="B66" s="8"/>
      <c r="C66" s="8"/>
      <c r="D66" s="8"/>
      <c r="E66" s="8"/>
      <c r="F66" s="9" t="s">
        <v>74</v>
      </c>
      <c r="G66" s="1"/>
      <c r="H66" s="27">
        <v>1267669.8500000001</v>
      </c>
      <c r="I66" s="27">
        <v>1536489.7669555296</v>
      </c>
      <c r="J66" s="27">
        <v>2215584.0139554022</v>
      </c>
      <c r="K66" s="27">
        <v>1829203.3896715306</v>
      </c>
      <c r="L66" s="27">
        <v>1989729.899605948</v>
      </c>
      <c r="M66" s="27">
        <v>1709371.5308507355</v>
      </c>
      <c r="N66" s="27">
        <v>2132191.727816307</v>
      </c>
      <c r="O66" s="27">
        <v>1913810.6822296905</v>
      </c>
      <c r="P66" s="27">
        <v>2043475.6843184454</v>
      </c>
      <c r="Q66" s="27">
        <v>2568798.8735059923</v>
      </c>
      <c r="R66" s="27">
        <v>2581410.799632804</v>
      </c>
      <c r="S66" s="27">
        <v>2394398.1229865332</v>
      </c>
      <c r="T66" s="27">
        <v>1261797.4994558995</v>
      </c>
      <c r="U66" s="27">
        <v>2058802.0341406353</v>
      </c>
      <c r="V66" s="27">
        <v>1940300.003950492</v>
      </c>
      <c r="W66" s="27">
        <v>1155077.5912214187</v>
      </c>
      <c r="X66" s="27">
        <v>1275089.7480687362</v>
      </c>
      <c r="Y66" s="27">
        <v>1370203.9334450997</v>
      </c>
      <c r="Z66" s="27">
        <v>1701936.6719027057</v>
      </c>
      <c r="AA66" s="27">
        <v>1471248.0409013848</v>
      </c>
      <c r="AB66" s="27">
        <v>1314360.2359575643</v>
      </c>
      <c r="AC66" s="27">
        <v>1695118.4106686853</v>
      </c>
      <c r="AD66" s="27">
        <v>1940229.4584482266</v>
      </c>
      <c r="AE66" s="27">
        <v>1541938.2525566122</v>
      </c>
      <c r="AF66" s="37">
        <f>AF129</f>
        <v>1424819.1727242325</v>
      </c>
      <c r="AG66" s="37">
        <f t="shared" ref="AG66:BO66" si="312">AG129</f>
        <v>1729290.2615026021</v>
      </c>
      <c r="AH66" s="37">
        <f t="shared" si="312"/>
        <v>2007515.0928042224</v>
      </c>
      <c r="AI66" s="37">
        <f t="shared" si="312"/>
        <v>2263948.7779628425</v>
      </c>
      <c r="AJ66" s="37">
        <f t="shared" si="312"/>
        <v>2753823.4447787125</v>
      </c>
      <c r="AK66" s="37">
        <f t="shared" si="312"/>
        <v>2903475.3915320826</v>
      </c>
      <c r="AL66" s="37">
        <f t="shared" si="312"/>
        <v>3074577.5896962029</v>
      </c>
      <c r="AM66" s="37">
        <f t="shared" si="312"/>
        <v>3285641.1842855732</v>
      </c>
      <c r="AN66" s="37">
        <f t="shared" si="312"/>
        <v>3436553.1492009433</v>
      </c>
      <c r="AO66" s="37">
        <f t="shared" si="312"/>
        <v>3602153.6311658137</v>
      </c>
      <c r="AP66" s="37">
        <f t="shared" si="312"/>
        <v>3642999.8798449337</v>
      </c>
      <c r="AQ66" s="37">
        <f t="shared" si="312"/>
        <v>4113336.9020258044</v>
      </c>
      <c r="AR66" s="37">
        <f t="shared" si="312"/>
        <v>4183138.8050678009</v>
      </c>
      <c r="AS66" s="37">
        <f t="shared" si="312"/>
        <v>4707419.2337097079</v>
      </c>
      <c r="AT66" s="37">
        <f t="shared" si="312"/>
        <v>5181150.5618727142</v>
      </c>
      <c r="AU66" s="37">
        <f t="shared" si="312"/>
        <v>5630939.7715205755</v>
      </c>
      <c r="AV66" s="37">
        <f t="shared" si="312"/>
        <v>6333133.9752305457</v>
      </c>
      <c r="AW66" s="37">
        <f t="shared" si="312"/>
        <v>6672868.1824970776</v>
      </c>
      <c r="AX66" s="37">
        <f t="shared" si="312"/>
        <v>7044904.7096455209</v>
      </c>
      <c r="AY66" s="37">
        <f t="shared" si="312"/>
        <v>7465872.6685055932</v>
      </c>
      <c r="AZ66" s="37">
        <f t="shared" si="312"/>
        <v>7823924.3674665559</v>
      </c>
      <c r="BA66" s="37">
        <f t="shared" si="312"/>
        <v>8194680.4068327611</v>
      </c>
      <c r="BB66" s="37">
        <f t="shared" si="312"/>
        <v>8426954.4055539295</v>
      </c>
      <c r="BC66" s="37">
        <f t="shared" si="312"/>
        <v>9116273.7615793739</v>
      </c>
      <c r="BD66" s="37">
        <f t="shared" si="312"/>
        <v>9400468.181382861</v>
      </c>
      <c r="BE66" s="37">
        <f t="shared" si="312"/>
        <v>10177835.710022258</v>
      </c>
      <c r="BF66" s="37">
        <f t="shared" si="312"/>
        <v>10875204.922707571</v>
      </c>
      <c r="BG66" s="37">
        <f t="shared" si="312"/>
        <v>11546083.958884012</v>
      </c>
      <c r="BH66" s="37">
        <f t="shared" si="312"/>
        <v>12491708.941249494</v>
      </c>
      <c r="BI66" s="37">
        <f t="shared" si="312"/>
        <v>13048876.304528885</v>
      </c>
      <c r="BJ66" s="37">
        <f t="shared" si="312"/>
        <v>13651466.900128417</v>
      </c>
      <c r="BK66" s="37">
        <f t="shared" si="312"/>
        <v>14313767.636123251</v>
      </c>
      <c r="BL66" s="37">
        <f t="shared" si="312"/>
        <v>14909973.54138449</v>
      </c>
      <c r="BM66" s="37">
        <f t="shared" si="312"/>
        <v>15516428.946877049</v>
      </c>
      <c r="BN66" s="37">
        <f t="shared" si="312"/>
        <v>15968097.288482897</v>
      </c>
      <c r="BO66" s="37">
        <f t="shared" si="312"/>
        <v>16909001.334392585</v>
      </c>
      <c r="BP66" s="80"/>
      <c r="BR66" s="88">
        <f t="shared" ref="BR66:CA70" si="313">INDEX($H66:$BP66,MATCH(BR$4,$H$4:$BP$4,0))</f>
        <v>2394398.1229865332</v>
      </c>
      <c r="BS66" s="88">
        <f t="shared" si="313"/>
        <v>1541938.2525566122</v>
      </c>
      <c r="BT66" s="88">
        <f t="shared" si="313"/>
        <v>4113336.9020258044</v>
      </c>
      <c r="BU66" s="88">
        <f t="shared" si="313"/>
        <v>9116273.7615793739</v>
      </c>
      <c r="BV66" s="88">
        <f t="shared" si="313"/>
        <v>16909001.334392585</v>
      </c>
      <c r="BX66" s="98">
        <f t="shared" ref="BX66:BX70" si="314">IFERROR(BS66/BR66-1,0)</f>
        <v>-0.35602261054508666</v>
      </c>
      <c r="BY66" s="98">
        <f t="shared" ref="BY66:BY70" si="315">IFERROR(BT66/BS66-1,0)</f>
        <v>1.6676404811967549</v>
      </c>
      <c r="BZ66" s="98">
        <f t="shared" ref="BZ66:BZ70" si="316">IFERROR(BU66/BT66-1,0)</f>
        <v>1.216272087289918</v>
      </c>
      <c r="CA66" s="98">
        <f t="shared" ref="CA66:CA70" si="317">IFERROR(BV66/BU66-1,0)</f>
        <v>0.85481500189866377</v>
      </c>
    </row>
    <row r="67" spans="1:79" x14ac:dyDescent="0.3">
      <c r="A67" s="8" t="s">
        <v>45</v>
      </c>
      <c r="B67" s="8"/>
      <c r="C67" s="8"/>
      <c r="D67" s="8"/>
      <c r="E67" s="8"/>
      <c r="F67" s="9" t="s">
        <v>75</v>
      </c>
      <c r="G67" s="1"/>
      <c r="H67" s="27">
        <v>3760388.82</v>
      </c>
      <c r="I67" s="27">
        <v>3661869.49</v>
      </c>
      <c r="J67" s="27">
        <v>3802541.37</v>
      </c>
      <c r="K67" s="27">
        <v>3916573.69</v>
      </c>
      <c r="L67" s="27">
        <v>3936087.31</v>
      </c>
      <c r="M67" s="27">
        <v>4077235.11</v>
      </c>
      <c r="N67" s="27">
        <v>3892092.24</v>
      </c>
      <c r="O67" s="27">
        <v>3664840.09</v>
      </c>
      <c r="P67" s="27">
        <v>3774271.19</v>
      </c>
      <c r="Q67" s="27">
        <v>3856019.05</v>
      </c>
      <c r="R67" s="27">
        <v>3872824.9</v>
      </c>
      <c r="S67" s="27">
        <v>3968206.34</v>
      </c>
      <c r="T67" s="27">
        <v>3939222.66</v>
      </c>
      <c r="U67" s="27">
        <v>3798920.34</v>
      </c>
      <c r="V67" s="27">
        <v>3834551.76</v>
      </c>
      <c r="W67" s="27">
        <v>4230183.7300000004</v>
      </c>
      <c r="X67" s="27">
        <v>4329780.8</v>
      </c>
      <c r="Y67" s="27">
        <v>4274167.76</v>
      </c>
      <c r="Z67" s="27">
        <v>4191968.33</v>
      </c>
      <c r="AA67" s="27">
        <v>3966964.88</v>
      </c>
      <c r="AB67" s="27">
        <v>3832178.43</v>
      </c>
      <c r="AC67" s="27">
        <v>3763833.58</v>
      </c>
      <c r="AD67" s="27">
        <v>3721539.14</v>
      </c>
      <c r="AE67" s="27">
        <v>3784990.33</v>
      </c>
      <c r="AF67" s="27">
        <v>3784990.33</v>
      </c>
      <c r="AG67" s="27">
        <v>3784990.33</v>
      </c>
      <c r="AH67" s="27">
        <v>3784990.33</v>
      </c>
      <c r="AI67" s="27">
        <v>3784990.33</v>
      </c>
      <c r="AJ67" s="27">
        <v>3784990.33</v>
      </c>
      <c r="AK67" s="27">
        <v>3784990.33</v>
      </c>
      <c r="AL67" s="27">
        <v>3784990.33</v>
      </c>
      <c r="AM67" s="27">
        <v>3784990.33</v>
      </c>
      <c r="AN67" s="27">
        <v>3784990.33</v>
      </c>
      <c r="AO67" s="27">
        <v>3784990.33</v>
      </c>
      <c r="AP67" s="27">
        <v>3784990.33</v>
      </c>
      <c r="AQ67" s="27">
        <v>3784990.33</v>
      </c>
      <c r="AR67" s="27">
        <v>3784990.33</v>
      </c>
      <c r="AS67" s="27">
        <v>3784990.33</v>
      </c>
      <c r="AT67" s="27">
        <v>3784990.33</v>
      </c>
      <c r="AU67" s="27">
        <v>3784990.33</v>
      </c>
      <c r="AV67" s="27">
        <v>3784990.33</v>
      </c>
      <c r="AW67" s="27">
        <v>3784990.33</v>
      </c>
      <c r="AX67" s="27">
        <v>3784990.33</v>
      </c>
      <c r="AY67" s="27">
        <v>3784990.33</v>
      </c>
      <c r="AZ67" s="27">
        <v>3784990.33</v>
      </c>
      <c r="BA67" s="27">
        <v>3784990.33</v>
      </c>
      <c r="BB67" s="27">
        <v>3784990.33</v>
      </c>
      <c r="BC67" s="27">
        <v>3784990.33</v>
      </c>
      <c r="BD67" s="27">
        <v>3784990.33</v>
      </c>
      <c r="BE67" s="27">
        <v>3784990.33</v>
      </c>
      <c r="BF67" s="27">
        <v>3784990.33</v>
      </c>
      <c r="BG67" s="27">
        <v>3784990.33</v>
      </c>
      <c r="BH67" s="27">
        <v>3784990.33</v>
      </c>
      <c r="BI67" s="27">
        <v>3784990.33</v>
      </c>
      <c r="BJ67" s="27">
        <v>3784990.33</v>
      </c>
      <c r="BK67" s="27">
        <v>3784990.33</v>
      </c>
      <c r="BL67" s="27">
        <v>3784990.33</v>
      </c>
      <c r="BM67" s="27">
        <v>3784990.33</v>
      </c>
      <c r="BN67" s="27">
        <v>3784990.33</v>
      </c>
      <c r="BO67" s="27">
        <v>3784990.33</v>
      </c>
      <c r="BP67" s="73"/>
      <c r="BR67" s="88">
        <f t="shared" si="313"/>
        <v>3968206.34</v>
      </c>
      <c r="BS67" s="88">
        <f t="shared" si="313"/>
        <v>3784990.33</v>
      </c>
      <c r="BT67" s="88">
        <f t="shared" si="313"/>
        <v>3784990.33</v>
      </c>
      <c r="BU67" s="88">
        <f t="shared" si="313"/>
        <v>3784990.33</v>
      </c>
      <c r="BV67" s="88">
        <f t="shared" si="313"/>
        <v>3784990.33</v>
      </c>
      <c r="BX67" s="98">
        <f t="shared" si="314"/>
        <v>-4.617098867898084E-2</v>
      </c>
      <c r="BY67" s="98">
        <f t="shared" si="315"/>
        <v>0</v>
      </c>
      <c r="BZ67" s="98">
        <f t="shared" si="316"/>
        <v>0</v>
      </c>
      <c r="CA67" s="98">
        <f t="shared" si="317"/>
        <v>0</v>
      </c>
    </row>
    <row r="68" spans="1:79" x14ac:dyDescent="0.3">
      <c r="A68" s="8" t="s">
        <v>46</v>
      </c>
      <c r="B68" s="8"/>
      <c r="C68" s="8"/>
      <c r="D68" s="8"/>
      <c r="E68" s="8"/>
      <c r="F68" s="9" t="s">
        <v>76</v>
      </c>
      <c r="G68" s="1"/>
      <c r="H68" s="27">
        <v>8690055.5399999991</v>
      </c>
      <c r="I68" s="27">
        <v>8651024.0800000001</v>
      </c>
      <c r="J68" s="27">
        <v>8375141.6900000004</v>
      </c>
      <c r="K68" s="27">
        <v>8843508.0700000003</v>
      </c>
      <c r="L68" s="27">
        <v>8933976.7899999991</v>
      </c>
      <c r="M68" s="27">
        <v>8825962.5</v>
      </c>
      <c r="N68" s="27">
        <v>9038630.4800000004</v>
      </c>
      <c r="O68" s="27">
        <v>8885996.8300000001</v>
      </c>
      <c r="P68" s="27">
        <v>8633611.4299999997</v>
      </c>
      <c r="Q68" s="27">
        <v>8246245.9500000002</v>
      </c>
      <c r="R68" s="27">
        <v>8212186.3600000003</v>
      </c>
      <c r="S68" s="27">
        <v>8311741.7300000004</v>
      </c>
      <c r="T68" s="27">
        <v>8758719.0600000005</v>
      </c>
      <c r="U68" s="27">
        <v>9071172.0700000003</v>
      </c>
      <c r="V68" s="27">
        <v>9093294.8399999999</v>
      </c>
      <c r="W68" s="27">
        <v>9155729.6099999994</v>
      </c>
      <c r="X68" s="27">
        <v>9624112.2300000004</v>
      </c>
      <c r="Y68" s="27">
        <v>9558785.9299999997</v>
      </c>
      <c r="Z68" s="27">
        <v>9563178.0299999993</v>
      </c>
      <c r="AA68" s="27">
        <v>9424047.1099999994</v>
      </c>
      <c r="AB68" s="27">
        <v>9322185.4000000004</v>
      </c>
      <c r="AC68" s="27">
        <v>9127243.5</v>
      </c>
      <c r="AD68" s="27">
        <v>9067456.9399999995</v>
      </c>
      <c r="AE68" s="27">
        <v>9324847.8800000008</v>
      </c>
      <c r="AF68" s="27">
        <v>9324847.8800000008</v>
      </c>
      <c r="AG68" s="27">
        <v>9324847.8800000008</v>
      </c>
      <c r="AH68" s="27">
        <v>9324847.8800000008</v>
      </c>
      <c r="AI68" s="27">
        <v>9324847.8800000008</v>
      </c>
      <c r="AJ68" s="27">
        <v>9324847.8800000008</v>
      </c>
      <c r="AK68" s="27">
        <v>9324847.8800000008</v>
      </c>
      <c r="AL68" s="27">
        <v>9324847.8800000008</v>
      </c>
      <c r="AM68" s="27">
        <v>9324847.8800000008</v>
      </c>
      <c r="AN68" s="27">
        <v>9324847.8800000008</v>
      </c>
      <c r="AO68" s="27">
        <v>9324847.8800000008</v>
      </c>
      <c r="AP68" s="27">
        <v>9324847.8800000008</v>
      </c>
      <c r="AQ68" s="27">
        <v>9324847.8800000008</v>
      </c>
      <c r="AR68" s="27">
        <v>9324847.8800000008</v>
      </c>
      <c r="AS68" s="27">
        <v>9324847.8800000008</v>
      </c>
      <c r="AT68" s="27">
        <v>9324847.8800000008</v>
      </c>
      <c r="AU68" s="27">
        <v>9324847.8800000008</v>
      </c>
      <c r="AV68" s="27">
        <v>9324847.8800000008</v>
      </c>
      <c r="AW68" s="27">
        <v>9324847.8800000008</v>
      </c>
      <c r="AX68" s="27">
        <v>9324847.8800000008</v>
      </c>
      <c r="AY68" s="27">
        <v>9324847.8800000008</v>
      </c>
      <c r="AZ68" s="27">
        <v>9324847.8800000008</v>
      </c>
      <c r="BA68" s="27">
        <v>9324847.8800000008</v>
      </c>
      <c r="BB68" s="27">
        <v>9324847.8800000008</v>
      </c>
      <c r="BC68" s="27">
        <v>9324847.8800000008</v>
      </c>
      <c r="BD68" s="27">
        <v>9324847.8800000008</v>
      </c>
      <c r="BE68" s="27">
        <v>9324847.8800000008</v>
      </c>
      <c r="BF68" s="27">
        <v>9324847.8800000008</v>
      </c>
      <c r="BG68" s="27">
        <v>9324847.8800000008</v>
      </c>
      <c r="BH68" s="27">
        <v>9324847.8800000008</v>
      </c>
      <c r="BI68" s="27">
        <v>9324847.8800000008</v>
      </c>
      <c r="BJ68" s="27">
        <v>9324847.8800000008</v>
      </c>
      <c r="BK68" s="27">
        <v>9324847.8800000008</v>
      </c>
      <c r="BL68" s="27">
        <v>9324847.8800000008</v>
      </c>
      <c r="BM68" s="27">
        <v>9324847.8800000008</v>
      </c>
      <c r="BN68" s="27">
        <v>9324847.8800000008</v>
      </c>
      <c r="BO68" s="27">
        <v>9324847.8800000008</v>
      </c>
      <c r="BP68" s="73"/>
      <c r="BR68" s="88">
        <f t="shared" si="313"/>
        <v>8311741.7300000004</v>
      </c>
      <c r="BS68" s="88">
        <f t="shared" si="313"/>
        <v>9324847.8800000008</v>
      </c>
      <c r="BT68" s="88">
        <f t="shared" si="313"/>
        <v>9324847.8800000008</v>
      </c>
      <c r="BU68" s="88">
        <f t="shared" si="313"/>
        <v>9324847.8800000008</v>
      </c>
      <c r="BV68" s="88">
        <f t="shared" si="313"/>
        <v>9324847.8800000008</v>
      </c>
      <c r="BX68" s="98">
        <f t="shared" si="314"/>
        <v>0.12188855030749379</v>
      </c>
      <c r="BY68" s="98">
        <f t="shared" si="315"/>
        <v>0</v>
      </c>
      <c r="BZ68" s="98">
        <f t="shared" si="316"/>
        <v>0</v>
      </c>
      <c r="CA68" s="98">
        <f t="shared" si="317"/>
        <v>0</v>
      </c>
    </row>
    <row r="69" spans="1:79" x14ac:dyDescent="0.3">
      <c r="A69" s="8" t="s">
        <v>47</v>
      </c>
      <c r="B69" s="8"/>
      <c r="C69" s="8"/>
      <c r="D69" s="8"/>
      <c r="E69" s="8"/>
      <c r="F69" s="9" t="s">
        <v>77</v>
      </c>
      <c r="G69" s="1"/>
      <c r="H69" s="27">
        <v>504817.74</v>
      </c>
      <c r="I69" s="27">
        <v>531738.76</v>
      </c>
      <c r="J69" s="27">
        <v>558659.78</v>
      </c>
      <c r="K69" s="27">
        <v>550571.67000000004</v>
      </c>
      <c r="L69" s="27">
        <v>571506.68999999994</v>
      </c>
      <c r="M69" s="27">
        <v>543160.03</v>
      </c>
      <c r="N69" s="27">
        <v>544478.46</v>
      </c>
      <c r="O69" s="27">
        <v>537400.41</v>
      </c>
      <c r="P69" s="27">
        <v>530322.36</v>
      </c>
      <c r="Q69" s="27">
        <v>521943.94</v>
      </c>
      <c r="R69" s="27">
        <v>513565.53</v>
      </c>
      <c r="S69" s="27">
        <v>557121.16</v>
      </c>
      <c r="T69" s="27">
        <v>535106.80000000005</v>
      </c>
      <c r="U69" s="27">
        <v>563643.09</v>
      </c>
      <c r="V69" s="27">
        <v>592179.37</v>
      </c>
      <c r="W69" s="27">
        <v>583605.97</v>
      </c>
      <c r="X69" s="27">
        <v>605797.1</v>
      </c>
      <c r="Y69" s="27">
        <v>575749.63</v>
      </c>
      <c r="Z69" s="27">
        <v>577147.17000000004</v>
      </c>
      <c r="AA69" s="27">
        <v>569644.43000000005</v>
      </c>
      <c r="AB69" s="27">
        <v>562141.69999999995</v>
      </c>
      <c r="AC69" s="27">
        <v>553260.57999999996</v>
      </c>
      <c r="AD69" s="27">
        <v>544379.46</v>
      </c>
      <c r="AE69" s="27">
        <v>590548.43000000005</v>
      </c>
      <c r="AF69" s="27">
        <v>590548.43000000005</v>
      </c>
      <c r="AG69" s="27">
        <v>590548.43000000005</v>
      </c>
      <c r="AH69" s="27">
        <v>590548.43000000005</v>
      </c>
      <c r="AI69" s="27">
        <v>590548.43000000005</v>
      </c>
      <c r="AJ69" s="27">
        <v>590548.43000000005</v>
      </c>
      <c r="AK69" s="27">
        <v>590548.43000000005</v>
      </c>
      <c r="AL69" s="27">
        <v>590548.43000000005</v>
      </c>
      <c r="AM69" s="27">
        <v>590548.43000000005</v>
      </c>
      <c r="AN69" s="27">
        <v>590548.43000000005</v>
      </c>
      <c r="AO69" s="27">
        <v>590548.43000000005</v>
      </c>
      <c r="AP69" s="27">
        <v>590548.43000000005</v>
      </c>
      <c r="AQ69" s="27">
        <v>590548.43000000005</v>
      </c>
      <c r="AR69" s="27">
        <v>590548.43000000005</v>
      </c>
      <c r="AS69" s="27">
        <v>590548.43000000005</v>
      </c>
      <c r="AT69" s="27">
        <v>590548.43000000005</v>
      </c>
      <c r="AU69" s="27">
        <v>590548.43000000005</v>
      </c>
      <c r="AV69" s="27">
        <v>590548.43000000005</v>
      </c>
      <c r="AW69" s="27">
        <v>590548.43000000005</v>
      </c>
      <c r="AX69" s="27">
        <v>590548.43000000005</v>
      </c>
      <c r="AY69" s="27">
        <v>590548.43000000005</v>
      </c>
      <c r="AZ69" s="27">
        <v>590548.43000000005</v>
      </c>
      <c r="BA69" s="27">
        <v>590548.43000000005</v>
      </c>
      <c r="BB69" s="27">
        <v>590548.43000000005</v>
      </c>
      <c r="BC69" s="27">
        <v>590548.43000000005</v>
      </c>
      <c r="BD69" s="27">
        <v>590548.43000000005</v>
      </c>
      <c r="BE69" s="27">
        <v>590548.43000000005</v>
      </c>
      <c r="BF69" s="27">
        <v>590548.43000000005</v>
      </c>
      <c r="BG69" s="27">
        <v>590548.43000000005</v>
      </c>
      <c r="BH69" s="27">
        <v>590548.43000000005</v>
      </c>
      <c r="BI69" s="27">
        <v>590548.43000000005</v>
      </c>
      <c r="BJ69" s="27">
        <v>590548.43000000005</v>
      </c>
      <c r="BK69" s="27">
        <v>590548.43000000005</v>
      </c>
      <c r="BL69" s="27">
        <v>590548.43000000005</v>
      </c>
      <c r="BM69" s="27">
        <v>590548.43000000005</v>
      </c>
      <c r="BN69" s="27">
        <v>590548.43000000005</v>
      </c>
      <c r="BO69" s="27">
        <v>590548.43000000005</v>
      </c>
      <c r="BP69" s="73"/>
      <c r="BR69" s="88">
        <f t="shared" si="313"/>
        <v>557121.16</v>
      </c>
      <c r="BS69" s="88">
        <f t="shared" si="313"/>
        <v>590548.43000000005</v>
      </c>
      <c r="BT69" s="88">
        <f t="shared" si="313"/>
        <v>590548.43000000005</v>
      </c>
      <c r="BU69" s="88">
        <f t="shared" si="313"/>
        <v>590548.43000000005</v>
      </c>
      <c r="BV69" s="88">
        <f t="shared" si="313"/>
        <v>590548.43000000005</v>
      </c>
      <c r="BX69" s="98">
        <f t="shared" si="314"/>
        <v>6.000000071797662E-2</v>
      </c>
      <c r="BY69" s="98">
        <f t="shared" si="315"/>
        <v>0</v>
      </c>
      <c r="BZ69" s="98">
        <f t="shared" si="316"/>
        <v>0</v>
      </c>
      <c r="CA69" s="98">
        <f t="shared" si="317"/>
        <v>0</v>
      </c>
    </row>
    <row r="70" spans="1:79" x14ac:dyDescent="0.3">
      <c r="A70" s="8" t="s">
        <v>48</v>
      </c>
      <c r="B70" s="8"/>
      <c r="C70" s="8"/>
      <c r="D70" s="8"/>
      <c r="E70" s="8"/>
      <c r="F70" s="14" t="s">
        <v>78</v>
      </c>
      <c r="G70" s="15"/>
      <c r="H70" s="27">
        <v>5264789.24</v>
      </c>
      <c r="I70" s="27">
        <v>5343331.63</v>
      </c>
      <c r="J70" s="27">
        <v>5324611.2300000004</v>
      </c>
      <c r="K70" s="27">
        <v>5306199.72</v>
      </c>
      <c r="L70" s="27">
        <v>5391989.8399999999</v>
      </c>
      <c r="M70" s="27">
        <v>5473614.6900000004</v>
      </c>
      <c r="N70" s="27">
        <v>5557566.1399999997</v>
      </c>
      <c r="O70" s="27">
        <v>5638257.8700000001</v>
      </c>
      <c r="P70" s="27">
        <v>5720803.8600000003</v>
      </c>
      <c r="Q70" s="27">
        <v>5699827.4900000002</v>
      </c>
      <c r="R70" s="27">
        <v>5782203.04</v>
      </c>
      <c r="S70" s="27">
        <v>5858487.25</v>
      </c>
      <c r="T70" s="27">
        <v>5933633.7000000002</v>
      </c>
      <c r="U70" s="27">
        <v>5911196.5499999998</v>
      </c>
      <c r="V70" s="27">
        <v>5889006.75</v>
      </c>
      <c r="W70" s="27">
        <v>5867059.3499999996</v>
      </c>
      <c r="X70" s="27">
        <v>5845349.5</v>
      </c>
      <c r="Y70" s="27">
        <v>5823872.4500000002</v>
      </c>
      <c r="Z70" s="27">
        <v>5900877.8799999999</v>
      </c>
      <c r="AA70" s="27">
        <v>5978066.6200000001</v>
      </c>
      <c r="AB70" s="27">
        <v>6053402.6200000001</v>
      </c>
      <c r="AC70" s="27">
        <v>6030331.3499999996</v>
      </c>
      <c r="AD70" s="27">
        <v>6106504.2999999998</v>
      </c>
      <c r="AE70" s="27">
        <v>6186880.6699999999</v>
      </c>
      <c r="AF70" s="68">
        <f>AE70+0-AF40</f>
        <v>6162521.04</v>
      </c>
      <c r="AG70" s="68">
        <f t="shared" ref="AG70:BO70" si="318">AF70+0-AG40</f>
        <v>6138161.4100000001</v>
      </c>
      <c r="AH70" s="68">
        <f t="shared" si="318"/>
        <v>6113801.7800000003</v>
      </c>
      <c r="AI70" s="68">
        <f t="shared" si="318"/>
        <v>6089442.1500000004</v>
      </c>
      <c r="AJ70" s="68">
        <f t="shared" si="318"/>
        <v>6065082.5200000005</v>
      </c>
      <c r="AK70" s="68">
        <f t="shared" si="318"/>
        <v>6040722.8900000006</v>
      </c>
      <c r="AL70" s="68">
        <f t="shared" si="318"/>
        <v>6016363.2600000007</v>
      </c>
      <c r="AM70" s="68">
        <f t="shared" si="318"/>
        <v>5992003.6300000008</v>
      </c>
      <c r="AN70" s="68">
        <f t="shared" si="318"/>
        <v>5967644.0000000009</v>
      </c>
      <c r="AO70" s="68">
        <f t="shared" si="318"/>
        <v>5943284.370000001</v>
      </c>
      <c r="AP70" s="68">
        <f t="shared" si="318"/>
        <v>5918924.7400000012</v>
      </c>
      <c r="AQ70" s="68">
        <f t="shared" si="318"/>
        <v>5894565.1100000013</v>
      </c>
      <c r="AR70" s="68">
        <f t="shared" si="318"/>
        <v>5870205.4800000014</v>
      </c>
      <c r="AS70" s="68">
        <f t="shared" si="318"/>
        <v>5845845.8500000015</v>
      </c>
      <c r="AT70" s="68">
        <f t="shared" si="318"/>
        <v>5821486.2200000016</v>
      </c>
      <c r="AU70" s="68">
        <f t="shared" si="318"/>
        <v>5797126.5900000017</v>
      </c>
      <c r="AV70" s="68">
        <f t="shared" si="318"/>
        <v>5772766.9600000018</v>
      </c>
      <c r="AW70" s="68">
        <f t="shared" si="318"/>
        <v>5748407.3300000019</v>
      </c>
      <c r="AX70" s="68">
        <f t="shared" si="318"/>
        <v>5724047.700000002</v>
      </c>
      <c r="AY70" s="68">
        <f t="shared" si="318"/>
        <v>5699688.0700000022</v>
      </c>
      <c r="AZ70" s="68">
        <f t="shared" si="318"/>
        <v>5675328.4400000023</v>
      </c>
      <c r="BA70" s="68">
        <f t="shared" si="318"/>
        <v>5650968.8100000024</v>
      </c>
      <c r="BB70" s="68">
        <f t="shared" si="318"/>
        <v>5626609.1800000025</v>
      </c>
      <c r="BC70" s="68">
        <f t="shared" si="318"/>
        <v>5602249.5500000026</v>
      </c>
      <c r="BD70" s="68">
        <f t="shared" si="318"/>
        <v>5577889.9200000027</v>
      </c>
      <c r="BE70" s="68">
        <f t="shared" si="318"/>
        <v>5553530.2900000028</v>
      </c>
      <c r="BF70" s="68">
        <f t="shared" si="318"/>
        <v>5529170.6600000029</v>
      </c>
      <c r="BG70" s="68">
        <f t="shared" si="318"/>
        <v>5504811.0300000031</v>
      </c>
      <c r="BH70" s="68">
        <f t="shared" si="318"/>
        <v>5480451.4000000032</v>
      </c>
      <c r="BI70" s="68">
        <f t="shared" si="318"/>
        <v>5456091.7700000033</v>
      </c>
      <c r="BJ70" s="68">
        <f t="shared" si="318"/>
        <v>5431732.1400000034</v>
      </c>
      <c r="BK70" s="68">
        <f t="shared" si="318"/>
        <v>5407372.5100000035</v>
      </c>
      <c r="BL70" s="68">
        <f t="shared" si="318"/>
        <v>5383012.8800000036</v>
      </c>
      <c r="BM70" s="68">
        <f t="shared" si="318"/>
        <v>5358653.2500000037</v>
      </c>
      <c r="BN70" s="68">
        <f t="shared" si="318"/>
        <v>5334293.6200000038</v>
      </c>
      <c r="BO70" s="68">
        <f t="shared" si="318"/>
        <v>5309933.9900000039</v>
      </c>
      <c r="BP70" s="73"/>
      <c r="BR70" s="88">
        <f t="shared" si="313"/>
        <v>5858487.25</v>
      </c>
      <c r="BS70" s="88">
        <f t="shared" si="313"/>
        <v>6186880.6699999999</v>
      </c>
      <c r="BT70" s="88">
        <f t="shared" si="313"/>
        <v>5894565.1100000013</v>
      </c>
      <c r="BU70" s="88">
        <f t="shared" si="313"/>
        <v>5602249.5500000026</v>
      </c>
      <c r="BV70" s="88">
        <f t="shared" si="313"/>
        <v>5309933.9900000039</v>
      </c>
      <c r="BX70" s="98">
        <f t="shared" si="314"/>
        <v>5.6054303096759295E-2</v>
      </c>
      <c r="BY70" s="98">
        <f t="shared" si="315"/>
        <v>-4.7247647981547125E-2</v>
      </c>
      <c r="BZ70" s="98">
        <f t="shared" si="316"/>
        <v>-4.9590691517528818E-2</v>
      </c>
      <c r="CA70" s="98">
        <f t="shared" si="317"/>
        <v>-5.2178246861566246E-2</v>
      </c>
    </row>
    <row r="71" spans="1:79" x14ac:dyDescent="0.3">
      <c r="A71" s="8"/>
      <c r="B71" s="8"/>
      <c r="C71" s="8"/>
      <c r="D71" s="8"/>
      <c r="E71" s="8"/>
      <c r="F71" s="14"/>
      <c r="G71" s="15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  <c r="AB71" s="27"/>
      <c r="AC71" s="27"/>
      <c r="AD71" s="27"/>
      <c r="AE71" s="27"/>
      <c r="AF71" s="27"/>
      <c r="AG71" s="27"/>
      <c r="AH71" s="27"/>
      <c r="AI71" s="27"/>
      <c r="AJ71" s="27"/>
      <c r="AK71" s="27"/>
      <c r="AL71" s="27"/>
      <c r="AM71" s="27"/>
      <c r="AN71" s="27"/>
      <c r="AO71" s="27"/>
      <c r="AP71" s="27"/>
      <c r="AQ71" s="27"/>
      <c r="AR71" s="27"/>
      <c r="AS71" s="27"/>
      <c r="AT71" s="27"/>
      <c r="AU71" s="27"/>
      <c r="AV71" s="27"/>
      <c r="AW71" s="27"/>
      <c r="AX71" s="27"/>
      <c r="AY71" s="27"/>
      <c r="AZ71" s="27"/>
      <c r="BA71" s="27"/>
      <c r="BB71" s="27"/>
      <c r="BC71" s="27"/>
      <c r="BD71" s="27"/>
      <c r="BE71" s="27"/>
      <c r="BF71" s="27"/>
      <c r="BG71" s="27"/>
      <c r="BH71" s="27"/>
      <c r="BI71" s="27"/>
      <c r="BJ71" s="27"/>
      <c r="BK71" s="27"/>
      <c r="BL71" s="27"/>
      <c r="BM71" s="27"/>
      <c r="BN71" s="27"/>
      <c r="BO71" s="27"/>
      <c r="BP71" s="73"/>
      <c r="BR71" s="88"/>
      <c r="BS71" s="88"/>
      <c r="BT71" s="88"/>
      <c r="BU71" s="88"/>
      <c r="BV71" s="88"/>
      <c r="BX71" s="98"/>
      <c r="BY71" s="98"/>
      <c r="BZ71" s="98"/>
      <c r="CA71" s="98"/>
    </row>
    <row r="72" spans="1:79" x14ac:dyDescent="0.3">
      <c r="A72" s="11" t="s">
        <v>49</v>
      </c>
      <c r="B72" s="11"/>
      <c r="C72" s="11"/>
      <c r="D72" s="11"/>
      <c r="E72" s="11"/>
      <c r="F72" s="11"/>
      <c r="G72" s="11"/>
      <c r="H72" s="28">
        <f>SUM(H66:H71)</f>
        <v>19487721.189999998</v>
      </c>
      <c r="I72" s="28">
        <f t="shared" ref="I72:AE72" si="319">SUM(I66:I71)</f>
        <v>19724453.726955529</v>
      </c>
      <c r="J72" s="28">
        <f t="shared" si="319"/>
        <v>20276538.0839554</v>
      </c>
      <c r="K72" s="28">
        <f t="shared" si="319"/>
        <v>20446056.539671529</v>
      </c>
      <c r="L72" s="28">
        <f t="shared" si="319"/>
        <v>20823290.529605947</v>
      </c>
      <c r="M72" s="28">
        <f t="shared" si="319"/>
        <v>20629343.860850736</v>
      </c>
      <c r="N72" s="28">
        <f t="shared" si="319"/>
        <v>21164959.04781631</v>
      </c>
      <c r="O72" s="28">
        <f t="shared" si="319"/>
        <v>20640305.88222969</v>
      </c>
      <c r="P72" s="28">
        <f t="shared" si="319"/>
        <v>20702484.524318445</v>
      </c>
      <c r="Q72" s="28">
        <f t="shared" si="319"/>
        <v>20892835.303505991</v>
      </c>
      <c r="R72" s="28">
        <f t="shared" si="319"/>
        <v>20962190.629632805</v>
      </c>
      <c r="S72" s="28">
        <f t="shared" si="319"/>
        <v>21089954.602986533</v>
      </c>
      <c r="T72" s="28">
        <f t="shared" si="319"/>
        <v>20428479.719455902</v>
      </c>
      <c r="U72" s="28">
        <f t="shared" si="319"/>
        <v>21403734.084140636</v>
      </c>
      <c r="V72" s="28">
        <f t="shared" si="319"/>
        <v>21349332.72395049</v>
      </c>
      <c r="W72" s="28">
        <f t="shared" si="319"/>
        <v>20991656.251221418</v>
      </c>
      <c r="X72" s="28">
        <f t="shared" si="319"/>
        <v>21680129.378068738</v>
      </c>
      <c r="Y72" s="28">
        <f t="shared" si="319"/>
        <v>21602779.703445099</v>
      </c>
      <c r="Z72" s="28">
        <f t="shared" si="319"/>
        <v>21935108.081902705</v>
      </c>
      <c r="AA72" s="28">
        <f t="shared" si="319"/>
        <v>21409971.080901384</v>
      </c>
      <c r="AB72" s="28">
        <f t="shared" si="319"/>
        <v>21084268.385957565</v>
      </c>
      <c r="AC72" s="28">
        <f t="shared" si="319"/>
        <v>21169787.420668684</v>
      </c>
      <c r="AD72" s="28">
        <f t="shared" si="319"/>
        <v>21380109.298448227</v>
      </c>
      <c r="AE72" s="28">
        <f t="shared" si="319"/>
        <v>21429205.562556613</v>
      </c>
      <c r="AF72" s="28">
        <f t="shared" ref="AF72:BO72" si="320">SUM(AF66:AF71)</f>
        <v>21287726.852724232</v>
      </c>
      <c r="AG72" s="28">
        <f t="shared" si="320"/>
        <v>21567838.311502602</v>
      </c>
      <c r="AH72" s="28">
        <f t="shared" si="320"/>
        <v>21821703.512804225</v>
      </c>
      <c r="AI72" s="28">
        <f t="shared" si="320"/>
        <v>22053777.567962844</v>
      </c>
      <c r="AJ72" s="28">
        <f t="shared" si="320"/>
        <v>22519292.604778714</v>
      </c>
      <c r="AK72" s="28">
        <f t="shared" si="320"/>
        <v>22644584.921532083</v>
      </c>
      <c r="AL72" s="28">
        <f t="shared" si="320"/>
        <v>22791327.489696205</v>
      </c>
      <c r="AM72" s="28">
        <f t="shared" si="320"/>
        <v>22978031.454285577</v>
      </c>
      <c r="AN72" s="28">
        <f t="shared" si="320"/>
        <v>23104583.789200943</v>
      </c>
      <c r="AO72" s="28">
        <f t="shared" si="320"/>
        <v>23245824.641165815</v>
      </c>
      <c r="AP72" s="28">
        <f t="shared" si="320"/>
        <v>23262311.259844936</v>
      </c>
      <c r="AQ72" s="28">
        <f t="shared" si="320"/>
        <v>23708288.652025804</v>
      </c>
      <c r="AR72" s="28">
        <f t="shared" si="320"/>
        <v>23753730.925067801</v>
      </c>
      <c r="AS72" s="28">
        <f t="shared" si="320"/>
        <v>24253651.72370971</v>
      </c>
      <c r="AT72" s="28">
        <f t="shared" si="320"/>
        <v>24703023.421872716</v>
      </c>
      <c r="AU72" s="28">
        <f t="shared" si="320"/>
        <v>25128453.001520582</v>
      </c>
      <c r="AV72" s="28">
        <f t="shared" si="320"/>
        <v>25806287.575230546</v>
      </c>
      <c r="AW72" s="28">
        <f t="shared" si="320"/>
        <v>26121662.152497079</v>
      </c>
      <c r="AX72" s="28">
        <f t="shared" si="320"/>
        <v>26469339.049645524</v>
      </c>
      <c r="AY72" s="28">
        <f t="shared" si="320"/>
        <v>26865947.378505595</v>
      </c>
      <c r="AZ72" s="28">
        <f t="shared" si="320"/>
        <v>27199639.447466556</v>
      </c>
      <c r="BA72" s="28">
        <f t="shared" si="320"/>
        <v>27546035.856832765</v>
      </c>
      <c r="BB72" s="28">
        <f t="shared" si="320"/>
        <v>27753950.225553934</v>
      </c>
      <c r="BC72" s="28">
        <f t="shared" si="320"/>
        <v>28418909.951579377</v>
      </c>
      <c r="BD72" s="28">
        <f t="shared" si="320"/>
        <v>28678744.741382863</v>
      </c>
      <c r="BE72" s="28">
        <f t="shared" si="320"/>
        <v>29431752.640022259</v>
      </c>
      <c r="BF72" s="28">
        <f t="shared" si="320"/>
        <v>30104762.222707577</v>
      </c>
      <c r="BG72" s="28">
        <f t="shared" si="320"/>
        <v>30751281.628884017</v>
      </c>
      <c r="BH72" s="28">
        <f t="shared" si="320"/>
        <v>31672546.981249496</v>
      </c>
      <c r="BI72" s="28">
        <f t="shared" si="320"/>
        <v>32205354.714528888</v>
      </c>
      <c r="BJ72" s="28">
        <f t="shared" si="320"/>
        <v>32783585.680128422</v>
      </c>
      <c r="BK72" s="28">
        <f t="shared" si="320"/>
        <v>33421526.786123261</v>
      </c>
      <c r="BL72" s="28">
        <f t="shared" si="320"/>
        <v>33993373.061384492</v>
      </c>
      <c r="BM72" s="28">
        <f t="shared" si="320"/>
        <v>34575468.836877048</v>
      </c>
      <c r="BN72" s="28">
        <f t="shared" si="320"/>
        <v>35002777.548482902</v>
      </c>
      <c r="BO72" s="28">
        <f t="shared" si="320"/>
        <v>35919321.964392588</v>
      </c>
      <c r="BP72" s="74"/>
      <c r="BR72" s="89">
        <f t="shared" ref="BR72:CA72" si="321">INDEX($H72:$BP72,MATCH(BR$4,$H$4:$BP$4,0))</f>
        <v>21089954.602986533</v>
      </c>
      <c r="BS72" s="89">
        <f t="shared" si="321"/>
        <v>21429205.562556613</v>
      </c>
      <c r="BT72" s="89">
        <f t="shared" si="321"/>
        <v>23708288.652025804</v>
      </c>
      <c r="BU72" s="89">
        <f t="shared" si="321"/>
        <v>28418909.951579377</v>
      </c>
      <c r="BV72" s="89">
        <f t="shared" si="321"/>
        <v>35919321.964392588</v>
      </c>
      <c r="BX72" s="99">
        <f t="shared" ref="BX72:CA72" si="322">IFERROR(BS72/BR72-1,0)</f>
        <v>1.6085902789095607E-2</v>
      </c>
      <c r="BY72" s="99">
        <f t="shared" si="322"/>
        <v>0.1063540635146758</v>
      </c>
      <c r="BZ72" s="99">
        <f t="shared" si="322"/>
        <v>0.19869090378866572</v>
      </c>
      <c r="CA72" s="99">
        <f t="shared" si="322"/>
        <v>0.26392328296871836</v>
      </c>
    </row>
    <row r="73" spans="1:79" x14ac:dyDescent="0.3">
      <c r="A73" s="1"/>
      <c r="B73" s="1"/>
      <c r="C73" s="1"/>
      <c r="D73" s="1"/>
      <c r="E73" s="1"/>
      <c r="F73" s="1"/>
      <c r="G73" s="1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  <c r="AD73" s="29"/>
      <c r="AE73" s="29"/>
      <c r="AF73" s="29"/>
      <c r="AG73" s="29"/>
      <c r="AH73" s="29"/>
      <c r="AI73" s="29"/>
      <c r="AJ73" s="29"/>
      <c r="AK73" s="29"/>
      <c r="AL73" s="29"/>
      <c r="AM73" s="29"/>
      <c r="AN73" s="29"/>
      <c r="AO73" s="29"/>
      <c r="AP73" s="29"/>
      <c r="AQ73" s="29"/>
      <c r="AR73" s="29"/>
      <c r="AS73" s="29"/>
      <c r="AT73" s="29"/>
      <c r="AU73" s="29"/>
      <c r="AV73" s="29"/>
      <c r="AW73" s="29"/>
      <c r="AX73" s="29"/>
      <c r="AY73" s="29"/>
      <c r="AZ73" s="29"/>
      <c r="BA73" s="29"/>
      <c r="BB73" s="29"/>
      <c r="BC73" s="29"/>
      <c r="BD73" s="29"/>
      <c r="BE73" s="29"/>
      <c r="BF73" s="29"/>
      <c r="BG73" s="29"/>
      <c r="BH73" s="29"/>
      <c r="BI73" s="29"/>
      <c r="BJ73" s="29"/>
      <c r="BK73" s="29"/>
      <c r="BL73" s="29"/>
      <c r="BM73" s="29"/>
      <c r="BN73" s="29"/>
      <c r="BO73" s="29"/>
      <c r="BP73" s="75"/>
      <c r="BR73" s="88"/>
      <c r="BS73" s="88"/>
      <c r="BT73" s="88"/>
      <c r="BU73" s="88"/>
      <c r="BV73" s="88"/>
      <c r="BX73" s="98"/>
      <c r="BY73" s="98"/>
      <c r="BZ73" s="98"/>
      <c r="CA73" s="98"/>
    </row>
    <row r="74" spans="1:79" x14ac:dyDescent="0.3">
      <c r="A74" s="1" t="s">
        <v>50</v>
      </c>
      <c r="B74" s="1"/>
      <c r="C74" s="1"/>
      <c r="D74" s="1"/>
      <c r="E74" s="1"/>
      <c r="F74" s="1"/>
      <c r="G74" s="1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9"/>
      <c r="AD74" s="29"/>
      <c r="AE74" s="29"/>
      <c r="AF74" s="29"/>
      <c r="AG74" s="29"/>
      <c r="AH74" s="29"/>
      <c r="AI74" s="29"/>
      <c r="AJ74" s="29"/>
      <c r="AK74" s="29"/>
      <c r="AL74" s="29"/>
      <c r="AM74" s="29"/>
      <c r="AN74" s="29"/>
      <c r="AO74" s="29"/>
      <c r="AP74" s="29"/>
      <c r="AQ74" s="29"/>
      <c r="AR74" s="29"/>
      <c r="AS74" s="29"/>
      <c r="AT74" s="29"/>
      <c r="AU74" s="29"/>
      <c r="AV74" s="29"/>
      <c r="AW74" s="29"/>
      <c r="AX74" s="29"/>
      <c r="AY74" s="29"/>
      <c r="AZ74" s="29"/>
      <c r="BA74" s="29"/>
      <c r="BB74" s="29"/>
      <c r="BC74" s="29"/>
      <c r="BD74" s="29"/>
      <c r="BE74" s="29"/>
      <c r="BF74" s="29"/>
      <c r="BG74" s="29"/>
      <c r="BH74" s="29"/>
      <c r="BI74" s="29"/>
      <c r="BJ74" s="29"/>
      <c r="BK74" s="29"/>
      <c r="BL74" s="29"/>
      <c r="BM74" s="29"/>
      <c r="BN74" s="29"/>
      <c r="BO74" s="29"/>
      <c r="BP74" s="75"/>
      <c r="BR74" s="88"/>
      <c r="BS74" s="88"/>
      <c r="BT74" s="88"/>
      <c r="BU74" s="88"/>
      <c r="BV74" s="88"/>
      <c r="BX74" s="98"/>
      <c r="BY74" s="98"/>
      <c r="BZ74" s="98"/>
      <c r="CA74" s="98"/>
    </row>
    <row r="75" spans="1:79" x14ac:dyDescent="0.3">
      <c r="A75" s="8" t="s">
        <v>51</v>
      </c>
      <c r="B75" s="8"/>
      <c r="C75" s="8"/>
      <c r="D75" s="8"/>
      <c r="E75" s="8"/>
      <c r="F75" s="9" t="s">
        <v>79</v>
      </c>
      <c r="G75" s="1"/>
      <c r="H75" s="27">
        <v>5946446.8200000003</v>
      </c>
      <c r="I75" s="27">
        <v>5755567.9400000004</v>
      </c>
      <c r="J75" s="27">
        <v>5834717.4100000001</v>
      </c>
      <c r="K75" s="27">
        <v>6078904.3499999996</v>
      </c>
      <c r="L75" s="27">
        <v>6198999.4400000004</v>
      </c>
      <c r="M75" s="27">
        <v>5877417.0499999998</v>
      </c>
      <c r="N75" s="27">
        <v>6196527.6900000004</v>
      </c>
      <c r="O75" s="27">
        <v>5765581.71</v>
      </c>
      <c r="P75" s="27">
        <v>5815798.8399999999</v>
      </c>
      <c r="Q75" s="27">
        <v>5814845.6399999997</v>
      </c>
      <c r="R75" s="27">
        <v>5775249.1500000004</v>
      </c>
      <c r="S75" s="27">
        <v>5902158.6200000001</v>
      </c>
      <c r="T75" s="27">
        <v>5624656.6399999997</v>
      </c>
      <c r="U75" s="27">
        <v>6162203.9299999997</v>
      </c>
      <c r="V75" s="27">
        <v>6359013.8499999996</v>
      </c>
      <c r="W75" s="27">
        <v>6066705.8399999999</v>
      </c>
      <c r="X75" s="27">
        <v>6396276.1299999999</v>
      </c>
      <c r="Y75" s="27">
        <v>6255587.2000000002</v>
      </c>
      <c r="Z75" s="27">
        <v>6523065.2300000004</v>
      </c>
      <c r="AA75" s="27">
        <v>5946923.7599999998</v>
      </c>
      <c r="AB75" s="27">
        <v>6088457.75</v>
      </c>
      <c r="AC75" s="27">
        <v>6027373.1600000001</v>
      </c>
      <c r="AD75" s="27">
        <v>5922090.7999999998</v>
      </c>
      <c r="AE75" s="27">
        <v>6023998.8700000001</v>
      </c>
      <c r="AF75" s="27">
        <v>6023998.8700000001</v>
      </c>
      <c r="AG75" s="27">
        <v>6023998.8700000001</v>
      </c>
      <c r="AH75" s="27">
        <v>6023998.8700000001</v>
      </c>
      <c r="AI75" s="27">
        <v>6023998.8700000001</v>
      </c>
      <c r="AJ75" s="27">
        <v>6023998.8700000001</v>
      </c>
      <c r="AK75" s="27">
        <v>6023998.8700000001</v>
      </c>
      <c r="AL75" s="27">
        <v>6023998.8700000001</v>
      </c>
      <c r="AM75" s="27">
        <v>6023998.8700000001</v>
      </c>
      <c r="AN75" s="27">
        <v>6023998.8700000001</v>
      </c>
      <c r="AO75" s="27">
        <v>6023998.8700000001</v>
      </c>
      <c r="AP75" s="27">
        <v>6023998.8700000001</v>
      </c>
      <c r="AQ75" s="27">
        <v>6023998.8700000001</v>
      </c>
      <c r="AR75" s="27">
        <v>6023998.8700000001</v>
      </c>
      <c r="AS75" s="27">
        <v>6023998.8700000001</v>
      </c>
      <c r="AT75" s="27">
        <v>6023998.8700000001</v>
      </c>
      <c r="AU75" s="27">
        <v>6023998.8700000001</v>
      </c>
      <c r="AV75" s="27">
        <v>6023998.8700000001</v>
      </c>
      <c r="AW75" s="27">
        <v>6023998.8700000001</v>
      </c>
      <c r="AX75" s="27">
        <v>6023998.8700000001</v>
      </c>
      <c r="AY75" s="27">
        <v>6023998.8700000001</v>
      </c>
      <c r="AZ75" s="27">
        <v>6023998.8700000001</v>
      </c>
      <c r="BA75" s="27">
        <v>6023998.8700000001</v>
      </c>
      <c r="BB75" s="27">
        <v>6023998.8700000001</v>
      </c>
      <c r="BC75" s="27">
        <v>6023998.8700000001</v>
      </c>
      <c r="BD75" s="27">
        <v>6023998.8700000001</v>
      </c>
      <c r="BE75" s="27">
        <v>6023998.8700000001</v>
      </c>
      <c r="BF75" s="27">
        <v>6023998.8700000001</v>
      </c>
      <c r="BG75" s="27">
        <v>6023998.8700000001</v>
      </c>
      <c r="BH75" s="27">
        <v>6023998.8700000001</v>
      </c>
      <c r="BI75" s="27">
        <v>6023998.8700000001</v>
      </c>
      <c r="BJ75" s="27">
        <v>6023998.8700000001</v>
      </c>
      <c r="BK75" s="27">
        <v>6023998.8700000001</v>
      </c>
      <c r="BL75" s="27">
        <v>6023998.8700000001</v>
      </c>
      <c r="BM75" s="27">
        <v>6023998.8700000001</v>
      </c>
      <c r="BN75" s="27">
        <v>6023998.8700000001</v>
      </c>
      <c r="BO75" s="27">
        <v>6023998.8700000001</v>
      </c>
      <c r="BP75" s="73"/>
      <c r="BR75" s="88">
        <f t="shared" ref="BR75:CA80" si="323">INDEX($H75:$BP75,MATCH(BR$4,$H$4:$BP$4,0))</f>
        <v>5902158.6200000001</v>
      </c>
      <c r="BS75" s="88">
        <f t="shared" si="323"/>
        <v>6023998.8700000001</v>
      </c>
      <c r="BT75" s="88">
        <f t="shared" si="323"/>
        <v>6023998.8700000001</v>
      </c>
      <c r="BU75" s="88">
        <f t="shared" si="323"/>
        <v>6023998.8700000001</v>
      </c>
      <c r="BV75" s="88">
        <f t="shared" si="323"/>
        <v>6023998.8700000001</v>
      </c>
      <c r="BX75" s="98">
        <f t="shared" ref="BX75:BX80" si="324">IFERROR(BS75/BR75-1,0)</f>
        <v>2.0643337098249726E-2</v>
      </c>
      <c r="BY75" s="98">
        <f t="shared" ref="BY75:BY80" si="325">IFERROR(BT75/BS75-1,0)</f>
        <v>0</v>
      </c>
      <c r="BZ75" s="98">
        <f t="shared" ref="BZ75:BZ80" si="326">IFERROR(BU75/BT75-1,0)</f>
        <v>0</v>
      </c>
      <c r="CA75" s="98">
        <f t="shared" ref="CA75:CA80" si="327">IFERROR(BV75/BU75-1,0)</f>
        <v>0</v>
      </c>
    </row>
    <row r="76" spans="1:79" x14ac:dyDescent="0.3">
      <c r="A76" s="8" t="s">
        <v>52</v>
      </c>
      <c r="B76" s="8"/>
      <c r="C76" s="8"/>
      <c r="D76" s="8"/>
      <c r="E76" s="8"/>
      <c r="F76" s="9" t="s">
        <v>77</v>
      </c>
      <c r="G76" s="1"/>
      <c r="H76" s="27">
        <v>501879.7</v>
      </c>
      <c r="I76" s="27">
        <v>528644.04</v>
      </c>
      <c r="J76" s="27">
        <v>555408.38</v>
      </c>
      <c r="K76" s="27">
        <v>547367.34</v>
      </c>
      <c r="L76" s="27">
        <v>568180.53</v>
      </c>
      <c r="M76" s="27">
        <v>539998.84</v>
      </c>
      <c r="N76" s="27">
        <v>541309.59</v>
      </c>
      <c r="O76" s="27">
        <v>534272.74</v>
      </c>
      <c r="P76" s="27">
        <v>527235.88</v>
      </c>
      <c r="Q76" s="27">
        <v>518906.23</v>
      </c>
      <c r="R76" s="27">
        <v>510576.58</v>
      </c>
      <c r="S76" s="27">
        <v>553878.72</v>
      </c>
      <c r="T76" s="27">
        <v>531992.48</v>
      </c>
      <c r="U76" s="27">
        <v>560362.68000000005</v>
      </c>
      <c r="V76" s="27">
        <v>588732.89</v>
      </c>
      <c r="W76" s="27">
        <v>580209.38</v>
      </c>
      <c r="X76" s="27">
        <v>602271.36</v>
      </c>
      <c r="Y76" s="27">
        <v>572398.77</v>
      </c>
      <c r="Z76" s="27">
        <v>573788.17000000004</v>
      </c>
      <c r="AA76" s="27">
        <v>566329.1</v>
      </c>
      <c r="AB76" s="27">
        <v>558870.03</v>
      </c>
      <c r="AC76" s="27">
        <v>550040.6</v>
      </c>
      <c r="AD76" s="27">
        <v>541211.17000000004</v>
      </c>
      <c r="AE76" s="27">
        <v>587111.43999999994</v>
      </c>
      <c r="AF76" s="27">
        <v>587111.43999999994</v>
      </c>
      <c r="AG76" s="27">
        <v>587111.43999999994</v>
      </c>
      <c r="AH76" s="27">
        <v>587111.43999999994</v>
      </c>
      <c r="AI76" s="27">
        <v>587111.43999999994</v>
      </c>
      <c r="AJ76" s="27">
        <v>587111.43999999994</v>
      </c>
      <c r="AK76" s="27">
        <v>587111.43999999994</v>
      </c>
      <c r="AL76" s="27">
        <v>587111.43999999994</v>
      </c>
      <c r="AM76" s="27">
        <v>587111.43999999994</v>
      </c>
      <c r="AN76" s="27">
        <v>587111.43999999994</v>
      </c>
      <c r="AO76" s="27">
        <v>587111.43999999994</v>
      </c>
      <c r="AP76" s="27">
        <v>587111.43999999994</v>
      </c>
      <c r="AQ76" s="27">
        <v>587111.43999999994</v>
      </c>
      <c r="AR76" s="27">
        <v>587111.43999999994</v>
      </c>
      <c r="AS76" s="27">
        <v>587111.43999999994</v>
      </c>
      <c r="AT76" s="27">
        <v>587111.43999999994</v>
      </c>
      <c r="AU76" s="27">
        <v>587111.43999999994</v>
      </c>
      <c r="AV76" s="27">
        <v>587111.43999999994</v>
      </c>
      <c r="AW76" s="27">
        <v>587111.43999999994</v>
      </c>
      <c r="AX76" s="27">
        <v>587111.43999999994</v>
      </c>
      <c r="AY76" s="27">
        <v>587111.43999999994</v>
      </c>
      <c r="AZ76" s="27">
        <v>587111.43999999994</v>
      </c>
      <c r="BA76" s="27">
        <v>587111.43999999994</v>
      </c>
      <c r="BB76" s="27">
        <v>587111.43999999994</v>
      </c>
      <c r="BC76" s="27">
        <v>587111.43999999994</v>
      </c>
      <c r="BD76" s="27">
        <v>587111.43999999994</v>
      </c>
      <c r="BE76" s="27">
        <v>587111.43999999994</v>
      </c>
      <c r="BF76" s="27">
        <v>587111.43999999994</v>
      </c>
      <c r="BG76" s="27">
        <v>587111.43999999994</v>
      </c>
      <c r="BH76" s="27">
        <v>587111.43999999994</v>
      </c>
      <c r="BI76" s="27">
        <v>587111.43999999994</v>
      </c>
      <c r="BJ76" s="27">
        <v>587111.43999999994</v>
      </c>
      <c r="BK76" s="27">
        <v>587111.43999999994</v>
      </c>
      <c r="BL76" s="27">
        <v>587111.43999999994</v>
      </c>
      <c r="BM76" s="27">
        <v>587111.43999999994</v>
      </c>
      <c r="BN76" s="27">
        <v>587111.43999999994</v>
      </c>
      <c r="BO76" s="27">
        <v>587111.43999999994</v>
      </c>
      <c r="BP76" s="73"/>
      <c r="BR76" s="88">
        <f t="shared" si="323"/>
        <v>553878.72</v>
      </c>
      <c r="BS76" s="88">
        <f t="shared" si="323"/>
        <v>587111.43999999994</v>
      </c>
      <c r="BT76" s="88">
        <f t="shared" si="323"/>
        <v>587111.43999999994</v>
      </c>
      <c r="BU76" s="88">
        <f t="shared" si="323"/>
        <v>587111.43999999994</v>
      </c>
      <c r="BV76" s="88">
        <f t="shared" si="323"/>
        <v>587111.43999999994</v>
      </c>
      <c r="BX76" s="98">
        <f t="shared" si="324"/>
        <v>5.999999422256197E-2</v>
      </c>
      <c r="BY76" s="98">
        <f t="shared" si="325"/>
        <v>0</v>
      </c>
      <c r="BZ76" s="98">
        <f t="shared" si="326"/>
        <v>0</v>
      </c>
      <c r="CA76" s="98">
        <f t="shared" si="327"/>
        <v>0</v>
      </c>
    </row>
    <row r="77" spans="1:79" x14ac:dyDescent="0.3">
      <c r="A77" s="16" t="s">
        <v>26</v>
      </c>
      <c r="B77" s="16"/>
      <c r="C77" s="16"/>
      <c r="D77" s="16"/>
      <c r="E77" s="16"/>
      <c r="F77" s="9" t="s">
        <v>80</v>
      </c>
      <c r="G77" s="1"/>
      <c r="H77" s="27">
        <v>40000</v>
      </c>
      <c r="I77" s="27">
        <v>80000</v>
      </c>
      <c r="J77" s="27">
        <v>120000</v>
      </c>
      <c r="K77" s="27">
        <v>160000</v>
      </c>
      <c r="L77" s="27">
        <v>200000</v>
      </c>
      <c r="M77" s="27">
        <v>240000</v>
      </c>
      <c r="N77" s="27">
        <v>280000</v>
      </c>
      <c r="O77" s="27">
        <v>320000</v>
      </c>
      <c r="P77" s="27">
        <v>360000</v>
      </c>
      <c r="Q77" s="27">
        <v>400000</v>
      </c>
      <c r="R77" s="27">
        <v>440000</v>
      </c>
      <c r="S77" s="27">
        <v>0</v>
      </c>
      <c r="T77" s="27">
        <v>42000</v>
      </c>
      <c r="U77" s="27">
        <v>84000</v>
      </c>
      <c r="V77" s="27">
        <v>126000</v>
      </c>
      <c r="W77" s="27">
        <v>168000</v>
      </c>
      <c r="X77" s="27">
        <v>210000</v>
      </c>
      <c r="Y77" s="27">
        <v>252000</v>
      </c>
      <c r="Z77" s="27">
        <v>294000</v>
      </c>
      <c r="AA77" s="27">
        <v>336000</v>
      </c>
      <c r="AB77" s="27">
        <v>378000</v>
      </c>
      <c r="AC77" s="27">
        <v>420000</v>
      </c>
      <c r="AD77" s="27">
        <v>462000</v>
      </c>
      <c r="AE77" s="27">
        <v>0</v>
      </c>
      <c r="AF77" s="27">
        <v>0</v>
      </c>
      <c r="AG77" s="27">
        <v>0</v>
      </c>
      <c r="AH77" s="27">
        <v>0</v>
      </c>
      <c r="AI77" s="27">
        <v>0</v>
      </c>
      <c r="AJ77" s="27">
        <v>0</v>
      </c>
      <c r="AK77" s="27">
        <v>0</v>
      </c>
      <c r="AL77" s="27">
        <v>0</v>
      </c>
      <c r="AM77" s="27">
        <v>0</v>
      </c>
      <c r="AN77" s="27">
        <v>0</v>
      </c>
      <c r="AO77" s="27">
        <v>0</v>
      </c>
      <c r="AP77" s="27">
        <v>0</v>
      </c>
      <c r="AQ77" s="27">
        <v>0</v>
      </c>
      <c r="AR77" s="27">
        <v>0</v>
      </c>
      <c r="AS77" s="27">
        <v>0</v>
      </c>
      <c r="AT77" s="27">
        <v>0</v>
      </c>
      <c r="AU77" s="27">
        <v>0</v>
      </c>
      <c r="AV77" s="27">
        <v>0</v>
      </c>
      <c r="AW77" s="27">
        <v>0</v>
      </c>
      <c r="AX77" s="27">
        <v>0</v>
      </c>
      <c r="AY77" s="27">
        <v>0</v>
      </c>
      <c r="AZ77" s="27">
        <v>0</v>
      </c>
      <c r="BA77" s="27">
        <v>0</v>
      </c>
      <c r="BB77" s="27">
        <v>0</v>
      </c>
      <c r="BC77" s="27">
        <v>0</v>
      </c>
      <c r="BD77" s="27">
        <v>0</v>
      </c>
      <c r="BE77" s="27">
        <v>0</v>
      </c>
      <c r="BF77" s="27">
        <v>0</v>
      </c>
      <c r="BG77" s="27">
        <v>0</v>
      </c>
      <c r="BH77" s="27">
        <v>0</v>
      </c>
      <c r="BI77" s="27">
        <v>0</v>
      </c>
      <c r="BJ77" s="27">
        <v>0</v>
      </c>
      <c r="BK77" s="27">
        <v>0</v>
      </c>
      <c r="BL77" s="27">
        <v>0</v>
      </c>
      <c r="BM77" s="27">
        <v>0</v>
      </c>
      <c r="BN77" s="27">
        <v>0</v>
      </c>
      <c r="BO77" s="27">
        <v>0</v>
      </c>
      <c r="BP77" s="73"/>
      <c r="BR77" s="88">
        <f t="shared" si="323"/>
        <v>0</v>
      </c>
      <c r="BS77" s="88">
        <f t="shared" si="323"/>
        <v>0</v>
      </c>
      <c r="BT77" s="88">
        <f t="shared" si="323"/>
        <v>0</v>
      </c>
      <c r="BU77" s="88">
        <f t="shared" si="323"/>
        <v>0</v>
      </c>
      <c r="BV77" s="88">
        <f t="shared" si="323"/>
        <v>0</v>
      </c>
      <c r="BX77" s="98">
        <f t="shared" si="324"/>
        <v>0</v>
      </c>
      <c r="BY77" s="98">
        <f t="shared" si="325"/>
        <v>0</v>
      </c>
      <c r="BZ77" s="98">
        <f t="shared" si="326"/>
        <v>0</v>
      </c>
      <c r="CA77" s="98">
        <f t="shared" si="327"/>
        <v>0</v>
      </c>
    </row>
    <row r="78" spans="1:79" x14ac:dyDescent="0.3">
      <c r="A78" s="16" t="s">
        <v>53</v>
      </c>
      <c r="B78" s="16"/>
      <c r="C78" s="16"/>
      <c r="D78" s="16"/>
      <c r="E78" s="16"/>
      <c r="F78" s="9" t="s">
        <v>81</v>
      </c>
      <c r="G78" s="1"/>
      <c r="H78" s="27">
        <v>84595.339125540384</v>
      </c>
      <c r="I78" s="27">
        <v>192849.46221219946</v>
      </c>
      <c r="J78" s="27">
        <v>314700.62631216162</v>
      </c>
      <c r="K78" s="27">
        <v>114921.95460848691</v>
      </c>
      <c r="L78" s="27">
        <v>248819.66758881157</v>
      </c>
      <c r="M78" s="27">
        <v>109391.12365008032</v>
      </c>
      <c r="N78" s="27">
        <v>214449.26273975152</v>
      </c>
      <c r="O78" s="27">
        <v>326448.16206376662</v>
      </c>
      <c r="P78" s="27">
        <v>91633.960245756432</v>
      </c>
      <c r="Q78" s="27">
        <v>192024.04900202062</v>
      </c>
      <c r="R78" s="27">
        <v>290208.48884006392</v>
      </c>
      <c r="S78" s="27">
        <v>409474.19784618285</v>
      </c>
      <c r="T78" s="27">
        <v>54116.260294665059</v>
      </c>
      <c r="U78" s="27">
        <v>164317.32270008547</v>
      </c>
      <c r="V78" s="27">
        <v>217842.87564304244</v>
      </c>
      <c r="W78" s="27">
        <v>88199.376874190639</v>
      </c>
      <c r="X78" s="27">
        <v>176651.63392838615</v>
      </c>
      <c r="Y78" s="27">
        <v>68359.043791424658</v>
      </c>
      <c r="Z78" s="27">
        <v>127297.32832870629</v>
      </c>
      <c r="AA78" s="27">
        <v>207236.3900283103</v>
      </c>
      <c r="AB78" s="27">
        <v>61637.632525347231</v>
      </c>
      <c r="AC78" s="27">
        <v>148167.54893868323</v>
      </c>
      <c r="AD78" s="27">
        <v>232897.64927254556</v>
      </c>
      <c r="AE78" s="27">
        <v>341884.02650506166</v>
      </c>
      <c r="AF78" s="27">
        <v>341884.02650506166</v>
      </c>
      <c r="AG78" s="27">
        <v>341884.02650506166</v>
      </c>
      <c r="AH78" s="27">
        <v>341884.02650506166</v>
      </c>
      <c r="AI78" s="27">
        <v>341884.02650506166</v>
      </c>
      <c r="AJ78" s="27">
        <v>341884.02650506166</v>
      </c>
      <c r="AK78" s="27">
        <v>341884.02650506166</v>
      </c>
      <c r="AL78" s="27">
        <v>341884.02650506166</v>
      </c>
      <c r="AM78" s="27">
        <v>341884.02650506166</v>
      </c>
      <c r="AN78" s="27">
        <v>341884.02650506166</v>
      </c>
      <c r="AO78" s="27">
        <v>341884.02650506166</v>
      </c>
      <c r="AP78" s="27">
        <v>341884.02650506166</v>
      </c>
      <c r="AQ78" s="27">
        <v>341884.02650506166</v>
      </c>
      <c r="AR78" s="27">
        <v>341884.02650506166</v>
      </c>
      <c r="AS78" s="27">
        <v>341884.02650506166</v>
      </c>
      <c r="AT78" s="27">
        <v>341884.02650506166</v>
      </c>
      <c r="AU78" s="27">
        <v>341884.02650506166</v>
      </c>
      <c r="AV78" s="27">
        <v>341884.02650506166</v>
      </c>
      <c r="AW78" s="27">
        <v>341884.02650506166</v>
      </c>
      <c r="AX78" s="27">
        <v>341884.02650506166</v>
      </c>
      <c r="AY78" s="27">
        <v>341884.02650506166</v>
      </c>
      <c r="AZ78" s="27">
        <v>341884.02650506166</v>
      </c>
      <c r="BA78" s="27">
        <v>341884.02650506166</v>
      </c>
      <c r="BB78" s="27">
        <v>341884.02650506166</v>
      </c>
      <c r="BC78" s="27">
        <v>341884.02650506166</v>
      </c>
      <c r="BD78" s="27">
        <v>341884.02650506166</v>
      </c>
      <c r="BE78" s="27">
        <v>341884.02650506166</v>
      </c>
      <c r="BF78" s="27">
        <v>341884.02650506166</v>
      </c>
      <c r="BG78" s="27">
        <v>341884.02650506166</v>
      </c>
      <c r="BH78" s="27">
        <v>341884.02650506166</v>
      </c>
      <c r="BI78" s="27">
        <v>341884.02650506166</v>
      </c>
      <c r="BJ78" s="27">
        <v>341884.02650506166</v>
      </c>
      <c r="BK78" s="27">
        <v>341884.02650506166</v>
      </c>
      <c r="BL78" s="27">
        <v>341884.02650506166</v>
      </c>
      <c r="BM78" s="27">
        <v>341884.02650506166</v>
      </c>
      <c r="BN78" s="27">
        <v>341884.02650506166</v>
      </c>
      <c r="BO78" s="27">
        <v>341884.02650506166</v>
      </c>
      <c r="BP78" s="73"/>
      <c r="BR78" s="88">
        <f t="shared" si="323"/>
        <v>409474.19784618285</v>
      </c>
      <c r="BS78" s="88">
        <f t="shared" si="323"/>
        <v>341884.02650506166</v>
      </c>
      <c r="BT78" s="88">
        <f t="shared" si="323"/>
        <v>341884.02650506166</v>
      </c>
      <c r="BU78" s="88">
        <f t="shared" si="323"/>
        <v>341884.02650506166</v>
      </c>
      <c r="BV78" s="88">
        <f t="shared" si="323"/>
        <v>341884.02650506166</v>
      </c>
      <c r="BX78" s="98">
        <f t="shared" si="324"/>
        <v>-0.16506576408633966</v>
      </c>
      <c r="BY78" s="98">
        <f t="shared" si="325"/>
        <v>0</v>
      </c>
      <c r="BZ78" s="98">
        <f t="shared" si="326"/>
        <v>0</v>
      </c>
      <c r="CA78" s="98">
        <f t="shared" si="327"/>
        <v>0</v>
      </c>
    </row>
    <row r="79" spans="1:79" x14ac:dyDescent="0.3">
      <c r="A79" s="8" t="s">
        <v>54</v>
      </c>
      <c r="B79" s="8"/>
      <c r="C79" s="8"/>
      <c r="D79" s="8"/>
      <c r="E79" s="8"/>
      <c r="F79" s="9" t="s">
        <v>82</v>
      </c>
      <c r="G79" s="1"/>
      <c r="H79" s="27">
        <v>2500000</v>
      </c>
      <c r="I79" s="27">
        <v>2500000</v>
      </c>
      <c r="J79" s="27">
        <v>2500000</v>
      </c>
      <c r="K79" s="27">
        <v>2500000</v>
      </c>
      <c r="L79" s="27">
        <v>2500000</v>
      </c>
      <c r="M79" s="27">
        <v>2500000</v>
      </c>
      <c r="N79" s="27">
        <v>2500000</v>
      </c>
      <c r="O79" s="27">
        <v>2000000</v>
      </c>
      <c r="P79" s="27">
        <v>2000000</v>
      </c>
      <c r="Q79" s="27">
        <v>2000000</v>
      </c>
      <c r="R79" s="27">
        <v>2000000</v>
      </c>
      <c r="S79" s="27">
        <v>2000000</v>
      </c>
      <c r="T79" s="27">
        <v>2000000</v>
      </c>
      <c r="U79" s="27">
        <v>2000000</v>
      </c>
      <c r="V79" s="27">
        <v>1500000</v>
      </c>
      <c r="W79" s="27">
        <v>1500000</v>
      </c>
      <c r="X79" s="27">
        <v>1500000</v>
      </c>
      <c r="Y79" s="27">
        <v>1500000</v>
      </c>
      <c r="Z79" s="27">
        <v>1500000</v>
      </c>
      <c r="AA79" s="27">
        <v>1500000</v>
      </c>
      <c r="AB79" s="27">
        <v>1000000</v>
      </c>
      <c r="AC79" s="27">
        <v>1000000</v>
      </c>
      <c r="AD79" s="27">
        <v>1000000</v>
      </c>
      <c r="AE79" s="27">
        <v>1000000</v>
      </c>
      <c r="AF79" s="27">
        <v>1000000</v>
      </c>
      <c r="AG79" s="27">
        <v>1000000</v>
      </c>
      <c r="AH79" s="27">
        <v>1000000</v>
      </c>
      <c r="AI79" s="27">
        <v>1000000</v>
      </c>
      <c r="AJ79" s="27">
        <v>1000000</v>
      </c>
      <c r="AK79" s="27">
        <v>1000000</v>
      </c>
      <c r="AL79" s="27">
        <v>1000000</v>
      </c>
      <c r="AM79" s="27">
        <v>1000000</v>
      </c>
      <c r="AN79" s="27">
        <v>1000000</v>
      </c>
      <c r="AO79" s="27">
        <v>1000000</v>
      </c>
      <c r="AP79" s="27">
        <v>1000000</v>
      </c>
      <c r="AQ79" s="27">
        <v>1000000</v>
      </c>
      <c r="AR79" s="27">
        <v>1000000</v>
      </c>
      <c r="AS79" s="27">
        <v>1000000</v>
      </c>
      <c r="AT79" s="27">
        <v>1000000</v>
      </c>
      <c r="AU79" s="27">
        <v>1000000</v>
      </c>
      <c r="AV79" s="27">
        <v>1000000</v>
      </c>
      <c r="AW79" s="27">
        <v>1000000</v>
      </c>
      <c r="AX79" s="27">
        <v>1000000</v>
      </c>
      <c r="AY79" s="27">
        <v>1000000</v>
      </c>
      <c r="AZ79" s="27">
        <v>1000000</v>
      </c>
      <c r="BA79" s="27">
        <v>1000000</v>
      </c>
      <c r="BB79" s="27">
        <v>1000000</v>
      </c>
      <c r="BC79" s="27">
        <v>1000000</v>
      </c>
      <c r="BD79" s="27">
        <v>1000000</v>
      </c>
      <c r="BE79" s="27">
        <v>1000000</v>
      </c>
      <c r="BF79" s="27">
        <v>1000000</v>
      </c>
      <c r="BG79" s="27">
        <v>1000000</v>
      </c>
      <c r="BH79" s="27">
        <v>1000000</v>
      </c>
      <c r="BI79" s="27">
        <v>1000000</v>
      </c>
      <c r="BJ79" s="27">
        <v>1000000</v>
      </c>
      <c r="BK79" s="27">
        <v>1000000</v>
      </c>
      <c r="BL79" s="27">
        <v>1000000</v>
      </c>
      <c r="BM79" s="27">
        <v>1000000</v>
      </c>
      <c r="BN79" s="27">
        <v>1000000</v>
      </c>
      <c r="BO79" s="27">
        <v>1000000</v>
      </c>
      <c r="BP79" s="73"/>
      <c r="BR79" s="88">
        <f t="shared" si="323"/>
        <v>2000000</v>
      </c>
      <c r="BS79" s="88">
        <f t="shared" si="323"/>
        <v>1000000</v>
      </c>
      <c r="BT79" s="88">
        <f t="shared" si="323"/>
        <v>1000000</v>
      </c>
      <c r="BU79" s="88">
        <f t="shared" si="323"/>
        <v>1000000</v>
      </c>
      <c r="BV79" s="88">
        <f t="shared" si="323"/>
        <v>1000000</v>
      </c>
      <c r="BX79" s="98">
        <f t="shared" si="324"/>
        <v>-0.5</v>
      </c>
      <c r="BY79" s="98">
        <f t="shared" si="325"/>
        <v>0</v>
      </c>
      <c r="BZ79" s="98">
        <f t="shared" si="326"/>
        <v>0</v>
      </c>
      <c r="CA79" s="98">
        <f t="shared" si="327"/>
        <v>0</v>
      </c>
    </row>
    <row r="80" spans="1:79" x14ac:dyDescent="0.3">
      <c r="A80" s="8" t="s">
        <v>55</v>
      </c>
      <c r="B80" s="8"/>
      <c r="C80" s="8"/>
      <c r="D80" s="8"/>
      <c r="E80" s="8"/>
      <c r="F80" s="14" t="s">
        <v>83</v>
      </c>
      <c r="G80" s="1"/>
      <c r="H80" s="27">
        <v>4825000</v>
      </c>
      <c r="I80" s="27">
        <v>4825000</v>
      </c>
      <c r="J80" s="27">
        <v>4825000</v>
      </c>
      <c r="K80" s="27">
        <v>4650000</v>
      </c>
      <c r="L80" s="27">
        <v>4650000</v>
      </c>
      <c r="M80" s="27">
        <v>4650000</v>
      </c>
      <c r="N80" s="27">
        <v>4475000</v>
      </c>
      <c r="O80" s="27">
        <v>4475000</v>
      </c>
      <c r="P80" s="27">
        <v>4475000</v>
      </c>
      <c r="Q80" s="27">
        <v>4300000</v>
      </c>
      <c r="R80" s="27">
        <v>4300000</v>
      </c>
      <c r="S80" s="27">
        <v>4300000</v>
      </c>
      <c r="T80" s="27">
        <v>4125000</v>
      </c>
      <c r="U80" s="27">
        <v>4125000</v>
      </c>
      <c r="V80" s="27">
        <v>4125000</v>
      </c>
      <c r="W80" s="27">
        <v>3950000</v>
      </c>
      <c r="X80" s="27">
        <v>3950000</v>
      </c>
      <c r="Y80" s="27">
        <v>3950000</v>
      </c>
      <c r="Z80" s="27">
        <v>3775000</v>
      </c>
      <c r="AA80" s="27">
        <v>3775000</v>
      </c>
      <c r="AB80" s="27">
        <v>3775000</v>
      </c>
      <c r="AC80" s="27">
        <v>3600000</v>
      </c>
      <c r="AD80" s="27">
        <v>3600000</v>
      </c>
      <c r="AE80" s="27">
        <v>3600000</v>
      </c>
      <c r="AF80" s="27">
        <v>3600000</v>
      </c>
      <c r="AG80" s="27">
        <v>3600000</v>
      </c>
      <c r="AH80" s="27">
        <v>3600000</v>
      </c>
      <c r="AI80" s="27">
        <v>3600000</v>
      </c>
      <c r="AJ80" s="27">
        <v>3600000</v>
      </c>
      <c r="AK80" s="27">
        <v>3600000</v>
      </c>
      <c r="AL80" s="27">
        <v>3600000</v>
      </c>
      <c r="AM80" s="27">
        <v>3600000</v>
      </c>
      <c r="AN80" s="27">
        <v>3600000</v>
      </c>
      <c r="AO80" s="27">
        <v>3600000</v>
      </c>
      <c r="AP80" s="27">
        <v>3600000</v>
      </c>
      <c r="AQ80" s="27">
        <v>3600000</v>
      </c>
      <c r="AR80" s="27">
        <v>3600000</v>
      </c>
      <c r="AS80" s="27">
        <v>3600000</v>
      </c>
      <c r="AT80" s="27">
        <v>3600000</v>
      </c>
      <c r="AU80" s="27">
        <v>3600000</v>
      </c>
      <c r="AV80" s="27">
        <v>3600000</v>
      </c>
      <c r="AW80" s="27">
        <v>3600000</v>
      </c>
      <c r="AX80" s="27">
        <v>3600000</v>
      </c>
      <c r="AY80" s="27">
        <v>3600000</v>
      </c>
      <c r="AZ80" s="27">
        <v>3600000</v>
      </c>
      <c r="BA80" s="27">
        <v>3600000</v>
      </c>
      <c r="BB80" s="27">
        <v>3600000</v>
      </c>
      <c r="BC80" s="27">
        <v>3600000</v>
      </c>
      <c r="BD80" s="27">
        <v>3600000</v>
      </c>
      <c r="BE80" s="27">
        <v>3600000</v>
      </c>
      <c r="BF80" s="27">
        <v>3600000</v>
      </c>
      <c r="BG80" s="27">
        <v>3600000</v>
      </c>
      <c r="BH80" s="27">
        <v>3600000</v>
      </c>
      <c r="BI80" s="27">
        <v>3600000</v>
      </c>
      <c r="BJ80" s="27">
        <v>3600000</v>
      </c>
      <c r="BK80" s="27">
        <v>3600000</v>
      </c>
      <c r="BL80" s="27">
        <v>3600000</v>
      </c>
      <c r="BM80" s="27">
        <v>3600000</v>
      </c>
      <c r="BN80" s="27">
        <v>3600000</v>
      </c>
      <c r="BO80" s="27">
        <v>3600000</v>
      </c>
      <c r="BP80" s="73"/>
      <c r="BR80" s="88">
        <f t="shared" si="323"/>
        <v>4300000</v>
      </c>
      <c r="BS80" s="88">
        <f t="shared" si="323"/>
        <v>3600000</v>
      </c>
      <c r="BT80" s="88">
        <f t="shared" si="323"/>
        <v>3600000</v>
      </c>
      <c r="BU80" s="88">
        <f t="shared" si="323"/>
        <v>3600000</v>
      </c>
      <c r="BV80" s="88">
        <f t="shared" si="323"/>
        <v>3600000</v>
      </c>
      <c r="BX80" s="98">
        <f t="shared" si="324"/>
        <v>-0.16279069767441856</v>
      </c>
      <c r="BY80" s="98">
        <f t="shared" si="325"/>
        <v>0</v>
      </c>
      <c r="BZ80" s="98">
        <f t="shared" si="326"/>
        <v>0</v>
      </c>
      <c r="CA80" s="98">
        <f t="shared" si="327"/>
        <v>0</v>
      </c>
    </row>
    <row r="81" spans="1:79" x14ac:dyDescent="0.3">
      <c r="A81" s="8"/>
      <c r="B81" s="8"/>
      <c r="C81" s="8"/>
      <c r="D81" s="8"/>
      <c r="E81" s="8"/>
      <c r="F81" s="14"/>
      <c r="G81" s="1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7"/>
      <c r="AG81" s="27"/>
      <c r="AH81" s="27"/>
      <c r="AI81" s="27"/>
      <c r="AJ81" s="27"/>
      <c r="AK81" s="27"/>
      <c r="AL81" s="27"/>
      <c r="AM81" s="27"/>
      <c r="AN81" s="27"/>
      <c r="AO81" s="27"/>
      <c r="AP81" s="27"/>
      <c r="AQ81" s="27"/>
      <c r="AR81" s="27"/>
      <c r="AS81" s="27"/>
      <c r="AT81" s="27"/>
      <c r="AU81" s="27"/>
      <c r="AV81" s="27"/>
      <c r="AW81" s="27"/>
      <c r="AX81" s="27"/>
      <c r="AY81" s="27"/>
      <c r="AZ81" s="27"/>
      <c r="BA81" s="27"/>
      <c r="BB81" s="27"/>
      <c r="BC81" s="27"/>
      <c r="BD81" s="27"/>
      <c r="BE81" s="27"/>
      <c r="BF81" s="27"/>
      <c r="BG81" s="27"/>
      <c r="BH81" s="27"/>
      <c r="BI81" s="27"/>
      <c r="BJ81" s="27"/>
      <c r="BK81" s="27"/>
      <c r="BL81" s="27"/>
      <c r="BM81" s="27"/>
      <c r="BN81" s="27"/>
      <c r="BO81" s="27"/>
      <c r="BP81" s="73"/>
      <c r="BR81" s="88"/>
      <c r="BS81" s="88"/>
      <c r="BT81" s="88"/>
      <c r="BU81" s="88"/>
      <c r="BV81" s="88"/>
      <c r="BX81" s="98"/>
      <c r="BY81" s="98"/>
      <c r="BZ81" s="98"/>
      <c r="CA81" s="98"/>
    </row>
    <row r="82" spans="1:79" x14ac:dyDescent="0.3">
      <c r="A82" s="11" t="s">
        <v>56</v>
      </c>
      <c r="B82" s="11"/>
      <c r="C82" s="11"/>
      <c r="D82" s="11"/>
      <c r="E82" s="11"/>
      <c r="F82" s="11"/>
      <c r="G82" s="11"/>
      <c r="H82" s="28">
        <f>SUM(H75:H81)</f>
        <v>13897921.85912554</v>
      </c>
      <c r="I82" s="28">
        <f t="shared" ref="I82:AE82" si="328">SUM(I75:I81)</f>
        <v>13882061.4422122</v>
      </c>
      <c r="J82" s="28">
        <f t="shared" si="328"/>
        <v>14149826.416312162</v>
      </c>
      <c r="K82" s="28">
        <f t="shared" si="328"/>
        <v>14051193.644608486</v>
      </c>
      <c r="L82" s="28">
        <f t="shared" si="328"/>
        <v>14365999.637588812</v>
      </c>
      <c r="M82" s="28">
        <f t="shared" si="328"/>
        <v>13916807.01365008</v>
      </c>
      <c r="N82" s="28">
        <f t="shared" si="328"/>
        <v>14207286.542739753</v>
      </c>
      <c r="O82" s="28">
        <f t="shared" si="328"/>
        <v>13421302.612063766</v>
      </c>
      <c r="P82" s="28">
        <f t="shared" si="328"/>
        <v>13269668.680245757</v>
      </c>
      <c r="Q82" s="28">
        <f t="shared" si="328"/>
        <v>13225775.919002019</v>
      </c>
      <c r="R82" s="28">
        <f t="shared" si="328"/>
        <v>13316034.218840064</v>
      </c>
      <c r="S82" s="28">
        <f t="shared" si="328"/>
        <v>13165511.537846182</v>
      </c>
      <c r="T82" s="28">
        <f t="shared" si="328"/>
        <v>12377765.380294664</v>
      </c>
      <c r="U82" s="28">
        <f t="shared" si="328"/>
        <v>13095883.932700085</v>
      </c>
      <c r="V82" s="28">
        <f t="shared" si="328"/>
        <v>12916589.615643043</v>
      </c>
      <c r="W82" s="28">
        <f t="shared" si="328"/>
        <v>12353114.59687419</v>
      </c>
      <c r="X82" s="28">
        <f t="shared" si="328"/>
        <v>12835199.123928387</v>
      </c>
      <c r="Y82" s="28">
        <f t="shared" si="328"/>
        <v>12598345.013791425</v>
      </c>
      <c r="Z82" s="28">
        <f t="shared" si="328"/>
        <v>12793150.728328707</v>
      </c>
      <c r="AA82" s="28">
        <f t="shared" si="328"/>
        <v>12331489.250028308</v>
      </c>
      <c r="AB82" s="28">
        <f t="shared" si="328"/>
        <v>11861965.412525348</v>
      </c>
      <c r="AC82" s="28">
        <f t="shared" si="328"/>
        <v>11745581.308938682</v>
      </c>
      <c r="AD82" s="28">
        <f t="shared" si="328"/>
        <v>11758199.619272545</v>
      </c>
      <c r="AE82" s="28">
        <f t="shared" si="328"/>
        <v>11552994.336505063</v>
      </c>
      <c r="AF82" s="28">
        <f t="shared" ref="AF82:BO82" si="329">SUM(AF75:AF81)</f>
        <v>11552994.336505063</v>
      </c>
      <c r="AG82" s="28">
        <f t="shared" si="329"/>
        <v>11552994.336505063</v>
      </c>
      <c r="AH82" s="28">
        <f t="shared" si="329"/>
        <v>11552994.336505063</v>
      </c>
      <c r="AI82" s="28">
        <f t="shared" si="329"/>
        <v>11552994.336505063</v>
      </c>
      <c r="AJ82" s="28">
        <f t="shared" si="329"/>
        <v>11552994.336505063</v>
      </c>
      <c r="AK82" s="28">
        <f t="shared" si="329"/>
        <v>11552994.336505063</v>
      </c>
      <c r="AL82" s="28">
        <f t="shared" si="329"/>
        <v>11552994.336505063</v>
      </c>
      <c r="AM82" s="28">
        <f t="shared" si="329"/>
        <v>11552994.336505063</v>
      </c>
      <c r="AN82" s="28">
        <f t="shared" si="329"/>
        <v>11552994.336505063</v>
      </c>
      <c r="AO82" s="28">
        <f t="shared" si="329"/>
        <v>11552994.336505063</v>
      </c>
      <c r="AP82" s="28">
        <f t="shared" si="329"/>
        <v>11552994.336505063</v>
      </c>
      <c r="AQ82" s="28">
        <f t="shared" si="329"/>
        <v>11552994.336505063</v>
      </c>
      <c r="AR82" s="28">
        <f t="shared" si="329"/>
        <v>11552994.336505063</v>
      </c>
      <c r="AS82" s="28">
        <f t="shared" si="329"/>
        <v>11552994.336505063</v>
      </c>
      <c r="AT82" s="28">
        <f t="shared" si="329"/>
        <v>11552994.336505063</v>
      </c>
      <c r="AU82" s="28">
        <f t="shared" si="329"/>
        <v>11552994.336505063</v>
      </c>
      <c r="AV82" s="28">
        <f t="shared" si="329"/>
        <v>11552994.336505063</v>
      </c>
      <c r="AW82" s="28">
        <f t="shared" si="329"/>
        <v>11552994.336505063</v>
      </c>
      <c r="AX82" s="28">
        <f t="shared" si="329"/>
        <v>11552994.336505063</v>
      </c>
      <c r="AY82" s="28">
        <f t="shared" si="329"/>
        <v>11552994.336505063</v>
      </c>
      <c r="AZ82" s="28">
        <f t="shared" si="329"/>
        <v>11552994.336505063</v>
      </c>
      <c r="BA82" s="28">
        <f t="shared" si="329"/>
        <v>11552994.336505063</v>
      </c>
      <c r="BB82" s="28">
        <f t="shared" si="329"/>
        <v>11552994.336505063</v>
      </c>
      <c r="BC82" s="28">
        <f t="shared" si="329"/>
        <v>11552994.336505063</v>
      </c>
      <c r="BD82" s="28">
        <f t="shared" si="329"/>
        <v>11552994.336505063</v>
      </c>
      <c r="BE82" s="28">
        <f t="shared" si="329"/>
        <v>11552994.336505063</v>
      </c>
      <c r="BF82" s="28">
        <f t="shared" si="329"/>
        <v>11552994.336505063</v>
      </c>
      <c r="BG82" s="28">
        <f t="shared" si="329"/>
        <v>11552994.336505063</v>
      </c>
      <c r="BH82" s="28">
        <f t="shared" si="329"/>
        <v>11552994.336505063</v>
      </c>
      <c r="BI82" s="28">
        <f t="shared" si="329"/>
        <v>11552994.336505063</v>
      </c>
      <c r="BJ82" s="28">
        <f t="shared" si="329"/>
        <v>11552994.336505063</v>
      </c>
      <c r="BK82" s="28">
        <f t="shared" si="329"/>
        <v>11552994.336505063</v>
      </c>
      <c r="BL82" s="28">
        <f t="shared" si="329"/>
        <v>11552994.336505063</v>
      </c>
      <c r="BM82" s="28">
        <f t="shared" si="329"/>
        <v>11552994.336505063</v>
      </c>
      <c r="BN82" s="28">
        <f t="shared" si="329"/>
        <v>11552994.336505063</v>
      </c>
      <c r="BO82" s="28">
        <f t="shared" si="329"/>
        <v>11552994.336505063</v>
      </c>
      <c r="BP82" s="74"/>
      <c r="BR82" s="89">
        <f t="shared" ref="BR82:CA82" si="330">INDEX($H82:$BP82,MATCH(BR$4,$H$4:$BP$4,0))</f>
        <v>13165511.537846182</v>
      </c>
      <c r="BS82" s="89">
        <f t="shared" si="330"/>
        <v>11552994.336505063</v>
      </c>
      <c r="BT82" s="89">
        <f t="shared" si="330"/>
        <v>11552994.336505063</v>
      </c>
      <c r="BU82" s="89">
        <f t="shared" si="330"/>
        <v>11552994.336505063</v>
      </c>
      <c r="BV82" s="89">
        <f t="shared" si="330"/>
        <v>11552994.336505063</v>
      </c>
      <c r="BX82" s="99">
        <f t="shared" ref="BX82:CA82" si="331">IFERROR(BS82/BR82-1,0)</f>
        <v>-0.12248040622695922</v>
      </c>
      <c r="BY82" s="99">
        <f t="shared" si="331"/>
        <v>0</v>
      </c>
      <c r="BZ82" s="99">
        <f t="shared" si="331"/>
        <v>0</v>
      </c>
      <c r="CA82" s="99">
        <f t="shared" si="331"/>
        <v>0</v>
      </c>
    </row>
    <row r="83" spans="1:79" x14ac:dyDescent="0.3">
      <c r="A83" s="1"/>
      <c r="B83" s="1"/>
      <c r="C83" s="1"/>
      <c r="D83" s="1"/>
      <c r="E83" s="1"/>
      <c r="F83" s="1"/>
      <c r="G83" s="1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  <c r="AB83" s="29"/>
      <c r="AC83" s="29"/>
      <c r="AD83" s="29"/>
      <c r="AE83" s="29"/>
      <c r="AF83" s="29"/>
      <c r="AG83" s="29"/>
      <c r="AH83" s="29"/>
      <c r="AI83" s="29"/>
      <c r="AJ83" s="29"/>
      <c r="AK83" s="29"/>
      <c r="AL83" s="29"/>
      <c r="AM83" s="29"/>
      <c r="AN83" s="29"/>
      <c r="AO83" s="29"/>
      <c r="AP83" s="29"/>
      <c r="AQ83" s="29"/>
      <c r="AR83" s="29"/>
      <c r="AS83" s="29"/>
      <c r="AT83" s="29"/>
      <c r="AU83" s="29"/>
      <c r="AV83" s="29"/>
      <c r="AW83" s="29"/>
      <c r="AX83" s="29"/>
      <c r="AY83" s="29"/>
      <c r="AZ83" s="29"/>
      <c r="BA83" s="29"/>
      <c r="BB83" s="29"/>
      <c r="BC83" s="29"/>
      <c r="BD83" s="29"/>
      <c r="BE83" s="29"/>
      <c r="BF83" s="29"/>
      <c r="BG83" s="29"/>
      <c r="BH83" s="29"/>
      <c r="BI83" s="29"/>
      <c r="BJ83" s="29"/>
      <c r="BK83" s="29"/>
      <c r="BL83" s="29"/>
      <c r="BM83" s="29"/>
      <c r="BN83" s="29"/>
      <c r="BO83" s="29"/>
      <c r="BP83" s="75"/>
      <c r="BR83" s="88"/>
      <c r="BS83" s="88"/>
      <c r="BT83" s="88"/>
      <c r="BU83" s="88"/>
      <c r="BV83" s="88"/>
      <c r="BX83" s="98"/>
      <c r="BY83" s="98"/>
      <c r="BZ83" s="98"/>
      <c r="CA83" s="98"/>
    </row>
    <row r="84" spans="1:79" x14ac:dyDescent="0.3">
      <c r="A84" s="1" t="s">
        <v>57</v>
      </c>
      <c r="B84" s="1"/>
      <c r="C84" s="1"/>
      <c r="D84" s="1"/>
      <c r="E84" s="1"/>
      <c r="F84" s="1"/>
      <c r="G84" s="1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A84" s="29"/>
      <c r="AB84" s="29"/>
      <c r="AC84" s="29"/>
      <c r="AD84" s="29"/>
      <c r="AE84" s="29"/>
      <c r="AF84" s="29"/>
      <c r="AG84" s="29"/>
      <c r="AH84" s="29"/>
      <c r="AI84" s="29"/>
      <c r="AJ84" s="29"/>
      <c r="AK84" s="29"/>
      <c r="AL84" s="29"/>
      <c r="AM84" s="29"/>
      <c r="AN84" s="29"/>
      <c r="AO84" s="29"/>
      <c r="AP84" s="29"/>
      <c r="AQ84" s="29"/>
      <c r="AR84" s="29"/>
      <c r="AS84" s="29"/>
      <c r="AT84" s="29"/>
      <c r="AU84" s="29"/>
      <c r="AV84" s="29"/>
      <c r="AW84" s="29"/>
      <c r="AX84" s="29"/>
      <c r="AY84" s="29"/>
      <c r="AZ84" s="29"/>
      <c r="BA84" s="29"/>
      <c r="BB84" s="29"/>
      <c r="BC84" s="29"/>
      <c r="BD84" s="29"/>
      <c r="BE84" s="29"/>
      <c r="BF84" s="29"/>
      <c r="BG84" s="29"/>
      <c r="BH84" s="29"/>
      <c r="BI84" s="29"/>
      <c r="BJ84" s="29"/>
      <c r="BK84" s="29"/>
      <c r="BL84" s="29"/>
      <c r="BM84" s="29"/>
      <c r="BN84" s="29"/>
      <c r="BO84" s="29"/>
      <c r="BP84" s="75"/>
      <c r="BR84" s="88"/>
      <c r="BS84" s="88"/>
      <c r="BT84" s="88"/>
      <c r="BU84" s="88"/>
      <c r="BV84" s="88"/>
      <c r="BX84" s="98"/>
      <c r="BY84" s="98"/>
      <c r="BZ84" s="98"/>
      <c r="CA84" s="98"/>
    </row>
    <row r="85" spans="1:79" x14ac:dyDescent="0.3">
      <c r="A85" s="8" t="s">
        <v>58</v>
      </c>
      <c r="B85" s="8"/>
      <c r="C85" s="8"/>
      <c r="D85" s="8"/>
      <c r="E85" s="8"/>
      <c r="F85" s="9" t="s">
        <v>84</v>
      </c>
      <c r="G85" s="1"/>
      <c r="H85" s="27">
        <v>2000000</v>
      </c>
      <c r="I85" s="27">
        <v>2000000</v>
      </c>
      <c r="J85" s="27">
        <v>2000000</v>
      </c>
      <c r="K85" s="27">
        <v>2000000</v>
      </c>
      <c r="L85" s="27">
        <v>2000000</v>
      </c>
      <c r="M85" s="27">
        <v>2000000</v>
      </c>
      <c r="N85" s="27">
        <v>2000000</v>
      </c>
      <c r="O85" s="27">
        <v>2000000</v>
      </c>
      <c r="P85" s="27">
        <v>2000000</v>
      </c>
      <c r="Q85" s="27">
        <v>2000000</v>
      </c>
      <c r="R85" s="27">
        <v>2000000</v>
      </c>
      <c r="S85" s="27">
        <v>2000000</v>
      </c>
      <c r="T85" s="27">
        <v>2000000</v>
      </c>
      <c r="U85" s="27">
        <v>2000000</v>
      </c>
      <c r="V85" s="27">
        <v>2000000</v>
      </c>
      <c r="W85" s="27">
        <v>2000000</v>
      </c>
      <c r="X85" s="27">
        <v>2000000</v>
      </c>
      <c r="Y85" s="27">
        <v>2000000</v>
      </c>
      <c r="Z85" s="27">
        <v>2000000</v>
      </c>
      <c r="AA85" s="27">
        <v>2000000</v>
      </c>
      <c r="AB85" s="27">
        <v>2000000</v>
      </c>
      <c r="AC85" s="27">
        <v>2000000</v>
      </c>
      <c r="AD85" s="27">
        <v>2000000</v>
      </c>
      <c r="AE85" s="27">
        <v>2000000</v>
      </c>
      <c r="AF85" s="27">
        <v>2000000</v>
      </c>
      <c r="AG85" s="27">
        <v>2000000</v>
      </c>
      <c r="AH85" s="27">
        <v>2000000</v>
      </c>
      <c r="AI85" s="27">
        <v>2000000</v>
      </c>
      <c r="AJ85" s="27">
        <v>2000000</v>
      </c>
      <c r="AK85" s="27">
        <v>2000000</v>
      </c>
      <c r="AL85" s="27">
        <v>2000000</v>
      </c>
      <c r="AM85" s="27">
        <v>2000000</v>
      </c>
      <c r="AN85" s="27">
        <v>2000000</v>
      </c>
      <c r="AO85" s="27">
        <v>2000000</v>
      </c>
      <c r="AP85" s="27">
        <v>2000000</v>
      </c>
      <c r="AQ85" s="27">
        <v>2000000</v>
      </c>
      <c r="AR85" s="27">
        <v>2000000</v>
      </c>
      <c r="AS85" s="27">
        <v>2000000</v>
      </c>
      <c r="AT85" s="27">
        <v>2000000</v>
      </c>
      <c r="AU85" s="27">
        <v>2000000</v>
      </c>
      <c r="AV85" s="27">
        <v>2000000</v>
      </c>
      <c r="AW85" s="27">
        <v>2000000</v>
      </c>
      <c r="AX85" s="27">
        <v>2000000</v>
      </c>
      <c r="AY85" s="27">
        <v>2000000</v>
      </c>
      <c r="AZ85" s="27">
        <v>2000000</v>
      </c>
      <c r="BA85" s="27">
        <v>2000000</v>
      </c>
      <c r="BB85" s="27">
        <v>2000000</v>
      </c>
      <c r="BC85" s="27">
        <v>2000000</v>
      </c>
      <c r="BD85" s="27">
        <v>2000000</v>
      </c>
      <c r="BE85" s="27">
        <v>2000000</v>
      </c>
      <c r="BF85" s="27">
        <v>2000000</v>
      </c>
      <c r="BG85" s="27">
        <v>2000000</v>
      </c>
      <c r="BH85" s="27">
        <v>2000000</v>
      </c>
      <c r="BI85" s="27">
        <v>2000000</v>
      </c>
      <c r="BJ85" s="27">
        <v>2000000</v>
      </c>
      <c r="BK85" s="27">
        <v>2000000</v>
      </c>
      <c r="BL85" s="27">
        <v>2000000</v>
      </c>
      <c r="BM85" s="27">
        <v>2000000</v>
      </c>
      <c r="BN85" s="27">
        <v>2000000</v>
      </c>
      <c r="BO85" s="27">
        <v>2000000</v>
      </c>
      <c r="BP85" s="73"/>
      <c r="BR85" s="88">
        <f t="shared" ref="BR85:CA87" si="332">INDEX($H85:$BP85,MATCH(BR$4,$H$4:$BP$4,0))</f>
        <v>2000000</v>
      </c>
      <c r="BS85" s="88">
        <f t="shared" si="332"/>
        <v>2000000</v>
      </c>
      <c r="BT85" s="88">
        <f t="shared" si="332"/>
        <v>2000000</v>
      </c>
      <c r="BU85" s="88">
        <f t="shared" si="332"/>
        <v>2000000</v>
      </c>
      <c r="BV85" s="88">
        <f t="shared" si="332"/>
        <v>2000000</v>
      </c>
      <c r="BX85" s="98">
        <f t="shared" ref="BX85:BX87" si="333">IFERROR(BS85/BR85-1,0)</f>
        <v>0</v>
      </c>
      <c r="BY85" s="98">
        <f t="shared" ref="BY85:BY87" si="334">IFERROR(BT85/BS85-1,0)</f>
        <v>0</v>
      </c>
      <c r="BZ85" s="98">
        <f t="shared" ref="BZ85:BZ87" si="335">IFERROR(BU85/BT85-1,0)</f>
        <v>0</v>
      </c>
      <c r="CA85" s="98">
        <f t="shared" ref="CA85:CA87" si="336">IFERROR(BV85/BU85-1,0)</f>
        <v>0</v>
      </c>
    </row>
    <row r="86" spans="1:79" x14ac:dyDescent="0.3">
      <c r="A86" s="8" t="s">
        <v>59</v>
      </c>
      <c r="B86" s="8"/>
      <c r="C86" s="8"/>
      <c r="D86" s="8"/>
      <c r="E86" s="8"/>
      <c r="F86" s="9" t="s">
        <v>85</v>
      </c>
      <c r="G86" s="1"/>
      <c r="H86" s="27">
        <v>-200000</v>
      </c>
      <c r="I86" s="27">
        <v>-200000</v>
      </c>
      <c r="J86" s="27">
        <v>-200000</v>
      </c>
      <c r="K86" s="27">
        <v>-200000</v>
      </c>
      <c r="L86" s="27">
        <v>-450000</v>
      </c>
      <c r="M86" s="27">
        <v>-450000</v>
      </c>
      <c r="N86" s="27">
        <v>-450000</v>
      </c>
      <c r="O86" s="27">
        <v>-450000</v>
      </c>
      <c r="P86" s="27">
        <v>-450000</v>
      </c>
      <c r="Q86" s="27">
        <v>-450000</v>
      </c>
      <c r="R86" s="27">
        <v>-700000</v>
      </c>
      <c r="S86" s="27">
        <v>-700000</v>
      </c>
      <c r="T86" s="27">
        <v>-700000</v>
      </c>
      <c r="U86" s="27">
        <v>-700000</v>
      </c>
      <c r="V86" s="27">
        <v>-700000</v>
      </c>
      <c r="W86" s="27">
        <v>-700000</v>
      </c>
      <c r="X86" s="27">
        <v>-700000</v>
      </c>
      <c r="Y86" s="27">
        <v>-700000</v>
      </c>
      <c r="Z86" s="27">
        <v>-700000</v>
      </c>
      <c r="AA86" s="27">
        <v>-950000</v>
      </c>
      <c r="AB86" s="27">
        <v>-950000</v>
      </c>
      <c r="AC86" s="27">
        <v>-950000</v>
      </c>
      <c r="AD86" s="27">
        <v>-950000</v>
      </c>
      <c r="AE86" s="27">
        <v>-950000</v>
      </c>
      <c r="AF86" s="27">
        <v>-950000</v>
      </c>
      <c r="AG86" s="27">
        <v>-950000</v>
      </c>
      <c r="AH86" s="27">
        <v>-950000</v>
      </c>
      <c r="AI86" s="27">
        <v>-950000</v>
      </c>
      <c r="AJ86" s="27">
        <v>-950000</v>
      </c>
      <c r="AK86" s="27">
        <v>-950000</v>
      </c>
      <c r="AL86" s="27">
        <v>-950000</v>
      </c>
      <c r="AM86" s="27">
        <v>-950000</v>
      </c>
      <c r="AN86" s="27">
        <v>-950000</v>
      </c>
      <c r="AO86" s="27">
        <v>-950000</v>
      </c>
      <c r="AP86" s="27">
        <v>-950000</v>
      </c>
      <c r="AQ86" s="27">
        <v>-950000</v>
      </c>
      <c r="AR86" s="27">
        <v>-950000</v>
      </c>
      <c r="AS86" s="27">
        <v>-950000</v>
      </c>
      <c r="AT86" s="27">
        <v>-950000</v>
      </c>
      <c r="AU86" s="27">
        <v>-950000</v>
      </c>
      <c r="AV86" s="27">
        <v>-950000</v>
      </c>
      <c r="AW86" s="27">
        <v>-950000</v>
      </c>
      <c r="AX86" s="27">
        <v>-950000</v>
      </c>
      <c r="AY86" s="27">
        <v>-950000</v>
      </c>
      <c r="AZ86" s="27">
        <v>-950000</v>
      </c>
      <c r="BA86" s="27">
        <v>-950000</v>
      </c>
      <c r="BB86" s="27">
        <v>-950000</v>
      </c>
      <c r="BC86" s="27">
        <v>-950000</v>
      </c>
      <c r="BD86" s="27">
        <v>-950000</v>
      </c>
      <c r="BE86" s="27">
        <v>-950000</v>
      </c>
      <c r="BF86" s="27">
        <v>-950000</v>
      </c>
      <c r="BG86" s="27">
        <v>-950000</v>
      </c>
      <c r="BH86" s="27">
        <v>-950000</v>
      </c>
      <c r="BI86" s="27">
        <v>-950000</v>
      </c>
      <c r="BJ86" s="27">
        <v>-950000</v>
      </c>
      <c r="BK86" s="27">
        <v>-950000</v>
      </c>
      <c r="BL86" s="27">
        <v>-950000</v>
      </c>
      <c r="BM86" s="27">
        <v>-950000</v>
      </c>
      <c r="BN86" s="27">
        <v>-950000</v>
      </c>
      <c r="BO86" s="27">
        <v>-950000</v>
      </c>
      <c r="BP86" s="73"/>
      <c r="BR86" s="88">
        <f t="shared" si="332"/>
        <v>-700000</v>
      </c>
      <c r="BS86" s="88">
        <f t="shared" si="332"/>
        <v>-950000</v>
      </c>
      <c r="BT86" s="88">
        <f t="shared" si="332"/>
        <v>-950000</v>
      </c>
      <c r="BU86" s="88">
        <f t="shared" si="332"/>
        <v>-950000</v>
      </c>
      <c r="BV86" s="88">
        <f t="shared" si="332"/>
        <v>-950000</v>
      </c>
      <c r="BX86" s="98">
        <f t="shared" si="333"/>
        <v>0.35714285714285721</v>
      </c>
      <c r="BY86" s="98">
        <f t="shared" si="334"/>
        <v>0</v>
      </c>
      <c r="BZ86" s="98">
        <f t="shared" si="335"/>
        <v>0</v>
      </c>
      <c r="CA86" s="98">
        <f t="shared" si="336"/>
        <v>0</v>
      </c>
    </row>
    <row r="87" spans="1:79" x14ac:dyDescent="0.3">
      <c r="A87" s="8" t="s">
        <v>60</v>
      </c>
      <c r="B87" s="8"/>
      <c r="C87" s="8"/>
      <c r="D87" s="8"/>
      <c r="E87" s="8"/>
      <c r="F87" s="67" t="s">
        <v>144</v>
      </c>
      <c r="G87" s="1"/>
      <c r="H87" s="27">
        <v>3789799.599102308</v>
      </c>
      <c r="I87" s="27">
        <v>4042392.5529711791</v>
      </c>
      <c r="J87" s="27">
        <v>4326711.9358710907</v>
      </c>
      <c r="K87" s="27">
        <v>4594863.1632908937</v>
      </c>
      <c r="L87" s="27">
        <v>4907291.1602449846</v>
      </c>
      <c r="M87" s="27">
        <v>5162537.1154285055</v>
      </c>
      <c r="N87" s="27">
        <v>5407672.7733044047</v>
      </c>
      <c r="O87" s="27">
        <v>5669003.5383937731</v>
      </c>
      <c r="P87" s="27">
        <v>5882816.1123005385</v>
      </c>
      <c r="Q87" s="27">
        <v>6117059.6527318219</v>
      </c>
      <c r="R87" s="27">
        <v>6346156.6790205892</v>
      </c>
      <c r="S87" s="27">
        <v>6624443.3333681999</v>
      </c>
      <c r="T87" s="27">
        <v>6750714.607389085</v>
      </c>
      <c r="U87" s="27">
        <v>7007850.4196683997</v>
      </c>
      <c r="V87" s="27">
        <v>7132743.3765352992</v>
      </c>
      <c r="W87" s="27">
        <v>7338541.922575077</v>
      </c>
      <c r="X87" s="27">
        <v>7544930.5223682001</v>
      </c>
      <c r="Y87" s="27">
        <v>7704434.9578815242</v>
      </c>
      <c r="Z87" s="27">
        <v>7841957.6218018476</v>
      </c>
      <c r="AA87" s="27">
        <v>8028482.0991009232</v>
      </c>
      <c r="AB87" s="27">
        <v>8172303.2416600669</v>
      </c>
      <c r="AC87" s="27">
        <v>8374206.379957851</v>
      </c>
      <c r="AD87" s="27">
        <v>8571909.9474035297</v>
      </c>
      <c r="AE87" s="27">
        <v>8826211.4942794014</v>
      </c>
      <c r="AF87" s="37">
        <f>AE87+AF49</f>
        <v>8684732.7844470218</v>
      </c>
      <c r="AG87" s="37">
        <f t="shared" ref="AG87:BO87" si="337">AF87+AG49</f>
        <v>8964844.243225392</v>
      </c>
      <c r="AH87" s="37">
        <f t="shared" si="337"/>
        <v>9218709.4445270132</v>
      </c>
      <c r="AI87" s="37">
        <f t="shared" si="337"/>
        <v>9450783.4996856339</v>
      </c>
      <c r="AJ87" s="37">
        <f t="shared" si="337"/>
        <v>9916298.5365015045</v>
      </c>
      <c r="AK87" s="37">
        <f t="shared" si="337"/>
        <v>10041590.853254875</v>
      </c>
      <c r="AL87" s="37">
        <f t="shared" si="337"/>
        <v>10188333.421418995</v>
      </c>
      <c r="AM87" s="37">
        <f t="shared" si="337"/>
        <v>10375037.386008365</v>
      </c>
      <c r="AN87" s="37">
        <f t="shared" si="337"/>
        <v>10501589.720923735</v>
      </c>
      <c r="AO87" s="37">
        <f t="shared" si="337"/>
        <v>10642830.572888605</v>
      </c>
      <c r="AP87" s="37">
        <f t="shared" si="337"/>
        <v>10659317.191567726</v>
      </c>
      <c r="AQ87" s="37">
        <f t="shared" si="337"/>
        <v>11105294.583748598</v>
      </c>
      <c r="AR87" s="37">
        <f t="shared" si="337"/>
        <v>11150736.856790595</v>
      </c>
      <c r="AS87" s="37">
        <f t="shared" si="337"/>
        <v>11650657.655432502</v>
      </c>
      <c r="AT87" s="37">
        <f t="shared" si="337"/>
        <v>12100029.353595508</v>
      </c>
      <c r="AU87" s="37">
        <f t="shared" si="337"/>
        <v>12525458.93324337</v>
      </c>
      <c r="AV87" s="37">
        <f t="shared" si="337"/>
        <v>13203293.50695334</v>
      </c>
      <c r="AW87" s="37">
        <f t="shared" si="337"/>
        <v>13518668.084219873</v>
      </c>
      <c r="AX87" s="37">
        <f t="shared" si="337"/>
        <v>13866344.981368316</v>
      </c>
      <c r="AY87" s="37">
        <f t="shared" si="337"/>
        <v>14262953.310228389</v>
      </c>
      <c r="AZ87" s="37">
        <f t="shared" si="337"/>
        <v>14596645.379189352</v>
      </c>
      <c r="BA87" s="37">
        <f t="shared" si="337"/>
        <v>14943041.788555557</v>
      </c>
      <c r="BB87" s="37">
        <f t="shared" si="337"/>
        <v>15150956.157276725</v>
      </c>
      <c r="BC87" s="37">
        <f t="shared" si="337"/>
        <v>15815915.883302171</v>
      </c>
      <c r="BD87" s="37">
        <f t="shared" si="337"/>
        <v>16075750.673105659</v>
      </c>
      <c r="BE87" s="37">
        <f t="shared" si="337"/>
        <v>16828758.571745057</v>
      </c>
      <c r="BF87" s="37">
        <f t="shared" si="337"/>
        <v>17501768.154430371</v>
      </c>
      <c r="BG87" s="37">
        <f t="shared" si="337"/>
        <v>18148287.560606811</v>
      </c>
      <c r="BH87" s="37">
        <f t="shared" si="337"/>
        <v>19069552.912972294</v>
      </c>
      <c r="BI87" s="37">
        <f t="shared" si="337"/>
        <v>19602360.646251686</v>
      </c>
      <c r="BJ87" s="37">
        <f t="shared" si="337"/>
        <v>20180591.611851219</v>
      </c>
      <c r="BK87" s="37">
        <f t="shared" si="337"/>
        <v>20818532.717846055</v>
      </c>
      <c r="BL87" s="37">
        <f t="shared" si="337"/>
        <v>21390378.993107293</v>
      </c>
      <c r="BM87" s="37">
        <f t="shared" si="337"/>
        <v>21972474.768599853</v>
      </c>
      <c r="BN87" s="37">
        <f t="shared" si="337"/>
        <v>22399783.4802057</v>
      </c>
      <c r="BO87" s="37">
        <f t="shared" si="337"/>
        <v>23316327.896115389</v>
      </c>
      <c r="BP87" s="80"/>
      <c r="BR87" s="88">
        <f t="shared" si="332"/>
        <v>6624443.3333681999</v>
      </c>
      <c r="BS87" s="88">
        <f t="shared" si="332"/>
        <v>8826211.4942794014</v>
      </c>
      <c r="BT87" s="88">
        <f t="shared" si="332"/>
        <v>11105294.583748598</v>
      </c>
      <c r="BU87" s="88">
        <f t="shared" si="332"/>
        <v>15815915.883302171</v>
      </c>
      <c r="BV87" s="88">
        <f t="shared" si="332"/>
        <v>23316327.896115389</v>
      </c>
      <c r="BX87" s="98">
        <f t="shared" si="333"/>
        <v>0.33237029137536789</v>
      </c>
      <c r="BY87" s="98">
        <f t="shared" si="334"/>
        <v>0.25821759323877025</v>
      </c>
      <c r="BZ87" s="98">
        <f t="shared" si="335"/>
        <v>0.42417796880841507</v>
      </c>
      <c r="CA87" s="98">
        <f t="shared" si="336"/>
        <v>0.47423191095318495</v>
      </c>
    </row>
    <row r="88" spans="1:79" x14ac:dyDescent="0.3">
      <c r="A88" s="8"/>
      <c r="B88" s="8"/>
      <c r="C88" s="8"/>
      <c r="D88" s="8"/>
      <c r="E88" s="8"/>
      <c r="F88" s="9"/>
      <c r="G88" s="1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  <c r="AB88" s="27"/>
      <c r="AC88" s="27"/>
      <c r="AD88" s="27"/>
      <c r="AE88" s="27"/>
      <c r="AF88" s="27"/>
      <c r="AG88" s="27"/>
      <c r="AH88" s="27"/>
      <c r="AI88" s="27"/>
      <c r="AJ88" s="27"/>
      <c r="AK88" s="27"/>
      <c r="AL88" s="27"/>
      <c r="AM88" s="27"/>
      <c r="AN88" s="27"/>
      <c r="AO88" s="27"/>
      <c r="AP88" s="27"/>
      <c r="AQ88" s="27"/>
      <c r="AR88" s="27"/>
      <c r="AS88" s="27"/>
      <c r="AT88" s="27"/>
      <c r="AU88" s="27"/>
      <c r="AV88" s="27"/>
      <c r="AW88" s="27"/>
      <c r="AX88" s="27"/>
      <c r="AY88" s="27"/>
      <c r="AZ88" s="27"/>
      <c r="BA88" s="27"/>
      <c r="BB88" s="27"/>
      <c r="BC88" s="27"/>
      <c r="BD88" s="27"/>
      <c r="BE88" s="27"/>
      <c r="BF88" s="27"/>
      <c r="BG88" s="27"/>
      <c r="BH88" s="27"/>
      <c r="BI88" s="27"/>
      <c r="BJ88" s="27"/>
      <c r="BK88" s="27"/>
      <c r="BL88" s="27"/>
      <c r="BM88" s="27"/>
      <c r="BN88" s="27"/>
      <c r="BO88" s="27"/>
      <c r="BP88" s="73"/>
      <c r="BR88" s="88"/>
      <c r="BS88" s="88"/>
      <c r="BT88" s="88"/>
      <c r="BU88" s="88"/>
      <c r="BV88" s="88"/>
      <c r="BX88" s="98"/>
      <c r="BY88" s="98"/>
      <c r="BZ88" s="98"/>
      <c r="CA88" s="98"/>
    </row>
    <row r="89" spans="1:79" x14ac:dyDescent="0.3">
      <c r="A89" s="11" t="s">
        <v>61</v>
      </c>
      <c r="B89" s="11"/>
      <c r="C89" s="11"/>
      <c r="D89" s="11"/>
      <c r="E89" s="11"/>
      <c r="F89" s="11"/>
      <c r="G89" s="11"/>
      <c r="H89" s="28">
        <f>SUM(H85:H88)</f>
        <v>5589799.599102308</v>
      </c>
      <c r="I89" s="28">
        <f t="shared" ref="I89:AE89" si="338">SUM(I85:I88)</f>
        <v>5842392.5529711787</v>
      </c>
      <c r="J89" s="28">
        <f t="shared" si="338"/>
        <v>6126711.9358710907</v>
      </c>
      <c r="K89" s="28">
        <f t="shared" si="338"/>
        <v>6394863.1632908937</v>
      </c>
      <c r="L89" s="28">
        <f t="shared" si="338"/>
        <v>6457291.1602449846</v>
      </c>
      <c r="M89" s="28">
        <f t="shared" si="338"/>
        <v>6712537.1154285055</v>
      </c>
      <c r="N89" s="28">
        <f t="shared" si="338"/>
        <v>6957672.7733044047</v>
      </c>
      <c r="O89" s="28">
        <f t="shared" si="338"/>
        <v>7219003.5383937731</v>
      </c>
      <c r="P89" s="28">
        <f t="shared" si="338"/>
        <v>7432816.1123005385</v>
      </c>
      <c r="Q89" s="28">
        <f t="shared" si="338"/>
        <v>7667059.6527318219</v>
      </c>
      <c r="R89" s="28">
        <f t="shared" si="338"/>
        <v>7646156.6790205892</v>
      </c>
      <c r="S89" s="28">
        <f t="shared" si="338"/>
        <v>7924443.3333681999</v>
      </c>
      <c r="T89" s="28">
        <f t="shared" si="338"/>
        <v>8050714.607389085</v>
      </c>
      <c r="U89" s="28">
        <f t="shared" si="338"/>
        <v>8307850.4196683997</v>
      </c>
      <c r="V89" s="28">
        <f t="shared" si="338"/>
        <v>8432743.3765353002</v>
      </c>
      <c r="W89" s="28">
        <f t="shared" si="338"/>
        <v>8638541.922575077</v>
      </c>
      <c r="X89" s="28">
        <f t="shared" si="338"/>
        <v>8844930.5223682001</v>
      </c>
      <c r="Y89" s="28">
        <f t="shared" si="338"/>
        <v>9004434.9578815252</v>
      </c>
      <c r="Z89" s="28">
        <f t="shared" si="338"/>
        <v>9141957.6218018476</v>
      </c>
      <c r="AA89" s="28">
        <f t="shared" si="338"/>
        <v>9078482.0991009232</v>
      </c>
      <c r="AB89" s="28">
        <f t="shared" si="338"/>
        <v>9222303.2416600659</v>
      </c>
      <c r="AC89" s="28">
        <f t="shared" si="338"/>
        <v>9424206.379957851</v>
      </c>
      <c r="AD89" s="28">
        <f t="shared" si="338"/>
        <v>9621909.9474035297</v>
      </c>
      <c r="AE89" s="28">
        <f t="shared" si="338"/>
        <v>9876211.4942794014</v>
      </c>
      <c r="AF89" s="28">
        <f t="shared" ref="AF89:BO89" si="339">SUM(AF85:AF88)</f>
        <v>9734732.7844470218</v>
      </c>
      <c r="AG89" s="28">
        <f t="shared" si="339"/>
        <v>10014844.243225392</v>
      </c>
      <c r="AH89" s="28">
        <f t="shared" si="339"/>
        <v>10268709.444527013</v>
      </c>
      <c r="AI89" s="28">
        <f t="shared" si="339"/>
        <v>10500783.499685634</v>
      </c>
      <c r="AJ89" s="28">
        <f t="shared" si="339"/>
        <v>10966298.536501504</v>
      </c>
      <c r="AK89" s="28">
        <f t="shared" si="339"/>
        <v>11091590.853254875</v>
      </c>
      <c r="AL89" s="28">
        <f t="shared" si="339"/>
        <v>11238333.421418995</v>
      </c>
      <c r="AM89" s="28">
        <f t="shared" si="339"/>
        <v>11425037.386008365</v>
      </c>
      <c r="AN89" s="28">
        <f t="shared" si="339"/>
        <v>11551589.720923735</v>
      </c>
      <c r="AO89" s="28">
        <f t="shared" si="339"/>
        <v>11692830.572888605</v>
      </c>
      <c r="AP89" s="28">
        <f t="shared" si="339"/>
        <v>11709317.191567726</v>
      </c>
      <c r="AQ89" s="28">
        <f t="shared" si="339"/>
        <v>12155294.583748598</v>
      </c>
      <c r="AR89" s="28">
        <f t="shared" si="339"/>
        <v>12200736.856790595</v>
      </c>
      <c r="AS89" s="28">
        <f t="shared" si="339"/>
        <v>12700657.655432502</v>
      </c>
      <c r="AT89" s="28">
        <f t="shared" si="339"/>
        <v>13150029.353595508</v>
      </c>
      <c r="AU89" s="28">
        <f t="shared" si="339"/>
        <v>13575458.93324337</v>
      </c>
      <c r="AV89" s="28">
        <f t="shared" si="339"/>
        <v>14253293.50695334</v>
      </c>
      <c r="AW89" s="28">
        <f t="shared" si="339"/>
        <v>14568668.084219873</v>
      </c>
      <c r="AX89" s="28">
        <f t="shared" si="339"/>
        <v>14916344.981368316</v>
      </c>
      <c r="AY89" s="28">
        <f t="shared" si="339"/>
        <v>15312953.310228389</v>
      </c>
      <c r="AZ89" s="28">
        <f t="shared" si="339"/>
        <v>15646645.379189352</v>
      </c>
      <c r="BA89" s="28">
        <f t="shared" si="339"/>
        <v>15993041.788555557</v>
      </c>
      <c r="BB89" s="28">
        <f t="shared" si="339"/>
        <v>16200956.157276725</v>
      </c>
      <c r="BC89" s="28">
        <f t="shared" si="339"/>
        <v>16865915.883302171</v>
      </c>
      <c r="BD89" s="28">
        <f t="shared" si="339"/>
        <v>17125750.673105657</v>
      </c>
      <c r="BE89" s="28">
        <f t="shared" si="339"/>
        <v>17878758.571745057</v>
      </c>
      <c r="BF89" s="28">
        <f t="shared" si="339"/>
        <v>18551768.154430371</v>
      </c>
      <c r="BG89" s="28">
        <f t="shared" si="339"/>
        <v>19198287.560606811</v>
      </c>
      <c r="BH89" s="28">
        <f t="shared" si="339"/>
        <v>20119552.912972294</v>
      </c>
      <c r="BI89" s="28">
        <f t="shared" si="339"/>
        <v>20652360.646251686</v>
      </c>
      <c r="BJ89" s="28">
        <f t="shared" si="339"/>
        <v>21230591.611851219</v>
      </c>
      <c r="BK89" s="28">
        <f t="shared" si="339"/>
        <v>21868532.717846055</v>
      </c>
      <c r="BL89" s="28">
        <f t="shared" si="339"/>
        <v>22440378.993107293</v>
      </c>
      <c r="BM89" s="28">
        <f t="shared" si="339"/>
        <v>23022474.768599853</v>
      </c>
      <c r="BN89" s="28">
        <f t="shared" si="339"/>
        <v>23449783.4802057</v>
      </c>
      <c r="BO89" s="28">
        <f t="shared" si="339"/>
        <v>24366327.896115389</v>
      </c>
      <c r="BP89" s="74"/>
      <c r="BR89" s="89">
        <f t="shared" ref="BR89:CA89" si="340">INDEX($H89:$BP89,MATCH(BR$4,$H$4:$BP$4,0))</f>
        <v>7924443.3333681999</v>
      </c>
      <c r="BS89" s="89">
        <f t="shared" si="340"/>
        <v>9876211.4942794014</v>
      </c>
      <c r="BT89" s="89">
        <f t="shared" si="340"/>
        <v>12155294.583748598</v>
      </c>
      <c r="BU89" s="89">
        <f t="shared" si="340"/>
        <v>16865915.883302171</v>
      </c>
      <c r="BV89" s="89">
        <f t="shared" si="340"/>
        <v>24366327.896115389</v>
      </c>
      <c r="BX89" s="99">
        <f t="shared" ref="BX89:CA89" si="341">IFERROR(BS89/BR89-1,0)</f>
        <v>0.24629719449096288</v>
      </c>
      <c r="BY89" s="99">
        <f t="shared" si="341"/>
        <v>0.2307649133262597</v>
      </c>
      <c r="BZ89" s="99">
        <f t="shared" si="341"/>
        <v>0.38753658063142171</v>
      </c>
      <c r="CA89" s="99">
        <f t="shared" si="341"/>
        <v>0.44470825448850237</v>
      </c>
    </row>
    <row r="90" spans="1:79" x14ac:dyDescent="0.3">
      <c r="A90" s="1"/>
      <c r="B90" s="1"/>
      <c r="C90" s="1"/>
      <c r="D90" s="1"/>
      <c r="E90" s="1"/>
      <c r="F90" s="1"/>
      <c r="G90" s="1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  <c r="AA90" s="29"/>
      <c r="AB90" s="29"/>
      <c r="AC90" s="29"/>
      <c r="AD90" s="29"/>
      <c r="AE90" s="29"/>
      <c r="AF90" s="29"/>
      <c r="AG90" s="29"/>
      <c r="AH90" s="29"/>
      <c r="AI90" s="29"/>
      <c r="AJ90" s="29"/>
      <c r="AK90" s="29"/>
      <c r="AL90" s="29"/>
      <c r="AM90" s="29"/>
      <c r="AN90" s="29"/>
      <c r="AO90" s="29"/>
      <c r="AP90" s="29"/>
      <c r="AQ90" s="29"/>
      <c r="AR90" s="29"/>
      <c r="AS90" s="29"/>
      <c r="AT90" s="29"/>
      <c r="AU90" s="29"/>
      <c r="AV90" s="29"/>
      <c r="AW90" s="29"/>
      <c r="AX90" s="29"/>
      <c r="AY90" s="29"/>
      <c r="AZ90" s="29"/>
      <c r="BA90" s="29"/>
      <c r="BB90" s="29"/>
      <c r="BC90" s="29"/>
      <c r="BD90" s="29"/>
      <c r="BE90" s="29"/>
      <c r="BF90" s="29"/>
      <c r="BG90" s="29"/>
      <c r="BH90" s="29"/>
      <c r="BI90" s="29"/>
      <c r="BJ90" s="29"/>
      <c r="BK90" s="29"/>
      <c r="BL90" s="29"/>
      <c r="BM90" s="29"/>
      <c r="BN90" s="29"/>
      <c r="BO90" s="29"/>
      <c r="BP90" s="75"/>
      <c r="BR90" s="88"/>
      <c r="BS90" s="88"/>
      <c r="BT90" s="88"/>
      <c r="BU90" s="88"/>
      <c r="BV90" s="88"/>
      <c r="BX90" s="98"/>
      <c r="BY90" s="98"/>
      <c r="BZ90" s="98"/>
      <c r="CA90" s="98"/>
    </row>
    <row r="91" spans="1:79" x14ac:dyDescent="0.3">
      <c r="A91" s="11" t="s">
        <v>62</v>
      </c>
      <c r="B91" s="11"/>
      <c r="C91" s="11"/>
      <c r="D91" s="11"/>
      <c r="E91" s="11"/>
      <c r="F91" s="11"/>
      <c r="G91" s="11"/>
      <c r="H91" s="28">
        <f t="shared" ref="H91:AE91" si="342">SUM(H82,H89)</f>
        <v>19487721.458227847</v>
      </c>
      <c r="I91" s="28">
        <f t="shared" si="342"/>
        <v>19724453.995183378</v>
      </c>
      <c r="J91" s="28">
        <f t="shared" si="342"/>
        <v>20276538.352183253</v>
      </c>
      <c r="K91" s="28">
        <f t="shared" si="342"/>
        <v>20446056.807899378</v>
      </c>
      <c r="L91" s="28">
        <f t="shared" si="342"/>
        <v>20823290.797833797</v>
      </c>
      <c r="M91" s="28">
        <f t="shared" si="342"/>
        <v>20629344.129078586</v>
      </c>
      <c r="N91" s="28">
        <f t="shared" si="342"/>
        <v>21164959.316044159</v>
      </c>
      <c r="O91" s="28">
        <f t="shared" si="342"/>
        <v>20640306.150457539</v>
      </c>
      <c r="P91" s="28">
        <f t="shared" si="342"/>
        <v>20702484.792546295</v>
      </c>
      <c r="Q91" s="28">
        <f t="shared" si="342"/>
        <v>20892835.57173384</v>
      </c>
      <c r="R91" s="28">
        <f t="shared" si="342"/>
        <v>20962190.897860654</v>
      </c>
      <c r="S91" s="28">
        <f t="shared" si="342"/>
        <v>21089954.871214382</v>
      </c>
      <c r="T91" s="28">
        <f t="shared" si="342"/>
        <v>20428479.987683751</v>
      </c>
      <c r="U91" s="28">
        <f t="shared" si="342"/>
        <v>21403734.352368485</v>
      </c>
      <c r="V91" s="28">
        <f t="shared" si="342"/>
        <v>21349332.992178343</v>
      </c>
      <c r="W91" s="28">
        <f t="shared" si="342"/>
        <v>20991656.519449268</v>
      </c>
      <c r="X91" s="28">
        <f t="shared" si="342"/>
        <v>21680129.646296587</v>
      </c>
      <c r="Y91" s="28">
        <f t="shared" si="342"/>
        <v>21602779.971672952</v>
      </c>
      <c r="Z91" s="28">
        <f t="shared" si="342"/>
        <v>21935108.350130554</v>
      </c>
      <c r="AA91" s="28">
        <f t="shared" si="342"/>
        <v>21409971.34912923</v>
      </c>
      <c r="AB91" s="28">
        <f t="shared" si="342"/>
        <v>21084268.654185414</v>
      </c>
      <c r="AC91" s="28">
        <f t="shared" si="342"/>
        <v>21169787.688896533</v>
      </c>
      <c r="AD91" s="28">
        <f t="shared" si="342"/>
        <v>21380109.566676073</v>
      </c>
      <c r="AE91" s="28">
        <f t="shared" si="342"/>
        <v>21429205.830784462</v>
      </c>
      <c r="AF91" s="28">
        <f t="shared" ref="AF91:BO91" si="343">SUM(AF82,AF89)</f>
        <v>21287727.120952085</v>
      </c>
      <c r="AG91" s="28">
        <f t="shared" si="343"/>
        <v>21567838.579730455</v>
      </c>
      <c r="AH91" s="28">
        <f t="shared" si="343"/>
        <v>21821703.781032078</v>
      </c>
      <c r="AI91" s="28">
        <f t="shared" si="343"/>
        <v>22053777.836190697</v>
      </c>
      <c r="AJ91" s="28">
        <f t="shared" si="343"/>
        <v>22519292.873006567</v>
      </c>
      <c r="AK91" s="28">
        <f t="shared" si="343"/>
        <v>22644585.18975994</v>
      </c>
      <c r="AL91" s="28">
        <f t="shared" si="343"/>
        <v>22791327.757924058</v>
      </c>
      <c r="AM91" s="28">
        <f t="shared" si="343"/>
        <v>22978031.72251343</v>
      </c>
      <c r="AN91" s="28">
        <f t="shared" si="343"/>
        <v>23104584.0574288</v>
      </c>
      <c r="AO91" s="28">
        <f t="shared" si="343"/>
        <v>23245824.909393668</v>
      </c>
      <c r="AP91" s="28">
        <f t="shared" si="343"/>
        <v>23262311.528072789</v>
      </c>
      <c r="AQ91" s="28">
        <f t="shared" si="343"/>
        <v>23708288.920253661</v>
      </c>
      <c r="AR91" s="28">
        <f t="shared" si="343"/>
        <v>23753731.193295658</v>
      </c>
      <c r="AS91" s="28">
        <f t="shared" si="343"/>
        <v>24253651.991937563</v>
      </c>
      <c r="AT91" s="28">
        <f t="shared" si="343"/>
        <v>24703023.690100573</v>
      </c>
      <c r="AU91" s="28">
        <f t="shared" si="343"/>
        <v>25128453.269748434</v>
      </c>
      <c r="AV91" s="28">
        <f t="shared" si="343"/>
        <v>25806287.843458403</v>
      </c>
      <c r="AW91" s="28">
        <f t="shared" si="343"/>
        <v>26121662.420724936</v>
      </c>
      <c r="AX91" s="28">
        <f t="shared" si="343"/>
        <v>26469339.317873381</v>
      </c>
      <c r="AY91" s="28">
        <f t="shared" si="343"/>
        <v>26865947.646733452</v>
      </c>
      <c r="AZ91" s="28">
        <f t="shared" si="343"/>
        <v>27199639.715694413</v>
      </c>
      <c r="BA91" s="28">
        <f t="shared" si="343"/>
        <v>27546036.125060618</v>
      </c>
      <c r="BB91" s="28">
        <f t="shared" si="343"/>
        <v>27753950.49378179</v>
      </c>
      <c r="BC91" s="28">
        <f t="shared" si="343"/>
        <v>28418910.219807234</v>
      </c>
      <c r="BD91" s="28">
        <f t="shared" si="343"/>
        <v>28678745.00961072</v>
      </c>
      <c r="BE91" s="28">
        <f t="shared" si="343"/>
        <v>29431752.90825012</v>
      </c>
      <c r="BF91" s="28">
        <f t="shared" si="343"/>
        <v>30104762.490935434</v>
      </c>
      <c r="BG91" s="28">
        <f t="shared" si="343"/>
        <v>30751281.897111874</v>
      </c>
      <c r="BH91" s="28">
        <f t="shared" si="343"/>
        <v>31672547.249477357</v>
      </c>
      <c r="BI91" s="28">
        <f t="shared" si="343"/>
        <v>32205354.982756749</v>
      </c>
      <c r="BJ91" s="28">
        <f t="shared" si="343"/>
        <v>32783585.948356282</v>
      </c>
      <c r="BK91" s="28">
        <f t="shared" si="343"/>
        <v>33421527.054351117</v>
      </c>
      <c r="BL91" s="28">
        <f t="shared" si="343"/>
        <v>33993373.329612359</v>
      </c>
      <c r="BM91" s="28">
        <f t="shared" si="343"/>
        <v>34575469.105104916</v>
      </c>
      <c r="BN91" s="28">
        <f t="shared" si="343"/>
        <v>35002777.816710763</v>
      </c>
      <c r="BO91" s="28">
        <f t="shared" si="343"/>
        <v>35919322.232620448</v>
      </c>
      <c r="BP91" s="74"/>
      <c r="BR91" s="89">
        <f t="shared" ref="BR91:CA91" si="344">INDEX($H91:$BP91,MATCH(BR$4,$H$4:$BP$4,0))</f>
        <v>21089954.871214382</v>
      </c>
      <c r="BS91" s="89">
        <f t="shared" si="344"/>
        <v>21429205.830784462</v>
      </c>
      <c r="BT91" s="89">
        <f t="shared" si="344"/>
        <v>23708288.920253661</v>
      </c>
      <c r="BU91" s="89">
        <f t="shared" si="344"/>
        <v>28418910.219807234</v>
      </c>
      <c r="BV91" s="89">
        <f t="shared" si="344"/>
        <v>35919322.232620448</v>
      </c>
      <c r="BX91" s="99">
        <f t="shared" ref="BX91:CA91" si="345">IFERROR(BS91/BR91-1,0)</f>
        <v>1.6085902584510592E-2</v>
      </c>
      <c r="BY91" s="99">
        <f t="shared" si="345"/>
        <v>0.10635406218345</v>
      </c>
      <c r="BZ91" s="99">
        <f t="shared" si="345"/>
        <v>0.19869090154074143</v>
      </c>
      <c r="CA91" s="99">
        <f t="shared" si="345"/>
        <v>0.26392328047771607</v>
      </c>
    </row>
    <row r="92" spans="1:79" x14ac:dyDescent="0.3">
      <c r="A92" t="s">
        <v>105</v>
      </c>
      <c r="H92" s="33">
        <f>ROUND(H72-H91,0)</f>
        <v>0</v>
      </c>
      <c r="I92" s="33">
        <f t="shared" ref="I92:M92" si="346">ROUND(I72-I91,0)</f>
        <v>0</v>
      </c>
      <c r="J92" s="33">
        <f t="shared" si="346"/>
        <v>0</v>
      </c>
      <c r="K92" s="33">
        <f t="shared" si="346"/>
        <v>0</v>
      </c>
      <c r="L92" s="33">
        <f t="shared" si="346"/>
        <v>0</v>
      </c>
      <c r="M92" s="33">
        <f t="shared" si="346"/>
        <v>0</v>
      </c>
      <c r="N92" s="33">
        <f t="shared" ref="N92" si="347">ROUND(N72-N91,0)</f>
        <v>0</v>
      </c>
      <c r="O92" s="33">
        <f t="shared" ref="O92" si="348">ROUND(O72-O91,0)</f>
        <v>0</v>
      </c>
      <c r="P92" s="33">
        <f t="shared" ref="P92" si="349">ROUND(P72-P91,0)</f>
        <v>0</v>
      </c>
      <c r="Q92" s="33">
        <f t="shared" ref="Q92" si="350">ROUND(Q72-Q91,0)</f>
        <v>0</v>
      </c>
      <c r="R92" s="33">
        <f t="shared" ref="R92" si="351">ROUND(R72-R91,0)</f>
        <v>0</v>
      </c>
      <c r="S92" s="33">
        <f t="shared" ref="S92" si="352">ROUND(S72-S91,0)</f>
        <v>0</v>
      </c>
      <c r="T92" s="33">
        <f t="shared" ref="T92" si="353">ROUND(T72-T91,0)</f>
        <v>0</v>
      </c>
      <c r="U92" s="33">
        <f t="shared" ref="U92" si="354">ROUND(U72-U91,0)</f>
        <v>0</v>
      </c>
      <c r="V92" s="33">
        <f t="shared" ref="V92" si="355">ROUND(V72-V91,0)</f>
        <v>0</v>
      </c>
      <c r="W92" s="33">
        <f t="shared" ref="W92" si="356">ROUND(W72-W91,0)</f>
        <v>0</v>
      </c>
      <c r="X92" s="33">
        <f t="shared" ref="X92" si="357">ROUND(X72-X91,0)</f>
        <v>0</v>
      </c>
      <c r="Y92" s="33">
        <f t="shared" ref="Y92" si="358">ROUND(Y72-Y91,0)</f>
        <v>0</v>
      </c>
      <c r="Z92" s="33">
        <f t="shared" ref="Z92" si="359">ROUND(Z72-Z91,0)</f>
        <v>0</v>
      </c>
      <c r="AA92" s="33">
        <f t="shared" ref="AA92" si="360">ROUND(AA72-AA91,0)</f>
        <v>0</v>
      </c>
      <c r="AB92" s="33">
        <f t="shared" ref="AB92" si="361">ROUND(AB72-AB91,0)</f>
        <v>0</v>
      </c>
      <c r="AC92" s="33">
        <f t="shared" ref="AC92" si="362">ROUND(AC72-AC91,0)</f>
        <v>0</v>
      </c>
      <c r="AD92" s="33">
        <f t="shared" ref="AD92" si="363">ROUND(AD72-AD91,0)</f>
        <v>0</v>
      </c>
      <c r="AE92" s="33">
        <f t="shared" ref="AE92" si="364">ROUND(AE72-AE91,0)</f>
        <v>0</v>
      </c>
      <c r="AF92" s="33">
        <f t="shared" ref="AF92:BO92" si="365">ROUND(AF72-AF91,0)</f>
        <v>0</v>
      </c>
      <c r="AG92" s="33">
        <f t="shared" si="365"/>
        <v>0</v>
      </c>
      <c r="AH92" s="33">
        <f t="shared" si="365"/>
        <v>0</v>
      </c>
      <c r="AI92" s="33">
        <f t="shared" si="365"/>
        <v>0</v>
      </c>
      <c r="AJ92" s="33">
        <f t="shared" si="365"/>
        <v>0</v>
      </c>
      <c r="AK92" s="33">
        <f t="shared" si="365"/>
        <v>0</v>
      </c>
      <c r="AL92" s="33">
        <f t="shared" si="365"/>
        <v>0</v>
      </c>
      <c r="AM92" s="33">
        <f t="shared" si="365"/>
        <v>0</v>
      </c>
      <c r="AN92" s="33">
        <f t="shared" si="365"/>
        <v>0</v>
      </c>
      <c r="AO92" s="33">
        <f t="shared" si="365"/>
        <v>0</v>
      </c>
      <c r="AP92" s="33">
        <f t="shared" si="365"/>
        <v>0</v>
      </c>
      <c r="AQ92" s="33">
        <f t="shared" si="365"/>
        <v>0</v>
      </c>
      <c r="AR92" s="33">
        <f t="shared" si="365"/>
        <v>0</v>
      </c>
      <c r="AS92" s="33">
        <f t="shared" si="365"/>
        <v>0</v>
      </c>
      <c r="AT92" s="33">
        <f t="shared" si="365"/>
        <v>0</v>
      </c>
      <c r="AU92" s="33">
        <f t="shared" si="365"/>
        <v>0</v>
      </c>
      <c r="AV92" s="33">
        <f t="shared" si="365"/>
        <v>0</v>
      </c>
      <c r="AW92" s="33">
        <f t="shared" si="365"/>
        <v>0</v>
      </c>
      <c r="AX92" s="33">
        <f t="shared" si="365"/>
        <v>0</v>
      </c>
      <c r="AY92" s="33">
        <f t="shared" si="365"/>
        <v>0</v>
      </c>
      <c r="AZ92" s="33">
        <f t="shared" si="365"/>
        <v>0</v>
      </c>
      <c r="BA92" s="33">
        <f t="shared" si="365"/>
        <v>0</v>
      </c>
      <c r="BB92" s="33">
        <f t="shared" si="365"/>
        <v>0</v>
      </c>
      <c r="BC92" s="33">
        <f t="shared" si="365"/>
        <v>0</v>
      </c>
      <c r="BD92" s="33">
        <f t="shared" si="365"/>
        <v>0</v>
      </c>
      <c r="BE92" s="33">
        <f t="shared" si="365"/>
        <v>0</v>
      </c>
      <c r="BF92" s="33">
        <f t="shared" si="365"/>
        <v>0</v>
      </c>
      <c r="BG92" s="33">
        <f t="shared" si="365"/>
        <v>0</v>
      </c>
      <c r="BH92" s="33">
        <f t="shared" si="365"/>
        <v>0</v>
      </c>
      <c r="BI92" s="33">
        <f t="shared" si="365"/>
        <v>0</v>
      </c>
      <c r="BJ92" s="33">
        <f t="shared" si="365"/>
        <v>0</v>
      </c>
      <c r="BK92" s="33">
        <f t="shared" si="365"/>
        <v>0</v>
      </c>
      <c r="BL92" s="33">
        <f t="shared" si="365"/>
        <v>0</v>
      </c>
      <c r="BM92" s="33">
        <f t="shared" si="365"/>
        <v>0</v>
      </c>
      <c r="BN92" s="33">
        <f t="shared" si="365"/>
        <v>0</v>
      </c>
      <c r="BO92" s="33">
        <f t="shared" si="365"/>
        <v>0</v>
      </c>
      <c r="BP92" s="81"/>
      <c r="BR92" s="33">
        <f t="shared" ref="BR92:BV92" si="366">ROUND(BR72-BR91,0)</f>
        <v>0</v>
      </c>
      <c r="BS92" s="33">
        <f t="shared" si="366"/>
        <v>0</v>
      </c>
      <c r="BT92" s="33">
        <f t="shared" si="366"/>
        <v>0</v>
      </c>
      <c r="BU92" s="33">
        <f t="shared" si="366"/>
        <v>0</v>
      </c>
      <c r="BV92" s="33">
        <f t="shared" si="366"/>
        <v>0</v>
      </c>
      <c r="BX92" s="100">
        <f t="shared" ref="BX92:CA92" si="367">ROUND(BX72-BX91,0)</f>
        <v>0</v>
      </c>
      <c r="BY92" s="100">
        <f t="shared" si="367"/>
        <v>0</v>
      </c>
      <c r="BZ92" s="100">
        <f t="shared" si="367"/>
        <v>0</v>
      </c>
      <c r="CA92" s="100">
        <f t="shared" si="367"/>
        <v>0</v>
      </c>
    </row>
    <row r="93" spans="1:79" x14ac:dyDescent="0.3">
      <c r="I93" s="41"/>
    </row>
    <row r="94" spans="1:79" x14ac:dyDescent="0.3">
      <c r="A94" s="5" t="s">
        <v>117</v>
      </c>
      <c r="B94" s="5"/>
      <c r="C94" s="5"/>
      <c r="D94" s="5"/>
      <c r="E94" s="5"/>
      <c r="F94" s="5"/>
      <c r="G94" s="5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  <c r="AA94" s="31"/>
      <c r="AB94" s="31"/>
      <c r="AC94" s="31"/>
      <c r="AD94" s="31"/>
      <c r="AE94" s="31"/>
      <c r="AF94" s="31"/>
      <c r="AG94" s="31"/>
      <c r="AH94" s="31"/>
      <c r="AI94" s="31"/>
      <c r="AJ94" s="31"/>
      <c r="AK94" s="31"/>
      <c r="AL94" s="31"/>
      <c r="AM94" s="31"/>
      <c r="AN94" s="31"/>
      <c r="AO94" s="31"/>
      <c r="AP94" s="31"/>
      <c r="AQ94" s="31"/>
      <c r="AR94" s="31"/>
      <c r="AS94" s="31"/>
      <c r="AT94" s="31"/>
      <c r="AU94" s="31"/>
      <c r="AV94" s="31"/>
      <c r="AW94" s="31"/>
      <c r="AX94" s="31"/>
      <c r="AY94" s="31"/>
      <c r="AZ94" s="31"/>
      <c r="BA94" s="31"/>
      <c r="BB94" s="31"/>
      <c r="BC94" s="31"/>
      <c r="BD94" s="31"/>
      <c r="BE94" s="31"/>
      <c r="BF94" s="31"/>
      <c r="BG94" s="31"/>
      <c r="BH94" s="31"/>
      <c r="BI94" s="31"/>
      <c r="BJ94" s="31"/>
      <c r="BK94" s="31"/>
      <c r="BL94" s="31"/>
      <c r="BM94" s="31"/>
      <c r="BN94" s="31"/>
      <c r="BO94" s="31"/>
      <c r="BP94" s="65"/>
      <c r="BR94" s="31"/>
      <c r="BS94" s="31"/>
      <c r="BT94" s="31"/>
      <c r="BU94" s="31"/>
      <c r="BV94" s="31"/>
      <c r="BX94" s="31"/>
      <c r="BY94" s="31"/>
      <c r="BZ94" s="31"/>
      <c r="CA94" s="31"/>
    </row>
    <row r="95" spans="1:79" x14ac:dyDescent="0.3">
      <c r="A95" t="s">
        <v>118</v>
      </c>
    </row>
    <row r="96" spans="1:79" x14ac:dyDescent="0.3">
      <c r="A96" s="42" t="str">
        <f>$A$49</f>
        <v>Net Income</v>
      </c>
      <c r="F96" s="13" t="s">
        <v>122</v>
      </c>
      <c r="H96" s="46"/>
      <c r="I96" s="41">
        <f>I49</f>
        <v>252592.95386887123</v>
      </c>
      <c r="J96" s="41">
        <f>J49</f>
        <v>284319.38289991167</v>
      </c>
      <c r="K96" s="41">
        <f>K49</f>
        <v>268151.22741980274</v>
      </c>
      <c r="L96" s="41">
        <f>L49</f>
        <v>312427.99695409089</v>
      </c>
      <c r="M96" s="41">
        <f>M49</f>
        <v>255245.95518352068</v>
      </c>
      <c r="N96" s="41">
        <f>N49</f>
        <v>245135.65787589946</v>
      </c>
      <c r="O96" s="41">
        <f>O49</f>
        <v>261330.76508936859</v>
      </c>
      <c r="P96" s="41">
        <f>P49</f>
        <v>213812.57390676509</v>
      </c>
      <c r="Q96" s="41">
        <f>Q49</f>
        <v>234243.54043128318</v>
      </c>
      <c r="R96" s="41">
        <f>R49</f>
        <v>229097.02628876769</v>
      </c>
      <c r="S96" s="41">
        <f>S49</f>
        <v>278286.65434761078</v>
      </c>
      <c r="T96" s="41">
        <f>T49</f>
        <v>126271.27402088518</v>
      </c>
      <c r="U96" s="41">
        <f>U49</f>
        <v>257135.81227931433</v>
      </c>
      <c r="V96" s="41">
        <f>V49</f>
        <v>124892.95686689958</v>
      </c>
      <c r="W96" s="41">
        <f>W49</f>
        <v>205798.54603977816</v>
      </c>
      <c r="X96" s="41">
        <f>X49</f>
        <v>206388.59979312285</v>
      </c>
      <c r="Y96" s="41">
        <f>Y49</f>
        <v>159504.43551332416</v>
      </c>
      <c r="Z96" s="41">
        <f>Z49</f>
        <v>137522.6639203238</v>
      </c>
      <c r="AA96" s="41">
        <f>AA49</f>
        <v>186524.47729907598</v>
      </c>
      <c r="AB96" s="41">
        <f>AB49</f>
        <v>143821.14255914363</v>
      </c>
      <c r="AC96" s="41">
        <f>AC49</f>
        <v>201903.13829778397</v>
      </c>
      <c r="AD96" s="41">
        <f>AD49</f>
        <v>197703.56744567878</v>
      </c>
      <c r="AE96" s="41">
        <f>AE49</f>
        <v>254301.5468758709</v>
      </c>
      <c r="AF96" s="41">
        <f t="shared" ref="AF96:BO96" si="368">AF49</f>
        <v>-141478.70983237948</v>
      </c>
      <c r="AG96" s="41">
        <f t="shared" si="368"/>
        <v>280111.45877836982</v>
      </c>
      <c r="AH96" s="41">
        <f t="shared" si="368"/>
        <v>253865.20130162046</v>
      </c>
      <c r="AI96" s="41">
        <f t="shared" si="368"/>
        <v>232074.05515862035</v>
      </c>
      <c r="AJ96" s="41">
        <f t="shared" si="368"/>
        <v>465515.0368158702</v>
      </c>
      <c r="AK96" s="41">
        <f t="shared" si="368"/>
        <v>125292.31675337032</v>
      </c>
      <c r="AL96" s="41">
        <f t="shared" si="368"/>
        <v>146742.56816412031</v>
      </c>
      <c r="AM96" s="41">
        <f t="shared" si="368"/>
        <v>186703.96458937053</v>
      </c>
      <c r="AN96" s="41">
        <f t="shared" si="368"/>
        <v>126552.33491537032</v>
      </c>
      <c r="AO96" s="41">
        <f t="shared" si="368"/>
        <v>141240.85196487058</v>
      </c>
      <c r="AP96" s="41">
        <f t="shared" si="368"/>
        <v>16486.618679120307</v>
      </c>
      <c r="AQ96" s="41">
        <f t="shared" si="368"/>
        <v>445977.39218087064</v>
      </c>
      <c r="AR96" s="41">
        <f t="shared" si="368"/>
        <v>45442.273041996508</v>
      </c>
      <c r="AS96" s="41">
        <f t="shared" si="368"/>
        <v>499920.79864190717</v>
      </c>
      <c r="AT96" s="41">
        <f t="shared" si="368"/>
        <v>449371.69816300611</v>
      </c>
      <c r="AU96" s="41">
        <f t="shared" si="368"/>
        <v>425429.5796478613</v>
      </c>
      <c r="AV96" s="41">
        <f t="shared" si="368"/>
        <v>677834.57370996999</v>
      </c>
      <c r="AW96" s="41">
        <f t="shared" si="368"/>
        <v>315374.57726653211</v>
      </c>
      <c r="AX96" s="41">
        <f t="shared" si="368"/>
        <v>347676.8971484435</v>
      </c>
      <c r="AY96" s="41">
        <f t="shared" si="368"/>
        <v>396608.3288600723</v>
      </c>
      <c r="AZ96" s="41">
        <f t="shared" si="368"/>
        <v>333692.0689609627</v>
      </c>
      <c r="BA96" s="41">
        <f t="shared" si="368"/>
        <v>346396.40936620522</v>
      </c>
      <c r="BB96" s="41">
        <f t="shared" si="368"/>
        <v>207914.3687211686</v>
      </c>
      <c r="BC96" s="41">
        <f t="shared" si="368"/>
        <v>664959.72602544527</v>
      </c>
      <c r="BD96" s="41">
        <f t="shared" si="368"/>
        <v>259834.78980348783</v>
      </c>
      <c r="BE96" s="41">
        <f t="shared" si="368"/>
        <v>753007.89863939735</v>
      </c>
      <c r="BF96" s="41">
        <f t="shared" si="368"/>
        <v>673009.58268531284</v>
      </c>
      <c r="BG96" s="41">
        <f t="shared" si="368"/>
        <v>646519.40617644053</v>
      </c>
      <c r="BH96" s="41">
        <f t="shared" si="368"/>
        <v>921265.35236548132</v>
      </c>
      <c r="BI96" s="41">
        <f t="shared" si="368"/>
        <v>532807.73327939177</v>
      </c>
      <c r="BJ96" s="41">
        <f t="shared" si="368"/>
        <v>578230.96559953189</v>
      </c>
      <c r="BK96" s="41">
        <f t="shared" si="368"/>
        <v>637941.10599483515</v>
      </c>
      <c r="BL96" s="41">
        <f t="shared" si="368"/>
        <v>571846.2752612388</v>
      </c>
      <c r="BM96" s="41">
        <f t="shared" si="368"/>
        <v>582095.77549255977</v>
      </c>
      <c r="BN96" s="41">
        <f t="shared" si="368"/>
        <v>427308.71160584746</v>
      </c>
      <c r="BO96" s="41">
        <f t="shared" si="368"/>
        <v>916544.41590968857</v>
      </c>
      <c r="BP96" s="82"/>
      <c r="BR96" s="82"/>
      <c r="BS96" s="41">
        <f t="shared" ref="BS96:BV96" si="369">BS49</f>
        <v>2201768.1609112015</v>
      </c>
      <c r="BT96" s="41">
        <f t="shared" si="369"/>
        <v>2279083.0894691939</v>
      </c>
      <c r="BU96" s="41">
        <f t="shared" si="369"/>
        <v>4710621.2995535703</v>
      </c>
      <c r="BV96" s="41">
        <f t="shared" si="369"/>
        <v>7500412.0128132151</v>
      </c>
    </row>
    <row r="97" spans="1:74" x14ac:dyDescent="0.3">
      <c r="A97" s="42" t="str">
        <f>$A$40</f>
        <v>Depreciation</v>
      </c>
      <c r="F97" s="13" t="s">
        <v>122</v>
      </c>
      <c r="H97" s="46"/>
      <c r="I97" s="41">
        <f>I40</f>
        <v>19035.61</v>
      </c>
      <c r="J97" s="41">
        <f>J40</f>
        <v>18720.400000000001</v>
      </c>
      <c r="K97" s="41">
        <f>K40</f>
        <v>18411.5</v>
      </c>
      <c r="L97" s="41">
        <f>L40</f>
        <v>18981.88</v>
      </c>
      <c r="M97" s="41">
        <f>M40</f>
        <v>19528.150000000001</v>
      </c>
      <c r="N97" s="41">
        <f>N40</f>
        <v>20104.55</v>
      </c>
      <c r="O97" s="41">
        <f>O40</f>
        <v>20664.259999999998</v>
      </c>
      <c r="P97" s="41">
        <f>P40</f>
        <v>21250.01</v>
      </c>
      <c r="Q97" s="41">
        <f>Q40</f>
        <v>20976.37</v>
      </c>
      <c r="R97" s="41">
        <f>R40</f>
        <v>21574.46</v>
      </c>
      <c r="S97" s="41">
        <f>S40</f>
        <v>22131.79</v>
      </c>
      <c r="T97" s="41">
        <f>T40</f>
        <v>22689.54</v>
      </c>
      <c r="U97" s="41">
        <f>U40</f>
        <v>22437.15</v>
      </c>
      <c r="V97" s="41">
        <f>V40</f>
        <v>22189.8</v>
      </c>
      <c r="W97" s="41">
        <f>W40</f>
        <v>21947.4</v>
      </c>
      <c r="X97" s="41">
        <f>X40</f>
        <v>21709.85</v>
      </c>
      <c r="Y97" s="41">
        <f>Y40</f>
        <v>21477.05</v>
      </c>
      <c r="Z97" s="41">
        <f>Z40</f>
        <v>22074.57</v>
      </c>
      <c r="AA97" s="41">
        <f>AA40</f>
        <v>22683.26</v>
      </c>
      <c r="AB97" s="41">
        <f>AB40</f>
        <v>23286</v>
      </c>
      <c r="AC97" s="41">
        <f>AC40</f>
        <v>23071.27</v>
      </c>
      <c r="AD97" s="41">
        <f>AD40</f>
        <v>23693.05</v>
      </c>
      <c r="AE97" s="41">
        <f>AE40</f>
        <v>24359.63</v>
      </c>
      <c r="AF97" s="41">
        <f t="shared" ref="AF97:BO97" si="370">AF40</f>
        <v>24359.63</v>
      </c>
      <c r="AG97" s="41">
        <f t="shared" si="370"/>
        <v>24359.63</v>
      </c>
      <c r="AH97" s="41">
        <f t="shared" si="370"/>
        <v>24359.63</v>
      </c>
      <c r="AI97" s="41">
        <f t="shared" si="370"/>
        <v>24359.63</v>
      </c>
      <c r="AJ97" s="41">
        <f t="shared" si="370"/>
        <v>24359.63</v>
      </c>
      <c r="AK97" s="41">
        <f t="shared" si="370"/>
        <v>24359.63</v>
      </c>
      <c r="AL97" s="41">
        <f t="shared" si="370"/>
        <v>24359.63</v>
      </c>
      <c r="AM97" s="41">
        <f t="shared" si="370"/>
        <v>24359.63</v>
      </c>
      <c r="AN97" s="41">
        <f t="shared" si="370"/>
        <v>24359.63</v>
      </c>
      <c r="AO97" s="41">
        <f t="shared" si="370"/>
        <v>24359.63</v>
      </c>
      <c r="AP97" s="41">
        <f t="shared" si="370"/>
        <v>24359.63</v>
      </c>
      <c r="AQ97" s="41">
        <f t="shared" si="370"/>
        <v>24359.63</v>
      </c>
      <c r="AR97" s="41">
        <f t="shared" si="370"/>
        <v>24359.63</v>
      </c>
      <c r="AS97" s="41">
        <f t="shared" si="370"/>
        <v>24359.63</v>
      </c>
      <c r="AT97" s="41">
        <f t="shared" si="370"/>
        <v>24359.63</v>
      </c>
      <c r="AU97" s="41">
        <f t="shared" si="370"/>
        <v>24359.63</v>
      </c>
      <c r="AV97" s="41">
        <f t="shared" si="370"/>
        <v>24359.63</v>
      </c>
      <c r="AW97" s="41">
        <f t="shared" si="370"/>
        <v>24359.63</v>
      </c>
      <c r="AX97" s="41">
        <f t="shared" si="370"/>
        <v>24359.63</v>
      </c>
      <c r="AY97" s="41">
        <f t="shared" si="370"/>
        <v>24359.63</v>
      </c>
      <c r="AZ97" s="41">
        <f t="shared" si="370"/>
        <v>24359.63</v>
      </c>
      <c r="BA97" s="41">
        <f t="shared" si="370"/>
        <v>24359.63</v>
      </c>
      <c r="BB97" s="41">
        <f t="shared" si="370"/>
        <v>24359.63</v>
      </c>
      <c r="BC97" s="41">
        <f t="shared" si="370"/>
        <v>24359.63</v>
      </c>
      <c r="BD97" s="41">
        <f t="shared" si="370"/>
        <v>24359.63</v>
      </c>
      <c r="BE97" s="41">
        <f t="shared" si="370"/>
        <v>24359.63</v>
      </c>
      <c r="BF97" s="41">
        <f t="shared" si="370"/>
        <v>24359.63</v>
      </c>
      <c r="BG97" s="41">
        <f t="shared" si="370"/>
        <v>24359.63</v>
      </c>
      <c r="BH97" s="41">
        <f t="shared" si="370"/>
        <v>24359.63</v>
      </c>
      <c r="BI97" s="41">
        <f t="shared" si="370"/>
        <v>24359.63</v>
      </c>
      <c r="BJ97" s="41">
        <f t="shared" si="370"/>
        <v>24359.63</v>
      </c>
      <c r="BK97" s="41">
        <f t="shared" si="370"/>
        <v>24359.63</v>
      </c>
      <c r="BL97" s="41">
        <f t="shared" si="370"/>
        <v>24359.63</v>
      </c>
      <c r="BM97" s="41">
        <f t="shared" si="370"/>
        <v>24359.63</v>
      </c>
      <c r="BN97" s="41">
        <f t="shared" si="370"/>
        <v>24359.63</v>
      </c>
      <c r="BO97" s="41">
        <f t="shared" si="370"/>
        <v>24359.63</v>
      </c>
      <c r="BP97" s="82"/>
      <c r="BR97" s="82"/>
      <c r="BS97" s="41">
        <f t="shared" ref="BS97:BV97" si="371">BS40</f>
        <v>271618.57</v>
      </c>
      <c r="BT97" s="41">
        <f t="shared" si="371"/>
        <v>292315.56</v>
      </c>
      <c r="BU97" s="41">
        <f t="shared" si="371"/>
        <v>292315.56</v>
      </c>
      <c r="BV97" s="41">
        <f t="shared" si="371"/>
        <v>292315.56</v>
      </c>
    </row>
    <row r="98" spans="1:74" x14ac:dyDescent="0.3">
      <c r="A98" s="42" t="str">
        <f>"Change in "&amp;A67</f>
        <v xml:space="preserve">Change in Accounts Receivable </v>
      </c>
      <c r="F98" s="13" t="s">
        <v>120</v>
      </c>
      <c r="H98" s="46"/>
      <c r="I98" s="41">
        <f>H67-I67</f>
        <v>98519.329999999609</v>
      </c>
      <c r="J98" s="41">
        <f>I67-J67</f>
        <v>-140671.87999999989</v>
      </c>
      <c r="K98" s="41">
        <f t="shared" ref="K98:AE100" si="372">J67-K67</f>
        <v>-114032.31999999983</v>
      </c>
      <c r="L98" s="41">
        <f t="shared" si="372"/>
        <v>-19513.620000000112</v>
      </c>
      <c r="M98" s="41">
        <f t="shared" si="372"/>
        <v>-141147.79999999981</v>
      </c>
      <c r="N98" s="41">
        <f t="shared" si="372"/>
        <v>185142.86999999965</v>
      </c>
      <c r="O98" s="41">
        <f t="shared" si="372"/>
        <v>227252.15000000037</v>
      </c>
      <c r="P98" s="41">
        <f t="shared" si="372"/>
        <v>-109431.10000000009</v>
      </c>
      <c r="Q98" s="41">
        <f t="shared" si="372"/>
        <v>-81747.85999999987</v>
      </c>
      <c r="R98" s="41">
        <f t="shared" si="372"/>
        <v>-16805.850000000093</v>
      </c>
      <c r="S98" s="41">
        <f t="shared" si="372"/>
        <v>-95381.439999999944</v>
      </c>
      <c r="T98" s="41">
        <f t="shared" si="372"/>
        <v>28983.679999999702</v>
      </c>
      <c r="U98" s="41">
        <f t="shared" si="372"/>
        <v>140302.3200000003</v>
      </c>
      <c r="V98" s="41">
        <f t="shared" si="372"/>
        <v>-35631.419999999925</v>
      </c>
      <c r="W98" s="41">
        <f t="shared" si="372"/>
        <v>-395631.97000000067</v>
      </c>
      <c r="X98" s="41">
        <f t="shared" si="372"/>
        <v>-99597.069999999367</v>
      </c>
      <c r="Y98" s="41">
        <f t="shared" si="372"/>
        <v>55613.040000000037</v>
      </c>
      <c r="Z98" s="41">
        <f t="shared" si="372"/>
        <v>82199.429999999702</v>
      </c>
      <c r="AA98" s="41">
        <f t="shared" si="372"/>
        <v>225003.45000000019</v>
      </c>
      <c r="AB98" s="41">
        <f t="shared" si="372"/>
        <v>134786.44999999972</v>
      </c>
      <c r="AC98" s="41">
        <f t="shared" si="372"/>
        <v>68344.850000000093</v>
      </c>
      <c r="AD98" s="41">
        <f t="shared" si="372"/>
        <v>42294.439999999944</v>
      </c>
      <c r="AE98" s="41">
        <f t="shared" si="372"/>
        <v>-63451.189999999944</v>
      </c>
      <c r="AF98" s="41">
        <f t="shared" ref="AF98:AF100" si="373">AE67-AF67</f>
        <v>0</v>
      </c>
      <c r="AG98" s="41">
        <f t="shared" ref="AG98:AG100" si="374">AF67-AG67</f>
        <v>0</v>
      </c>
      <c r="AH98" s="41">
        <f t="shared" ref="AH98:AH100" si="375">AG67-AH67</f>
        <v>0</v>
      </c>
      <c r="AI98" s="41">
        <f t="shared" ref="AI98:AI100" si="376">AH67-AI67</f>
        <v>0</v>
      </c>
      <c r="AJ98" s="41">
        <f t="shared" ref="AJ98:AJ100" si="377">AI67-AJ67</f>
        <v>0</v>
      </c>
      <c r="AK98" s="41">
        <f t="shared" ref="AK98:AK100" si="378">AJ67-AK67</f>
        <v>0</v>
      </c>
      <c r="AL98" s="41">
        <f t="shared" ref="AL98:AL100" si="379">AK67-AL67</f>
        <v>0</v>
      </c>
      <c r="AM98" s="41">
        <f t="shared" ref="AM98:AM100" si="380">AL67-AM67</f>
        <v>0</v>
      </c>
      <c r="AN98" s="41">
        <f t="shared" ref="AN98:AN100" si="381">AM67-AN67</f>
        <v>0</v>
      </c>
      <c r="AO98" s="41">
        <f t="shared" ref="AO98:AO100" si="382">AN67-AO67</f>
        <v>0</v>
      </c>
      <c r="AP98" s="41">
        <f t="shared" ref="AP98:AP100" si="383">AO67-AP67</f>
        <v>0</v>
      </c>
      <c r="AQ98" s="41">
        <f t="shared" ref="AQ98:AQ100" si="384">AP67-AQ67</f>
        <v>0</v>
      </c>
      <c r="AR98" s="41">
        <f t="shared" ref="AR98:AR100" si="385">AQ67-AR67</f>
        <v>0</v>
      </c>
      <c r="AS98" s="41">
        <f t="shared" ref="AS98:AS100" si="386">AR67-AS67</f>
        <v>0</v>
      </c>
      <c r="AT98" s="41">
        <f t="shared" ref="AT98:AT100" si="387">AS67-AT67</f>
        <v>0</v>
      </c>
      <c r="AU98" s="41">
        <f t="shared" ref="AU98:AU100" si="388">AT67-AU67</f>
        <v>0</v>
      </c>
      <c r="AV98" s="41">
        <f t="shared" ref="AV98:AV100" si="389">AU67-AV67</f>
        <v>0</v>
      </c>
      <c r="AW98" s="41">
        <f t="shared" ref="AW98:AW100" si="390">AV67-AW67</f>
        <v>0</v>
      </c>
      <c r="AX98" s="41">
        <f t="shared" ref="AX98:AX100" si="391">AW67-AX67</f>
        <v>0</v>
      </c>
      <c r="AY98" s="41">
        <f t="shared" ref="AY98:AY100" si="392">AX67-AY67</f>
        <v>0</v>
      </c>
      <c r="AZ98" s="41">
        <f t="shared" ref="AZ98:AZ100" si="393">AY67-AZ67</f>
        <v>0</v>
      </c>
      <c r="BA98" s="41">
        <f t="shared" ref="BA98:BA100" si="394">AZ67-BA67</f>
        <v>0</v>
      </c>
      <c r="BB98" s="41">
        <f t="shared" ref="BB98:BB100" si="395">BA67-BB67</f>
        <v>0</v>
      </c>
      <c r="BC98" s="41">
        <f t="shared" ref="BC98:BC100" si="396">BB67-BC67</f>
        <v>0</v>
      </c>
      <c r="BD98" s="41">
        <f t="shared" ref="BD98:BD100" si="397">BC67-BD67</f>
        <v>0</v>
      </c>
      <c r="BE98" s="41">
        <f t="shared" ref="BE98:BE100" si="398">BD67-BE67</f>
        <v>0</v>
      </c>
      <c r="BF98" s="41">
        <f t="shared" ref="BF98:BF100" si="399">BE67-BF67</f>
        <v>0</v>
      </c>
      <c r="BG98" s="41">
        <f t="shared" ref="BG98:BG100" si="400">BF67-BG67</f>
        <v>0</v>
      </c>
      <c r="BH98" s="41">
        <f t="shared" ref="BH98:BH100" si="401">BG67-BH67</f>
        <v>0</v>
      </c>
      <c r="BI98" s="41">
        <f t="shared" ref="BI98:BI100" si="402">BH67-BI67</f>
        <v>0</v>
      </c>
      <c r="BJ98" s="41">
        <f t="shared" ref="BJ98:BJ100" si="403">BI67-BJ67</f>
        <v>0</v>
      </c>
      <c r="BK98" s="41">
        <f t="shared" ref="BK98:BK100" si="404">BJ67-BK67</f>
        <v>0</v>
      </c>
      <c r="BL98" s="41">
        <f t="shared" ref="BL98:BL100" si="405">BK67-BL67</f>
        <v>0</v>
      </c>
      <c r="BM98" s="41">
        <f t="shared" ref="BM98:BM100" si="406">BL67-BM67</f>
        <v>0</v>
      </c>
      <c r="BN98" s="41">
        <f t="shared" ref="BN98:BN100" si="407">BM67-BN67</f>
        <v>0</v>
      </c>
      <c r="BO98" s="41">
        <f t="shared" ref="BO98:BO100" si="408">BN67-BO67</f>
        <v>0</v>
      </c>
      <c r="BP98" s="82"/>
      <c r="BR98" s="82"/>
      <c r="BS98" s="41">
        <f t="shared" ref="BS98:BS100" si="409">BR67-BS67</f>
        <v>183216.00999999978</v>
      </c>
      <c r="BT98" s="41">
        <f t="shared" ref="BT98:BT100" si="410">BS67-BT67</f>
        <v>0</v>
      </c>
      <c r="BU98" s="41">
        <f t="shared" ref="BU98:BU100" si="411">BT67-BU67</f>
        <v>0</v>
      </c>
      <c r="BV98" s="41">
        <f t="shared" ref="BV98:BV100" si="412">BU67-BV67</f>
        <v>0</v>
      </c>
    </row>
    <row r="99" spans="1:74" x14ac:dyDescent="0.3">
      <c r="A99" s="42" t="str">
        <f>"Change in "&amp;A68</f>
        <v>Change in Inventory</v>
      </c>
      <c r="F99" s="13" t="s">
        <v>120</v>
      </c>
      <c r="H99" s="46"/>
      <c r="I99" s="41">
        <f t="shared" ref="I99:J100" si="413">H68-I68</f>
        <v>39031.459999999031</v>
      </c>
      <c r="J99" s="41">
        <f t="shared" si="413"/>
        <v>275882.38999999966</v>
      </c>
      <c r="K99" s="41">
        <f t="shared" si="372"/>
        <v>-468366.37999999989</v>
      </c>
      <c r="L99" s="41">
        <f t="shared" si="372"/>
        <v>-90468.719999998808</v>
      </c>
      <c r="M99" s="41">
        <f t="shared" si="372"/>
        <v>108014.28999999911</v>
      </c>
      <c r="N99" s="41">
        <f t="shared" si="372"/>
        <v>-212667.98000000045</v>
      </c>
      <c r="O99" s="41">
        <f t="shared" si="372"/>
        <v>152633.65000000037</v>
      </c>
      <c r="P99" s="41">
        <f t="shared" si="372"/>
        <v>252385.40000000037</v>
      </c>
      <c r="Q99" s="41">
        <f t="shared" si="372"/>
        <v>387365.47999999952</v>
      </c>
      <c r="R99" s="41">
        <f t="shared" si="372"/>
        <v>34059.589999999851</v>
      </c>
      <c r="S99" s="41">
        <f t="shared" si="372"/>
        <v>-99555.370000000112</v>
      </c>
      <c r="T99" s="41">
        <f t="shared" si="372"/>
        <v>-446977.33000000007</v>
      </c>
      <c r="U99" s="41">
        <f t="shared" si="372"/>
        <v>-312453.00999999978</v>
      </c>
      <c r="V99" s="41">
        <f t="shared" si="372"/>
        <v>-22122.769999999553</v>
      </c>
      <c r="W99" s="41">
        <f t="shared" si="372"/>
        <v>-62434.769999999553</v>
      </c>
      <c r="X99" s="41">
        <f t="shared" si="372"/>
        <v>-468382.62000000104</v>
      </c>
      <c r="Y99" s="41">
        <f t="shared" si="372"/>
        <v>65326.300000000745</v>
      </c>
      <c r="Z99" s="41">
        <f t="shared" si="372"/>
        <v>-4392.0999999996275</v>
      </c>
      <c r="AA99" s="41">
        <f t="shared" si="372"/>
        <v>139130.91999999993</v>
      </c>
      <c r="AB99" s="41">
        <f t="shared" si="372"/>
        <v>101861.70999999903</v>
      </c>
      <c r="AC99" s="41">
        <f t="shared" si="372"/>
        <v>194941.90000000037</v>
      </c>
      <c r="AD99" s="41">
        <f t="shared" si="372"/>
        <v>59786.560000000522</v>
      </c>
      <c r="AE99" s="41">
        <f t="shared" si="372"/>
        <v>-257390.94000000134</v>
      </c>
      <c r="AF99" s="41">
        <f t="shared" si="373"/>
        <v>0</v>
      </c>
      <c r="AG99" s="41">
        <f t="shared" si="374"/>
        <v>0</v>
      </c>
      <c r="AH99" s="41">
        <f t="shared" si="375"/>
        <v>0</v>
      </c>
      <c r="AI99" s="41">
        <f t="shared" si="376"/>
        <v>0</v>
      </c>
      <c r="AJ99" s="41">
        <f t="shared" si="377"/>
        <v>0</v>
      </c>
      <c r="AK99" s="41">
        <f t="shared" si="378"/>
        <v>0</v>
      </c>
      <c r="AL99" s="41">
        <f t="shared" si="379"/>
        <v>0</v>
      </c>
      <c r="AM99" s="41">
        <f t="shared" si="380"/>
        <v>0</v>
      </c>
      <c r="AN99" s="41">
        <f t="shared" si="381"/>
        <v>0</v>
      </c>
      <c r="AO99" s="41">
        <f t="shared" si="382"/>
        <v>0</v>
      </c>
      <c r="AP99" s="41">
        <f t="shared" si="383"/>
        <v>0</v>
      </c>
      <c r="AQ99" s="41">
        <f t="shared" si="384"/>
        <v>0</v>
      </c>
      <c r="AR99" s="41">
        <f t="shared" si="385"/>
        <v>0</v>
      </c>
      <c r="AS99" s="41">
        <f t="shared" si="386"/>
        <v>0</v>
      </c>
      <c r="AT99" s="41">
        <f t="shared" si="387"/>
        <v>0</v>
      </c>
      <c r="AU99" s="41">
        <f t="shared" si="388"/>
        <v>0</v>
      </c>
      <c r="AV99" s="41">
        <f t="shared" si="389"/>
        <v>0</v>
      </c>
      <c r="AW99" s="41">
        <f t="shared" si="390"/>
        <v>0</v>
      </c>
      <c r="AX99" s="41">
        <f t="shared" si="391"/>
        <v>0</v>
      </c>
      <c r="AY99" s="41">
        <f t="shared" si="392"/>
        <v>0</v>
      </c>
      <c r="AZ99" s="41">
        <f t="shared" si="393"/>
        <v>0</v>
      </c>
      <c r="BA99" s="41">
        <f t="shared" si="394"/>
        <v>0</v>
      </c>
      <c r="BB99" s="41">
        <f t="shared" si="395"/>
        <v>0</v>
      </c>
      <c r="BC99" s="41">
        <f t="shared" si="396"/>
        <v>0</v>
      </c>
      <c r="BD99" s="41">
        <f t="shared" si="397"/>
        <v>0</v>
      </c>
      <c r="BE99" s="41">
        <f t="shared" si="398"/>
        <v>0</v>
      </c>
      <c r="BF99" s="41">
        <f t="shared" si="399"/>
        <v>0</v>
      </c>
      <c r="BG99" s="41">
        <f t="shared" si="400"/>
        <v>0</v>
      </c>
      <c r="BH99" s="41">
        <f t="shared" si="401"/>
        <v>0</v>
      </c>
      <c r="BI99" s="41">
        <f t="shared" si="402"/>
        <v>0</v>
      </c>
      <c r="BJ99" s="41">
        <f t="shared" si="403"/>
        <v>0</v>
      </c>
      <c r="BK99" s="41">
        <f t="shared" si="404"/>
        <v>0</v>
      </c>
      <c r="BL99" s="41">
        <f t="shared" si="405"/>
        <v>0</v>
      </c>
      <c r="BM99" s="41">
        <f t="shared" si="406"/>
        <v>0</v>
      </c>
      <c r="BN99" s="41">
        <f t="shared" si="407"/>
        <v>0</v>
      </c>
      <c r="BO99" s="41">
        <f t="shared" si="408"/>
        <v>0</v>
      </c>
      <c r="BP99" s="82"/>
      <c r="BR99" s="82"/>
      <c r="BS99" s="41">
        <f t="shared" si="409"/>
        <v>-1013106.1500000004</v>
      </c>
      <c r="BT99" s="41">
        <f t="shared" si="410"/>
        <v>0</v>
      </c>
      <c r="BU99" s="41">
        <f t="shared" si="411"/>
        <v>0</v>
      </c>
      <c r="BV99" s="41">
        <f t="shared" si="412"/>
        <v>0</v>
      </c>
    </row>
    <row r="100" spans="1:74" x14ac:dyDescent="0.3">
      <c r="A100" s="42" t="str">
        <f>"Change in "&amp;A69</f>
        <v>Change in Prepaid Expenses</v>
      </c>
      <c r="F100" s="13" t="s">
        <v>120</v>
      </c>
      <c r="H100" s="46"/>
      <c r="I100" s="41">
        <f t="shared" si="413"/>
        <v>-26921.020000000019</v>
      </c>
      <c r="J100" s="41">
        <f t="shared" si="413"/>
        <v>-26921.020000000019</v>
      </c>
      <c r="K100" s="41">
        <f t="shared" si="372"/>
        <v>8088.109999999986</v>
      </c>
      <c r="L100" s="41">
        <f t="shared" si="372"/>
        <v>-20935.019999999902</v>
      </c>
      <c r="M100" s="41">
        <f t="shared" si="372"/>
        <v>28346.659999999916</v>
      </c>
      <c r="N100" s="41">
        <f t="shared" si="372"/>
        <v>-1318.4299999999348</v>
      </c>
      <c r="O100" s="41">
        <f t="shared" si="372"/>
        <v>7078.0499999999302</v>
      </c>
      <c r="P100" s="41">
        <f t="shared" si="372"/>
        <v>7078.0500000000466</v>
      </c>
      <c r="Q100" s="41">
        <f t="shared" si="372"/>
        <v>8378.4199999999837</v>
      </c>
      <c r="R100" s="41">
        <f t="shared" si="372"/>
        <v>8378.4099999999744</v>
      </c>
      <c r="S100" s="41">
        <f t="shared" si="372"/>
        <v>-43555.630000000005</v>
      </c>
      <c r="T100" s="41">
        <f t="shared" si="372"/>
        <v>22014.359999999986</v>
      </c>
      <c r="U100" s="41">
        <f t="shared" si="372"/>
        <v>-28536.289999999921</v>
      </c>
      <c r="V100" s="41">
        <f t="shared" si="372"/>
        <v>-28536.280000000028</v>
      </c>
      <c r="W100" s="41">
        <f t="shared" si="372"/>
        <v>8573.4000000000233</v>
      </c>
      <c r="X100" s="41">
        <f t="shared" si="372"/>
        <v>-22191.130000000005</v>
      </c>
      <c r="Y100" s="41">
        <f t="shared" si="372"/>
        <v>30047.469999999972</v>
      </c>
      <c r="Z100" s="41">
        <f t="shared" si="372"/>
        <v>-1397.5400000000373</v>
      </c>
      <c r="AA100" s="41">
        <f t="shared" si="372"/>
        <v>7502.7399999999907</v>
      </c>
      <c r="AB100" s="41">
        <f t="shared" si="372"/>
        <v>7502.7300000000978</v>
      </c>
      <c r="AC100" s="41">
        <f t="shared" si="372"/>
        <v>8881.1199999999953</v>
      </c>
      <c r="AD100" s="41">
        <f t="shared" si="372"/>
        <v>8881.1199999999953</v>
      </c>
      <c r="AE100" s="41">
        <f t="shared" si="372"/>
        <v>-46168.970000000088</v>
      </c>
      <c r="AF100" s="41">
        <f t="shared" si="373"/>
        <v>0</v>
      </c>
      <c r="AG100" s="41">
        <f t="shared" si="374"/>
        <v>0</v>
      </c>
      <c r="AH100" s="41">
        <f t="shared" si="375"/>
        <v>0</v>
      </c>
      <c r="AI100" s="41">
        <f t="shared" si="376"/>
        <v>0</v>
      </c>
      <c r="AJ100" s="41">
        <f t="shared" si="377"/>
        <v>0</v>
      </c>
      <c r="AK100" s="41">
        <f t="shared" si="378"/>
        <v>0</v>
      </c>
      <c r="AL100" s="41">
        <f t="shared" si="379"/>
        <v>0</v>
      </c>
      <c r="AM100" s="41">
        <f t="shared" si="380"/>
        <v>0</v>
      </c>
      <c r="AN100" s="41">
        <f t="shared" si="381"/>
        <v>0</v>
      </c>
      <c r="AO100" s="41">
        <f t="shared" si="382"/>
        <v>0</v>
      </c>
      <c r="AP100" s="41">
        <f t="shared" si="383"/>
        <v>0</v>
      </c>
      <c r="AQ100" s="41">
        <f t="shared" si="384"/>
        <v>0</v>
      </c>
      <c r="AR100" s="41">
        <f t="shared" si="385"/>
        <v>0</v>
      </c>
      <c r="AS100" s="41">
        <f t="shared" si="386"/>
        <v>0</v>
      </c>
      <c r="AT100" s="41">
        <f t="shared" si="387"/>
        <v>0</v>
      </c>
      <c r="AU100" s="41">
        <f t="shared" si="388"/>
        <v>0</v>
      </c>
      <c r="AV100" s="41">
        <f t="shared" si="389"/>
        <v>0</v>
      </c>
      <c r="AW100" s="41">
        <f t="shared" si="390"/>
        <v>0</v>
      </c>
      <c r="AX100" s="41">
        <f t="shared" si="391"/>
        <v>0</v>
      </c>
      <c r="AY100" s="41">
        <f t="shared" si="392"/>
        <v>0</v>
      </c>
      <c r="AZ100" s="41">
        <f t="shared" si="393"/>
        <v>0</v>
      </c>
      <c r="BA100" s="41">
        <f t="shared" si="394"/>
        <v>0</v>
      </c>
      <c r="BB100" s="41">
        <f t="shared" si="395"/>
        <v>0</v>
      </c>
      <c r="BC100" s="41">
        <f t="shared" si="396"/>
        <v>0</v>
      </c>
      <c r="BD100" s="41">
        <f t="shared" si="397"/>
        <v>0</v>
      </c>
      <c r="BE100" s="41">
        <f t="shared" si="398"/>
        <v>0</v>
      </c>
      <c r="BF100" s="41">
        <f t="shared" si="399"/>
        <v>0</v>
      </c>
      <c r="BG100" s="41">
        <f t="shared" si="400"/>
        <v>0</v>
      </c>
      <c r="BH100" s="41">
        <f t="shared" si="401"/>
        <v>0</v>
      </c>
      <c r="BI100" s="41">
        <f t="shared" si="402"/>
        <v>0</v>
      </c>
      <c r="BJ100" s="41">
        <f t="shared" si="403"/>
        <v>0</v>
      </c>
      <c r="BK100" s="41">
        <f t="shared" si="404"/>
        <v>0</v>
      </c>
      <c r="BL100" s="41">
        <f t="shared" si="405"/>
        <v>0</v>
      </c>
      <c r="BM100" s="41">
        <f t="shared" si="406"/>
        <v>0</v>
      </c>
      <c r="BN100" s="41">
        <f t="shared" si="407"/>
        <v>0</v>
      </c>
      <c r="BO100" s="41">
        <f t="shared" si="408"/>
        <v>0</v>
      </c>
      <c r="BP100" s="82"/>
      <c r="BR100" s="82"/>
      <c r="BS100" s="41">
        <f t="shared" si="409"/>
        <v>-33427.270000000019</v>
      </c>
      <c r="BT100" s="41">
        <f t="shared" si="410"/>
        <v>0</v>
      </c>
      <c r="BU100" s="41">
        <f t="shared" si="411"/>
        <v>0</v>
      </c>
      <c r="BV100" s="41">
        <f t="shared" si="412"/>
        <v>0</v>
      </c>
    </row>
    <row r="101" spans="1:74" x14ac:dyDescent="0.3">
      <c r="A101" s="42" t="str">
        <f>"Change in "&amp;A75</f>
        <v>Change in Accounts Payable</v>
      </c>
      <c r="F101" s="13" t="s">
        <v>121</v>
      </c>
      <c r="H101" s="46"/>
      <c r="I101" s="41">
        <f>I75-H75</f>
        <v>-190878.87999999989</v>
      </c>
      <c r="J101" s="41">
        <f>J75-I75</f>
        <v>79149.469999999739</v>
      </c>
      <c r="K101" s="41">
        <f t="shared" ref="K101:AE104" si="414">K75-J75</f>
        <v>244186.93999999948</v>
      </c>
      <c r="L101" s="41">
        <f t="shared" si="414"/>
        <v>120095.09000000078</v>
      </c>
      <c r="M101" s="41">
        <f t="shared" si="414"/>
        <v>-321582.3900000006</v>
      </c>
      <c r="N101" s="41">
        <f t="shared" si="414"/>
        <v>319110.6400000006</v>
      </c>
      <c r="O101" s="41">
        <f t="shared" si="414"/>
        <v>-430945.98000000045</v>
      </c>
      <c r="P101" s="41">
        <f t="shared" si="414"/>
        <v>50217.129999999888</v>
      </c>
      <c r="Q101" s="41">
        <f t="shared" si="414"/>
        <v>-953.20000000018626</v>
      </c>
      <c r="R101" s="41">
        <f t="shared" si="414"/>
        <v>-39596.489999999292</v>
      </c>
      <c r="S101" s="41">
        <f t="shared" si="414"/>
        <v>126909.46999999974</v>
      </c>
      <c r="T101" s="41">
        <f t="shared" si="414"/>
        <v>-277501.98000000045</v>
      </c>
      <c r="U101" s="41">
        <f t="shared" si="414"/>
        <v>537547.29</v>
      </c>
      <c r="V101" s="41">
        <f t="shared" si="414"/>
        <v>196809.91999999993</v>
      </c>
      <c r="W101" s="41">
        <f t="shared" si="414"/>
        <v>-292308.00999999978</v>
      </c>
      <c r="X101" s="41">
        <f t="shared" si="414"/>
        <v>329570.29000000004</v>
      </c>
      <c r="Y101" s="41">
        <f t="shared" si="414"/>
        <v>-140688.9299999997</v>
      </c>
      <c r="Z101" s="41">
        <f t="shared" si="414"/>
        <v>267478.03000000026</v>
      </c>
      <c r="AA101" s="41">
        <f t="shared" si="414"/>
        <v>-576141.47000000067</v>
      </c>
      <c r="AB101" s="41">
        <f t="shared" si="414"/>
        <v>141533.99000000022</v>
      </c>
      <c r="AC101" s="41">
        <f t="shared" si="414"/>
        <v>-61084.589999999851</v>
      </c>
      <c r="AD101" s="41">
        <f t="shared" si="414"/>
        <v>-105282.36000000034</v>
      </c>
      <c r="AE101" s="41">
        <f t="shared" si="414"/>
        <v>101908.0700000003</v>
      </c>
      <c r="AF101" s="41">
        <f t="shared" ref="AF101:AF104" si="415">AF75-AE75</f>
        <v>0</v>
      </c>
      <c r="AG101" s="41">
        <f t="shared" ref="AG101:AG104" si="416">AG75-AF75</f>
        <v>0</v>
      </c>
      <c r="AH101" s="41">
        <f t="shared" ref="AH101:AH104" si="417">AH75-AG75</f>
        <v>0</v>
      </c>
      <c r="AI101" s="41">
        <f t="shared" ref="AI101:AI104" si="418">AI75-AH75</f>
        <v>0</v>
      </c>
      <c r="AJ101" s="41">
        <f t="shared" ref="AJ101:AJ104" si="419">AJ75-AI75</f>
        <v>0</v>
      </c>
      <c r="AK101" s="41">
        <f t="shared" ref="AK101:AK104" si="420">AK75-AJ75</f>
        <v>0</v>
      </c>
      <c r="AL101" s="41">
        <f t="shared" ref="AL101:AL104" si="421">AL75-AK75</f>
        <v>0</v>
      </c>
      <c r="AM101" s="41">
        <f t="shared" ref="AM101:AM104" si="422">AM75-AL75</f>
        <v>0</v>
      </c>
      <c r="AN101" s="41">
        <f t="shared" ref="AN101:AN104" si="423">AN75-AM75</f>
        <v>0</v>
      </c>
      <c r="AO101" s="41">
        <f t="shared" ref="AO101:AO104" si="424">AO75-AN75</f>
        <v>0</v>
      </c>
      <c r="AP101" s="41">
        <f t="shared" ref="AP101:AP104" si="425">AP75-AO75</f>
        <v>0</v>
      </c>
      <c r="AQ101" s="41">
        <f t="shared" ref="AQ101:AQ104" si="426">AQ75-AP75</f>
        <v>0</v>
      </c>
      <c r="AR101" s="41">
        <f t="shared" ref="AR101:AR104" si="427">AR75-AQ75</f>
        <v>0</v>
      </c>
      <c r="AS101" s="41">
        <f t="shared" ref="AS101:AS104" si="428">AS75-AR75</f>
        <v>0</v>
      </c>
      <c r="AT101" s="41">
        <f t="shared" ref="AT101:AT104" si="429">AT75-AS75</f>
        <v>0</v>
      </c>
      <c r="AU101" s="41">
        <f t="shared" ref="AU101:AU104" si="430">AU75-AT75</f>
        <v>0</v>
      </c>
      <c r="AV101" s="41">
        <f t="shared" ref="AV101:AV104" si="431">AV75-AU75</f>
        <v>0</v>
      </c>
      <c r="AW101" s="41">
        <f t="shared" ref="AW101:AW104" si="432">AW75-AV75</f>
        <v>0</v>
      </c>
      <c r="AX101" s="41">
        <f t="shared" ref="AX101:AX104" si="433">AX75-AW75</f>
        <v>0</v>
      </c>
      <c r="AY101" s="41">
        <f t="shared" ref="AY101:AY104" si="434">AY75-AX75</f>
        <v>0</v>
      </c>
      <c r="AZ101" s="41">
        <f t="shared" ref="AZ101:AZ104" si="435">AZ75-AY75</f>
        <v>0</v>
      </c>
      <c r="BA101" s="41">
        <f t="shared" ref="BA101:BA104" si="436">BA75-AZ75</f>
        <v>0</v>
      </c>
      <c r="BB101" s="41">
        <f t="shared" ref="BB101:BB104" si="437">BB75-BA75</f>
        <v>0</v>
      </c>
      <c r="BC101" s="41">
        <f t="shared" ref="BC101:BC104" si="438">BC75-BB75</f>
        <v>0</v>
      </c>
      <c r="BD101" s="41">
        <f t="shared" ref="BD101:BD104" si="439">BD75-BC75</f>
        <v>0</v>
      </c>
      <c r="BE101" s="41">
        <f t="shared" ref="BE101:BE104" si="440">BE75-BD75</f>
        <v>0</v>
      </c>
      <c r="BF101" s="41">
        <f t="shared" ref="BF101:BF104" si="441">BF75-BE75</f>
        <v>0</v>
      </c>
      <c r="BG101" s="41">
        <f t="shared" ref="BG101:BG104" si="442">BG75-BF75</f>
        <v>0</v>
      </c>
      <c r="BH101" s="41">
        <f t="shared" ref="BH101:BH104" si="443">BH75-BG75</f>
        <v>0</v>
      </c>
      <c r="BI101" s="41">
        <f t="shared" ref="BI101:BI104" si="444">BI75-BH75</f>
        <v>0</v>
      </c>
      <c r="BJ101" s="41">
        <f t="shared" ref="BJ101:BJ104" si="445">BJ75-BI75</f>
        <v>0</v>
      </c>
      <c r="BK101" s="41">
        <f t="shared" ref="BK101:BK104" si="446">BK75-BJ75</f>
        <v>0</v>
      </c>
      <c r="BL101" s="41">
        <f t="shared" ref="BL101:BL104" si="447">BL75-BK75</f>
        <v>0</v>
      </c>
      <c r="BM101" s="41">
        <f t="shared" ref="BM101:BM104" si="448">BM75-BL75</f>
        <v>0</v>
      </c>
      <c r="BN101" s="41">
        <f t="shared" ref="BN101:BN104" si="449">BN75-BM75</f>
        <v>0</v>
      </c>
      <c r="BO101" s="41">
        <f t="shared" ref="BO101:BO104" si="450">BO75-BN75</f>
        <v>0</v>
      </c>
      <c r="BP101" s="82"/>
      <c r="BR101" s="82"/>
      <c r="BS101" s="41">
        <f t="shared" ref="BS101:BS104" si="451">BS75-BR75</f>
        <v>121840.25</v>
      </c>
      <c r="BT101" s="41">
        <f t="shared" ref="BT101:BT104" si="452">BT75-BS75</f>
        <v>0</v>
      </c>
      <c r="BU101" s="41">
        <f t="shared" ref="BU101:BU104" si="453">BU75-BT75</f>
        <v>0</v>
      </c>
      <c r="BV101" s="41">
        <f t="shared" ref="BV101:BV104" si="454">BV75-BU75</f>
        <v>0</v>
      </c>
    </row>
    <row r="102" spans="1:74" x14ac:dyDescent="0.3">
      <c r="A102" s="42" t="str">
        <f>"Change in "&amp;A76</f>
        <v>Change in Accrued Expenses</v>
      </c>
      <c r="F102" s="13" t="s">
        <v>121</v>
      </c>
      <c r="H102" s="46"/>
      <c r="I102" s="41">
        <f t="shared" ref="I102:J104" si="455">I76-H76</f>
        <v>26764.340000000026</v>
      </c>
      <c r="J102" s="41">
        <f t="shared" si="455"/>
        <v>26764.339999999967</v>
      </c>
      <c r="K102" s="41">
        <f t="shared" si="414"/>
        <v>-8041.0400000000373</v>
      </c>
      <c r="L102" s="41">
        <f t="shared" si="414"/>
        <v>20813.190000000061</v>
      </c>
      <c r="M102" s="41">
        <f t="shared" si="414"/>
        <v>-28181.690000000061</v>
      </c>
      <c r="N102" s="41">
        <f t="shared" si="414"/>
        <v>1310.75</v>
      </c>
      <c r="O102" s="41">
        <f t="shared" si="414"/>
        <v>-7036.8499999999767</v>
      </c>
      <c r="P102" s="41">
        <f t="shared" si="414"/>
        <v>-7036.859999999986</v>
      </c>
      <c r="Q102" s="41">
        <f t="shared" si="414"/>
        <v>-8329.6500000000233</v>
      </c>
      <c r="R102" s="41">
        <f t="shared" si="414"/>
        <v>-8329.6499999999651</v>
      </c>
      <c r="S102" s="41">
        <f t="shared" si="414"/>
        <v>43302.139999999956</v>
      </c>
      <c r="T102" s="41">
        <f t="shared" si="414"/>
        <v>-21886.239999999991</v>
      </c>
      <c r="U102" s="41">
        <f t="shared" si="414"/>
        <v>28370.20000000007</v>
      </c>
      <c r="V102" s="41">
        <f t="shared" si="414"/>
        <v>28370.209999999963</v>
      </c>
      <c r="W102" s="41">
        <f t="shared" si="414"/>
        <v>-8523.5100000000093</v>
      </c>
      <c r="X102" s="41">
        <f t="shared" si="414"/>
        <v>22061.979999999981</v>
      </c>
      <c r="Y102" s="41">
        <f t="shared" si="414"/>
        <v>-29872.589999999967</v>
      </c>
      <c r="Z102" s="41">
        <f t="shared" si="414"/>
        <v>1389.4000000000233</v>
      </c>
      <c r="AA102" s="41">
        <f t="shared" si="414"/>
        <v>-7459.0700000000652</v>
      </c>
      <c r="AB102" s="41">
        <f t="shared" si="414"/>
        <v>-7459.0699999999488</v>
      </c>
      <c r="AC102" s="41">
        <f t="shared" si="414"/>
        <v>-8829.4300000000512</v>
      </c>
      <c r="AD102" s="41">
        <f t="shared" si="414"/>
        <v>-8829.4299999999348</v>
      </c>
      <c r="AE102" s="41">
        <f t="shared" si="414"/>
        <v>45900.269999999902</v>
      </c>
      <c r="AF102" s="41">
        <f t="shared" si="415"/>
        <v>0</v>
      </c>
      <c r="AG102" s="41">
        <f t="shared" si="416"/>
        <v>0</v>
      </c>
      <c r="AH102" s="41">
        <f t="shared" si="417"/>
        <v>0</v>
      </c>
      <c r="AI102" s="41">
        <f t="shared" si="418"/>
        <v>0</v>
      </c>
      <c r="AJ102" s="41">
        <f t="shared" si="419"/>
        <v>0</v>
      </c>
      <c r="AK102" s="41">
        <f t="shared" si="420"/>
        <v>0</v>
      </c>
      <c r="AL102" s="41">
        <f t="shared" si="421"/>
        <v>0</v>
      </c>
      <c r="AM102" s="41">
        <f t="shared" si="422"/>
        <v>0</v>
      </c>
      <c r="AN102" s="41">
        <f t="shared" si="423"/>
        <v>0</v>
      </c>
      <c r="AO102" s="41">
        <f t="shared" si="424"/>
        <v>0</v>
      </c>
      <c r="AP102" s="41">
        <f t="shared" si="425"/>
        <v>0</v>
      </c>
      <c r="AQ102" s="41">
        <f t="shared" si="426"/>
        <v>0</v>
      </c>
      <c r="AR102" s="41">
        <f t="shared" si="427"/>
        <v>0</v>
      </c>
      <c r="AS102" s="41">
        <f t="shared" si="428"/>
        <v>0</v>
      </c>
      <c r="AT102" s="41">
        <f t="shared" si="429"/>
        <v>0</v>
      </c>
      <c r="AU102" s="41">
        <f t="shared" si="430"/>
        <v>0</v>
      </c>
      <c r="AV102" s="41">
        <f t="shared" si="431"/>
        <v>0</v>
      </c>
      <c r="AW102" s="41">
        <f t="shared" si="432"/>
        <v>0</v>
      </c>
      <c r="AX102" s="41">
        <f t="shared" si="433"/>
        <v>0</v>
      </c>
      <c r="AY102" s="41">
        <f t="shared" si="434"/>
        <v>0</v>
      </c>
      <c r="AZ102" s="41">
        <f t="shared" si="435"/>
        <v>0</v>
      </c>
      <c r="BA102" s="41">
        <f t="shared" si="436"/>
        <v>0</v>
      </c>
      <c r="BB102" s="41">
        <f t="shared" si="437"/>
        <v>0</v>
      </c>
      <c r="BC102" s="41">
        <f t="shared" si="438"/>
        <v>0</v>
      </c>
      <c r="BD102" s="41">
        <f t="shared" si="439"/>
        <v>0</v>
      </c>
      <c r="BE102" s="41">
        <f t="shared" si="440"/>
        <v>0</v>
      </c>
      <c r="BF102" s="41">
        <f t="shared" si="441"/>
        <v>0</v>
      </c>
      <c r="BG102" s="41">
        <f t="shared" si="442"/>
        <v>0</v>
      </c>
      <c r="BH102" s="41">
        <f t="shared" si="443"/>
        <v>0</v>
      </c>
      <c r="BI102" s="41">
        <f t="shared" si="444"/>
        <v>0</v>
      </c>
      <c r="BJ102" s="41">
        <f t="shared" si="445"/>
        <v>0</v>
      </c>
      <c r="BK102" s="41">
        <f t="shared" si="446"/>
        <v>0</v>
      </c>
      <c r="BL102" s="41">
        <f t="shared" si="447"/>
        <v>0</v>
      </c>
      <c r="BM102" s="41">
        <f t="shared" si="448"/>
        <v>0</v>
      </c>
      <c r="BN102" s="41">
        <f t="shared" si="449"/>
        <v>0</v>
      </c>
      <c r="BO102" s="41">
        <f t="shared" si="450"/>
        <v>0</v>
      </c>
      <c r="BP102" s="82"/>
      <c r="BR102" s="82"/>
      <c r="BS102" s="41">
        <f t="shared" si="451"/>
        <v>33232.719999999972</v>
      </c>
      <c r="BT102" s="41">
        <f t="shared" si="452"/>
        <v>0</v>
      </c>
      <c r="BU102" s="41">
        <f t="shared" si="453"/>
        <v>0</v>
      </c>
      <c r="BV102" s="41">
        <f t="shared" si="454"/>
        <v>0</v>
      </c>
    </row>
    <row r="103" spans="1:74" x14ac:dyDescent="0.3">
      <c r="A103" s="42" t="str">
        <f>"Change in "&amp;A77</f>
        <v>Change in Bonus Accrual</v>
      </c>
      <c r="F103" s="13" t="s">
        <v>121</v>
      </c>
      <c r="H103" s="46"/>
      <c r="I103" s="41">
        <f t="shared" si="455"/>
        <v>40000</v>
      </c>
      <c r="J103" s="41">
        <f t="shared" si="455"/>
        <v>40000</v>
      </c>
      <c r="K103" s="41">
        <f t="shared" si="414"/>
        <v>40000</v>
      </c>
      <c r="L103" s="41">
        <f t="shared" si="414"/>
        <v>40000</v>
      </c>
      <c r="M103" s="41">
        <f t="shared" si="414"/>
        <v>40000</v>
      </c>
      <c r="N103" s="41">
        <f t="shared" si="414"/>
        <v>40000</v>
      </c>
      <c r="O103" s="41">
        <f t="shared" si="414"/>
        <v>40000</v>
      </c>
      <c r="P103" s="41">
        <f t="shared" si="414"/>
        <v>40000</v>
      </c>
      <c r="Q103" s="41">
        <f t="shared" si="414"/>
        <v>40000</v>
      </c>
      <c r="R103" s="41">
        <f t="shared" si="414"/>
        <v>40000</v>
      </c>
      <c r="S103" s="41">
        <f t="shared" si="414"/>
        <v>-440000</v>
      </c>
      <c r="T103" s="41">
        <f t="shared" si="414"/>
        <v>42000</v>
      </c>
      <c r="U103" s="41">
        <f t="shared" si="414"/>
        <v>42000</v>
      </c>
      <c r="V103" s="41">
        <f t="shared" si="414"/>
        <v>42000</v>
      </c>
      <c r="W103" s="41">
        <f t="shared" si="414"/>
        <v>42000</v>
      </c>
      <c r="X103" s="41">
        <f t="shared" si="414"/>
        <v>42000</v>
      </c>
      <c r="Y103" s="41">
        <f t="shared" si="414"/>
        <v>42000</v>
      </c>
      <c r="Z103" s="41">
        <f t="shared" si="414"/>
        <v>42000</v>
      </c>
      <c r="AA103" s="41">
        <f t="shared" si="414"/>
        <v>42000</v>
      </c>
      <c r="AB103" s="41">
        <f t="shared" si="414"/>
        <v>42000</v>
      </c>
      <c r="AC103" s="41">
        <f t="shared" si="414"/>
        <v>42000</v>
      </c>
      <c r="AD103" s="41">
        <f t="shared" si="414"/>
        <v>42000</v>
      </c>
      <c r="AE103" s="41">
        <f t="shared" si="414"/>
        <v>-462000</v>
      </c>
      <c r="AF103" s="41">
        <f t="shared" si="415"/>
        <v>0</v>
      </c>
      <c r="AG103" s="41">
        <f t="shared" si="416"/>
        <v>0</v>
      </c>
      <c r="AH103" s="41">
        <f t="shared" si="417"/>
        <v>0</v>
      </c>
      <c r="AI103" s="41">
        <f t="shared" si="418"/>
        <v>0</v>
      </c>
      <c r="AJ103" s="41">
        <f t="shared" si="419"/>
        <v>0</v>
      </c>
      <c r="AK103" s="41">
        <f t="shared" si="420"/>
        <v>0</v>
      </c>
      <c r="AL103" s="41">
        <f t="shared" si="421"/>
        <v>0</v>
      </c>
      <c r="AM103" s="41">
        <f t="shared" si="422"/>
        <v>0</v>
      </c>
      <c r="AN103" s="41">
        <f t="shared" si="423"/>
        <v>0</v>
      </c>
      <c r="AO103" s="41">
        <f t="shared" si="424"/>
        <v>0</v>
      </c>
      <c r="AP103" s="41">
        <f t="shared" si="425"/>
        <v>0</v>
      </c>
      <c r="AQ103" s="41">
        <f t="shared" si="426"/>
        <v>0</v>
      </c>
      <c r="AR103" s="41">
        <f t="shared" si="427"/>
        <v>0</v>
      </c>
      <c r="AS103" s="41">
        <f t="shared" si="428"/>
        <v>0</v>
      </c>
      <c r="AT103" s="41">
        <f t="shared" si="429"/>
        <v>0</v>
      </c>
      <c r="AU103" s="41">
        <f t="shared" si="430"/>
        <v>0</v>
      </c>
      <c r="AV103" s="41">
        <f t="shared" si="431"/>
        <v>0</v>
      </c>
      <c r="AW103" s="41">
        <f t="shared" si="432"/>
        <v>0</v>
      </c>
      <c r="AX103" s="41">
        <f t="shared" si="433"/>
        <v>0</v>
      </c>
      <c r="AY103" s="41">
        <f t="shared" si="434"/>
        <v>0</v>
      </c>
      <c r="AZ103" s="41">
        <f t="shared" si="435"/>
        <v>0</v>
      </c>
      <c r="BA103" s="41">
        <f t="shared" si="436"/>
        <v>0</v>
      </c>
      <c r="BB103" s="41">
        <f t="shared" si="437"/>
        <v>0</v>
      </c>
      <c r="BC103" s="41">
        <f t="shared" si="438"/>
        <v>0</v>
      </c>
      <c r="BD103" s="41">
        <f t="shared" si="439"/>
        <v>0</v>
      </c>
      <c r="BE103" s="41">
        <f t="shared" si="440"/>
        <v>0</v>
      </c>
      <c r="BF103" s="41">
        <f t="shared" si="441"/>
        <v>0</v>
      </c>
      <c r="BG103" s="41">
        <f t="shared" si="442"/>
        <v>0</v>
      </c>
      <c r="BH103" s="41">
        <f t="shared" si="443"/>
        <v>0</v>
      </c>
      <c r="BI103" s="41">
        <f t="shared" si="444"/>
        <v>0</v>
      </c>
      <c r="BJ103" s="41">
        <f t="shared" si="445"/>
        <v>0</v>
      </c>
      <c r="BK103" s="41">
        <f t="shared" si="446"/>
        <v>0</v>
      </c>
      <c r="BL103" s="41">
        <f t="shared" si="447"/>
        <v>0</v>
      </c>
      <c r="BM103" s="41">
        <f t="shared" si="448"/>
        <v>0</v>
      </c>
      <c r="BN103" s="41">
        <f t="shared" si="449"/>
        <v>0</v>
      </c>
      <c r="BO103" s="41">
        <f t="shared" si="450"/>
        <v>0</v>
      </c>
      <c r="BP103" s="82"/>
      <c r="BR103" s="82"/>
      <c r="BS103" s="41">
        <f t="shared" si="451"/>
        <v>0</v>
      </c>
      <c r="BT103" s="41">
        <f t="shared" si="452"/>
        <v>0</v>
      </c>
      <c r="BU103" s="41">
        <f t="shared" si="453"/>
        <v>0</v>
      </c>
      <c r="BV103" s="41">
        <f t="shared" si="454"/>
        <v>0</v>
      </c>
    </row>
    <row r="104" spans="1:74" x14ac:dyDescent="0.3">
      <c r="A104" s="42" t="str">
        <f>"Change in "&amp;A78</f>
        <v>Change in Tax Accrual</v>
      </c>
      <c r="F104" s="13" t="s">
        <v>121</v>
      </c>
      <c r="H104" s="46"/>
      <c r="I104" s="41">
        <f t="shared" si="455"/>
        <v>108254.12308665908</v>
      </c>
      <c r="J104" s="41">
        <f t="shared" si="455"/>
        <v>121851.16409996216</v>
      </c>
      <c r="K104" s="41">
        <f t="shared" si="414"/>
        <v>-199778.67170367471</v>
      </c>
      <c r="L104" s="41">
        <f t="shared" si="414"/>
        <v>133897.71298032466</v>
      </c>
      <c r="M104" s="41">
        <f t="shared" si="414"/>
        <v>-139428.54393873125</v>
      </c>
      <c r="N104" s="41">
        <f t="shared" si="414"/>
        <v>105058.1390896712</v>
      </c>
      <c r="O104" s="41">
        <f t="shared" si="414"/>
        <v>111998.8993240151</v>
      </c>
      <c r="P104" s="41">
        <f t="shared" si="414"/>
        <v>-234814.20181801019</v>
      </c>
      <c r="Q104" s="41">
        <f t="shared" si="414"/>
        <v>100390.08875626419</v>
      </c>
      <c r="R104" s="41">
        <f t="shared" si="414"/>
        <v>98184.439838043298</v>
      </c>
      <c r="S104" s="41">
        <f t="shared" si="414"/>
        <v>119265.70900611894</v>
      </c>
      <c r="T104" s="41">
        <f t="shared" si="414"/>
        <v>-355357.9375515178</v>
      </c>
      <c r="U104" s="41">
        <f t="shared" si="414"/>
        <v>110201.06240542041</v>
      </c>
      <c r="V104" s="41">
        <f t="shared" si="414"/>
        <v>53525.552942956972</v>
      </c>
      <c r="W104" s="41">
        <f t="shared" si="414"/>
        <v>-129643.4987688518</v>
      </c>
      <c r="X104" s="41">
        <f t="shared" si="414"/>
        <v>88452.257054195506</v>
      </c>
      <c r="Y104" s="41">
        <f t="shared" si="414"/>
        <v>-108292.59013696149</v>
      </c>
      <c r="Z104" s="41">
        <f t="shared" si="414"/>
        <v>58938.284537281637</v>
      </c>
      <c r="AA104" s="41">
        <f t="shared" si="414"/>
        <v>79939.061699604004</v>
      </c>
      <c r="AB104" s="41">
        <f t="shared" si="414"/>
        <v>-145598.75750296307</v>
      </c>
      <c r="AC104" s="41">
        <f t="shared" si="414"/>
        <v>86529.916413336003</v>
      </c>
      <c r="AD104" s="41">
        <f t="shared" si="414"/>
        <v>84730.100333862327</v>
      </c>
      <c r="AE104" s="41">
        <f t="shared" si="414"/>
        <v>108986.3772325161</v>
      </c>
      <c r="AF104" s="41">
        <f t="shared" si="415"/>
        <v>0</v>
      </c>
      <c r="AG104" s="41">
        <f t="shared" si="416"/>
        <v>0</v>
      </c>
      <c r="AH104" s="41">
        <f t="shared" si="417"/>
        <v>0</v>
      </c>
      <c r="AI104" s="41">
        <f t="shared" si="418"/>
        <v>0</v>
      </c>
      <c r="AJ104" s="41">
        <f t="shared" si="419"/>
        <v>0</v>
      </c>
      <c r="AK104" s="41">
        <f t="shared" si="420"/>
        <v>0</v>
      </c>
      <c r="AL104" s="41">
        <f t="shared" si="421"/>
        <v>0</v>
      </c>
      <c r="AM104" s="41">
        <f t="shared" si="422"/>
        <v>0</v>
      </c>
      <c r="AN104" s="41">
        <f t="shared" si="423"/>
        <v>0</v>
      </c>
      <c r="AO104" s="41">
        <f t="shared" si="424"/>
        <v>0</v>
      </c>
      <c r="AP104" s="41">
        <f t="shared" si="425"/>
        <v>0</v>
      </c>
      <c r="AQ104" s="41">
        <f t="shared" si="426"/>
        <v>0</v>
      </c>
      <c r="AR104" s="41">
        <f t="shared" si="427"/>
        <v>0</v>
      </c>
      <c r="AS104" s="41">
        <f t="shared" si="428"/>
        <v>0</v>
      </c>
      <c r="AT104" s="41">
        <f t="shared" si="429"/>
        <v>0</v>
      </c>
      <c r="AU104" s="41">
        <f t="shared" si="430"/>
        <v>0</v>
      </c>
      <c r="AV104" s="41">
        <f t="shared" si="431"/>
        <v>0</v>
      </c>
      <c r="AW104" s="41">
        <f t="shared" si="432"/>
        <v>0</v>
      </c>
      <c r="AX104" s="41">
        <f t="shared" si="433"/>
        <v>0</v>
      </c>
      <c r="AY104" s="41">
        <f t="shared" si="434"/>
        <v>0</v>
      </c>
      <c r="AZ104" s="41">
        <f t="shared" si="435"/>
        <v>0</v>
      </c>
      <c r="BA104" s="41">
        <f t="shared" si="436"/>
        <v>0</v>
      </c>
      <c r="BB104" s="41">
        <f t="shared" si="437"/>
        <v>0</v>
      </c>
      <c r="BC104" s="41">
        <f t="shared" si="438"/>
        <v>0</v>
      </c>
      <c r="BD104" s="41">
        <f t="shared" si="439"/>
        <v>0</v>
      </c>
      <c r="BE104" s="41">
        <f t="shared" si="440"/>
        <v>0</v>
      </c>
      <c r="BF104" s="41">
        <f t="shared" si="441"/>
        <v>0</v>
      </c>
      <c r="BG104" s="41">
        <f t="shared" si="442"/>
        <v>0</v>
      </c>
      <c r="BH104" s="41">
        <f t="shared" si="443"/>
        <v>0</v>
      </c>
      <c r="BI104" s="41">
        <f t="shared" si="444"/>
        <v>0</v>
      </c>
      <c r="BJ104" s="41">
        <f t="shared" si="445"/>
        <v>0</v>
      </c>
      <c r="BK104" s="41">
        <f t="shared" si="446"/>
        <v>0</v>
      </c>
      <c r="BL104" s="41">
        <f t="shared" si="447"/>
        <v>0</v>
      </c>
      <c r="BM104" s="41">
        <f t="shared" si="448"/>
        <v>0</v>
      </c>
      <c r="BN104" s="41">
        <f t="shared" si="449"/>
        <v>0</v>
      </c>
      <c r="BO104" s="41">
        <f t="shared" si="450"/>
        <v>0</v>
      </c>
      <c r="BP104" s="82"/>
      <c r="BR104" s="82"/>
      <c r="BS104" s="41">
        <f t="shared" si="451"/>
        <v>-67590.171341121197</v>
      </c>
      <c r="BT104" s="41">
        <f t="shared" si="452"/>
        <v>0</v>
      </c>
      <c r="BU104" s="41">
        <f t="shared" si="453"/>
        <v>0</v>
      </c>
      <c r="BV104" s="41">
        <f t="shared" si="454"/>
        <v>0</v>
      </c>
    </row>
    <row r="105" spans="1:74" x14ac:dyDescent="0.3">
      <c r="A105" s="42"/>
      <c r="H105" s="46"/>
      <c r="BR105" s="46"/>
    </row>
    <row r="106" spans="1:74" x14ac:dyDescent="0.3">
      <c r="A106" s="34" t="s">
        <v>119</v>
      </c>
      <c r="B106" s="34"/>
      <c r="C106" s="34"/>
      <c r="D106" s="34"/>
      <c r="E106" s="34"/>
      <c r="F106" s="34"/>
      <c r="G106" s="34"/>
      <c r="H106" s="47"/>
      <c r="I106" s="43">
        <f>SUM(I96:I105)</f>
        <v>366397.91695552907</v>
      </c>
      <c r="J106" s="43">
        <f>SUM(J96:J105)</f>
        <v>679094.24699987331</v>
      </c>
      <c r="K106" s="43">
        <f t="shared" ref="K106:AE106" si="456">SUM(K96:K105)</f>
        <v>-211380.63428387226</v>
      </c>
      <c r="L106" s="43">
        <f t="shared" si="456"/>
        <v>515298.50993441755</v>
      </c>
      <c r="M106" s="43">
        <f t="shared" si="456"/>
        <v>-179205.368755212</v>
      </c>
      <c r="N106" s="43">
        <f t="shared" si="456"/>
        <v>701876.19696557056</v>
      </c>
      <c r="O106" s="43">
        <f t="shared" si="456"/>
        <v>382974.94441338396</v>
      </c>
      <c r="P106" s="43">
        <f t="shared" si="456"/>
        <v>233461.00208875514</v>
      </c>
      <c r="Q106" s="43">
        <f t="shared" si="456"/>
        <v>700323.18918754684</v>
      </c>
      <c r="R106" s="43">
        <f t="shared" si="456"/>
        <v>366561.93612681143</v>
      </c>
      <c r="S106" s="43">
        <f t="shared" si="456"/>
        <v>-88596.676646270673</v>
      </c>
      <c r="T106" s="43">
        <f t="shared" si="456"/>
        <v>-859764.63353063352</v>
      </c>
      <c r="U106" s="43">
        <f t="shared" si="456"/>
        <v>797004.53468473535</v>
      </c>
      <c r="V106" s="43">
        <f t="shared" si="456"/>
        <v>381497.96980985691</v>
      </c>
      <c r="W106" s="43">
        <f t="shared" si="456"/>
        <v>-610222.41272907355</v>
      </c>
      <c r="X106" s="43">
        <f t="shared" si="456"/>
        <v>120012.15684731794</v>
      </c>
      <c r="Y106" s="43">
        <f t="shared" si="456"/>
        <v>95114.185376363748</v>
      </c>
      <c r="Z106" s="43">
        <f t="shared" si="456"/>
        <v>605812.73845760571</v>
      </c>
      <c r="AA106" s="43">
        <f t="shared" si="456"/>
        <v>119183.36899867942</v>
      </c>
      <c r="AB106" s="43">
        <f t="shared" si="456"/>
        <v>441734.19505617965</v>
      </c>
      <c r="AC106" s="43">
        <f t="shared" si="456"/>
        <v>555758.17471112055</v>
      </c>
      <c r="AD106" s="43">
        <f t="shared" si="456"/>
        <v>344977.04777954135</v>
      </c>
      <c r="AE106" s="43">
        <f t="shared" si="456"/>
        <v>-293555.2058916142</v>
      </c>
      <c r="AF106" s="43">
        <f t="shared" ref="AF106:BO106" si="457">SUM(AF96:AF105)</f>
        <v>-117119.07983237947</v>
      </c>
      <c r="AG106" s="43">
        <f t="shared" si="457"/>
        <v>304471.08877836983</v>
      </c>
      <c r="AH106" s="43">
        <f t="shared" si="457"/>
        <v>278224.83130162046</v>
      </c>
      <c r="AI106" s="43">
        <f t="shared" si="457"/>
        <v>256433.68515862036</v>
      </c>
      <c r="AJ106" s="43">
        <f t="shared" si="457"/>
        <v>489874.66681587021</v>
      </c>
      <c r="AK106" s="43">
        <f t="shared" si="457"/>
        <v>149651.94675337031</v>
      </c>
      <c r="AL106" s="43">
        <f t="shared" si="457"/>
        <v>171102.19816412032</v>
      </c>
      <c r="AM106" s="43">
        <f t="shared" si="457"/>
        <v>211063.59458937054</v>
      </c>
      <c r="AN106" s="43">
        <f t="shared" si="457"/>
        <v>150911.96491537031</v>
      </c>
      <c r="AO106" s="43">
        <f t="shared" si="457"/>
        <v>165600.48196487059</v>
      </c>
      <c r="AP106" s="43">
        <f t="shared" si="457"/>
        <v>40846.248679120312</v>
      </c>
      <c r="AQ106" s="43">
        <f t="shared" si="457"/>
        <v>470337.02218087064</v>
      </c>
      <c r="AR106" s="43">
        <f t="shared" si="457"/>
        <v>69801.903041996513</v>
      </c>
      <c r="AS106" s="43">
        <f t="shared" si="457"/>
        <v>524280.42864190717</v>
      </c>
      <c r="AT106" s="43">
        <f t="shared" si="457"/>
        <v>473731.32816300611</v>
      </c>
      <c r="AU106" s="43">
        <f t="shared" si="457"/>
        <v>449789.20964786131</v>
      </c>
      <c r="AV106" s="43">
        <f t="shared" si="457"/>
        <v>702194.20370997</v>
      </c>
      <c r="AW106" s="43">
        <f t="shared" si="457"/>
        <v>339734.20726653212</v>
      </c>
      <c r="AX106" s="43">
        <f t="shared" si="457"/>
        <v>372036.52714844351</v>
      </c>
      <c r="AY106" s="43">
        <f t="shared" si="457"/>
        <v>420967.95886007231</v>
      </c>
      <c r="AZ106" s="43">
        <f t="shared" si="457"/>
        <v>358051.69896096271</v>
      </c>
      <c r="BA106" s="43">
        <f t="shared" si="457"/>
        <v>370756.03936620522</v>
      </c>
      <c r="BB106" s="43">
        <f t="shared" si="457"/>
        <v>232273.99872116861</v>
      </c>
      <c r="BC106" s="43">
        <f t="shared" si="457"/>
        <v>689319.35602544528</v>
      </c>
      <c r="BD106" s="43">
        <f t="shared" si="457"/>
        <v>284194.41980348784</v>
      </c>
      <c r="BE106" s="43">
        <f t="shared" si="457"/>
        <v>777367.52863939735</v>
      </c>
      <c r="BF106" s="43">
        <f t="shared" si="457"/>
        <v>697369.21268531284</v>
      </c>
      <c r="BG106" s="43">
        <f t="shared" si="457"/>
        <v>670879.03617644054</v>
      </c>
      <c r="BH106" s="43">
        <f t="shared" si="457"/>
        <v>945624.98236548132</v>
      </c>
      <c r="BI106" s="43">
        <f t="shared" si="457"/>
        <v>557167.36327939178</v>
      </c>
      <c r="BJ106" s="43">
        <f t="shared" si="457"/>
        <v>602590.59559953189</v>
      </c>
      <c r="BK106" s="43">
        <f t="shared" si="457"/>
        <v>662300.73599483515</v>
      </c>
      <c r="BL106" s="43">
        <f t="shared" si="457"/>
        <v>596205.9052612388</v>
      </c>
      <c r="BM106" s="43">
        <f t="shared" si="457"/>
        <v>606455.40549255977</v>
      </c>
      <c r="BN106" s="43">
        <f t="shared" si="457"/>
        <v>451668.34160584747</v>
      </c>
      <c r="BO106" s="43">
        <f t="shared" si="457"/>
        <v>940904.04590968858</v>
      </c>
      <c r="BP106" s="83"/>
      <c r="BR106" s="90"/>
      <c r="BS106" s="43">
        <f t="shared" ref="BS106:BV106" si="458">SUM(BS96:BS105)</f>
        <v>1697552.1195700795</v>
      </c>
      <c r="BT106" s="43">
        <f t="shared" si="458"/>
        <v>2571398.649469194</v>
      </c>
      <c r="BU106" s="43">
        <f t="shared" si="458"/>
        <v>5002936.8595535699</v>
      </c>
      <c r="BV106" s="43">
        <f t="shared" si="458"/>
        <v>7792727.5728132147</v>
      </c>
    </row>
    <row r="107" spans="1:74" x14ac:dyDescent="0.3">
      <c r="H107" s="46"/>
      <c r="BR107" s="46"/>
    </row>
    <row r="108" spans="1:74" x14ac:dyDescent="0.3">
      <c r="A108" t="s">
        <v>123</v>
      </c>
      <c r="H108" s="46"/>
      <c r="BR108" s="46"/>
    </row>
    <row r="109" spans="1:74" x14ac:dyDescent="0.3">
      <c r="A109" s="42" t="str">
        <f>"Change in "&amp;A70&amp;" (CAPEX)"</f>
        <v>Change in Fixed Assets, net (CAPEX)</v>
      </c>
      <c r="F109" s="13" t="s">
        <v>125</v>
      </c>
      <c r="H109" s="46"/>
      <c r="I109" s="41">
        <f>H70-I70-I40</f>
        <v>-97577.999999999665</v>
      </c>
      <c r="J109" s="41">
        <f>I70-J70-J40</f>
        <v>-5.6024873629212379E-10</v>
      </c>
      <c r="K109" s="41">
        <f>J70-K70-K40</f>
        <v>1.0000000707805157E-2</v>
      </c>
      <c r="L109" s="41">
        <f>K70-L70-L40</f>
        <v>-104772.00000000012</v>
      </c>
      <c r="M109" s="41">
        <f>L70-M70-M40</f>
        <v>-101153.00000000055</v>
      </c>
      <c r="N109" s="41">
        <f>M70-N70-N40</f>
        <v>-104055.99999999926</v>
      </c>
      <c r="O109" s="41">
        <f>N70-O70-O40</f>
        <v>-101355.99000000044</v>
      </c>
      <c r="P109" s="41">
        <f>O70-P70-P40</f>
        <v>-103796.00000000022</v>
      </c>
      <c r="Q109" s="41">
        <f>P70-Q70-Q40</f>
        <v>1.127773430198431E-10</v>
      </c>
      <c r="R109" s="41">
        <f>Q70-R70-R40</f>
        <v>-103950.00999999981</v>
      </c>
      <c r="S109" s="41">
        <f>R70-S70-S40</f>
        <v>-98415.999999999971</v>
      </c>
      <c r="T109" s="41">
        <f>S70-T70-T40</f>
        <v>-97835.990000000194</v>
      </c>
      <c r="U109" s="41">
        <f>T70-U70-U40</f>
        <v>3.7107383832335472E-10</v>
      </c>
      <c r="V109" s="41">
        <f>U70-V70-V40</f>
        <v>-1.8553691916167736E-10</v>
      </c>
      <c r="W109" s="41">
        <f>V70-W70-W40</f>
        <v>3.7107383832335472E-10</v>
      </c>
      <c r="X109" s="41">
        <f>W70-X70-X40</f>
        <v>-3.7107383832335472E-10</v>
      </c>
      <c r="Y109" s="41">
        <f>X70-Y70-Y40</f>
        <v>-1.8553691916167736E-10</v>
      </c>
      <c r="Z109" s="41">
        <f>Y70-Z70-Z40</f>
        <v>-99079.999999999709</v>
      </c>
      <c r="AA109" s="41">
        <f>Z70-AA70-AA40</f>
        <v>-99872.000000000218</v>
      </c>
      <c r="AB109" s="41">
        <f>AA70-AB70-AB40</f>
        <v>-98622</v>
      </c>
      <c r="AC109" s="41">
        <f>AB70-AC70-AC40</f>
        <v>4.8385118134319782E-10</v>
      </c>
      <c r="AD109" s="41">
        <f>AC70-AD70-AD40</f>
        <v>-99866.000000000189</v>
      </c>
      <c r="AE109" s="41">
        <f>AD70-AE70-AE40</f>
        <v>-104736.00000000012</v>
      </c>
      <c r="AF109" s="41">
        <f t="shared" ref="AF109:BO109" si="459">AE70-AF70-AF40</f>
        <v>-1.127773430198431E-10</v>
      </c>
      <c r="AG109" s="41">
        <f t="shared" si="459"/>
        <v>-1.127773430198431E-10</v>
      </c>
      <c r="AH109" s="41">
        <f t="shared" si="459"/>
        <v>-1.127773430198431E-10</v>
      </c>
      <c r="AI109" s="41">
        <f t="shared" si="459"/>
        <v>-1.127773430198431E-10</v>
      </c>
      <c r="AJ109" s="41">
        <f t="shared" si="459"/>
        <v>-1.127773430198431E-10</v>
      </c>
      <c r="AK109" s="41">
        <f t="shared" si="459"/>
        <v>-1.127773430198431E-10</v>
      </c>
      <c r="AL109" s="41">
        <f t="shared" si="459"/>
        <v>-1.127773430198431E-10</v>
      </c>
      <c r="AM109" s="41">
        <f t="shared" si="459"/>
        <v>-1.127773430198431E-10</v>
      </c>
      <c r="AN109" s="41">
        <f t="shared" si="459"/>
        <v>-1.127773430198431E-10</v>
      </c>
      <c r="AO109" s="41">
        <f t="shared" si="459"/>
        <v>-1.127773430198431E-10</v>
      </c>
      <c r="AP109" s="41">
        <f t="shared" si="459"/>
        <v>-1.127773430198431E-10</v>
      </c>
      <c r="AQ109" s="41">
        <f t="shared" si="459"/>
        <v>-1.127773430198431E-10</v>
      </c>
      <c r="AR109" s="41">
        <f t="shared" si="459"/>
        <v>-1.127773430198431E-10</v>
      </c>
      <c r="AS109" s="41">
        <f t="shared" si="459"/>
        <v>-1.127773430198431E-10</v>
      </c>
      <c r="AT109" s="41">
        <f t="shared" si="459"/>
        <v>-1.127773430198431E-10</v>
      </c>
      <c r="AU109" s="41">
        <f t="shared" si="459"/>
        <v>-1.127773430198431E-10</v>
      </c>
      <c r="AV109" s="41">
        <f t="shared" si="459"/>
        <v>-1.127773430198431E-10</v>
      </c>
      <c r="AW109" s="41">
        <f t="shared" si="459"/>
        <v>-1.127773430198431E-10</v>
      </c>
      <c r="AX109" s="41">
        <f t="shared" si="459"/>
        <v>-1.127773430198431E-10</v>
      </c>
      <c r="AY109" s="41">
        <f t="shared" si="459"/>
        <v>-1.127773430198431E-10</v>
      </c>
      <c r="AZ109" s="41">
        <f t="shared" si="459"/>
        <v>-1.127773430198431E-10</v>
      </c>
      <c r="BA109" s="41">
        <f t="shared" si="459"/>
        <v>-1.127773430198431E-10</v>
      </c>
      <c r="BB109" s="41">
        <f t="shared" si="459"/>
        <v>-1.127773430198431E-10</v>
      </c>
      <c r="BC109" s="41">
        <f t="shared" si="459"/>
        <v>-1.127773430198431E-10</v>
      </c>
      <c r="BD109" s="41">
        <f t="shared" si="459"/>
        <v>-1.127773430198431E-10</v>
      </c>
      <c r="BE109" s="41">
        <f t="shared" si="459"/>
        <v>-1.127773430198431E-10</v>
      </c>
      <c r="BF109" s="41">
        <f t="shared" si="459"/>
        <v>-1.127773430198431E-10</v>
      </c>
      <c r="BG109" s="41">
        <f t="shared" si="459"/>
        <v>-1.127773430198431E-10</v>
      </c>
      <c r="BH109" s="41">
        <f t="shared" si="459"/>
        <v>-1.127773430198431E-10</v>
      </c>
      <c r="BI109" s="41">
        <f t="shared" si="459"/>
        <v>-1.127773430198431E-10</v>
      </c>
      <c r="BJ109" s="41">
        <f t="shared" si="459"/>
        <v>-1.127773430198431E-10</v>
      </c>
      <c r="BK109" s="41">
        <f t="shared" si="459"/>
        <v>-1.127773430198431E-10</v>
      </c>
      <c r="BL109" s="41">
        <f t="shared" si="459"/>
        <v>-1.127773430198431E-10</v>
      </c>
      <c r="BM109" s="41">
        <f t="shared" si="459"/>
        <v>-1.127773430198431E-10</v>
      </c>
      <c r="BN109" s="41">
        <f t="shared" si="459"/>
        <v>-1.127773430198431E-10</v>
      </c>
      <c r="BO109" s="41">
        <f t="shared" si="459"/>
        <v>-1.127773430198431E-10</v>
      </c>
      <c r="BP109" s="82"/>
      <c r="BR109" s="82"/>
      <c r="BS109" s="41">
        <f t="shared" ref="BS109:BV109" si="460">BR70-BS70-BS40</f>
        <v>-600011.99</v>
      </c>
      <c r="BT109" s="41">
        <f t="shared" si="460"/>
        <v>-1.3387762010097504E-9</v>
      </c>
      <c r="BU109" s="41">
        <f t="shared" si="460"/>
        <v>-1.3387762010097504E-9</v>
      </c>
      <c r="BV109" s="41">
        <f t="shared" si="460"/>
        <v>-1.3387762010097504E-9</v>
      </c>
    </row>
    <row r="110" spans="1:74" x14ac:dyDescent="0.3">
      <c r="H110" s="46"/>
      <c r="BR110" s="46"/>
    </row>
    <row r="111" spans="1:74" x14ac:dyDescent="0.3">
      <c r="A111" s="34" t="s">
        <v>124</v>
      </c>
      <c r="B111" s="34"/>
      <c r="C111" s="34"/>
      <c r="D111" s="34"/>
      <c r="E111" s="34"/>
      <c r="F111" s="34"/>
      <c r="G111" s="34"/>
      <c r="H111" s="47"/>
      <c r="I111" s="43">
        <f>SUM(I109:I110)</f>
        <v>-97577.999999999665</v>
      </c>
      <c r="J111" s="43">
        <f>SUM(J109:J110)</f>
        <v>-5.6024873629212379E-10</v>
      </c>
      <c r="K111" s="43">
        <f t="shared" ref="K111:AE111" si="461">SUM(K109:K110)</f>
        <v>1.0000000707805157E-2</v>
      </c>
      <c r="L111" s="43">
        <f t="shared" si="461"/>
        <v>-104772.00000000012</v>
      </c>
      <c r="M111" s="43">
        <f t="shared" si="461"/>
        <v>-101153.00000000055</v>
      </c>
      <c r="N111" s="43">
        <f t="shared" si="461"/>
        <v>-104055.99999999926</v>
      </c>
      <c r="O111" s="43">
        <f t="shared" si="461"/>
        <v>-101355.99000000044</v>
      </c>
      <c r="P111" s="43">
        <f t="shared" si="461"/>
        <v>-103796.00000000022</v>
      </c>
      <c r="Q111" s="43">
        <f t="shared" si="461"/>
        <v>1.127773430198431E-10</v>
      </c>
      <c r="R111" s="43">
        <f t="shared" si="461"/>
        <v>-103950.00999999981</v>
      </c>
      <c r="S111" s="43">
        <f t="shared" si="461"/>
        <v>-98415.999999999971</v>
      </c>
      <c r="T111" s="43">
        <f t="shared" si="461"/>
        <v>-97835.990000000194</v>
      </c>
      <c r="U111" s="43">
        <f t="shared" si="461"/>
        <v>3.7107383832335472E-10</v>
      </c>
      <c r="V111" s="43">
        <f t="shared" si="461"/>
        <v>-1.8553691916167736E-10</v>
      </c>
      <c r="W111" s="43">
        <f t="shared" si="461"/>
        <v>3.7107383832335472E-10</v>
      </c>
      <c r="X111" s="43">
        <f t="shared" si="461"/>
        <v>-3.7107383832335472E-10</v>
      </c>
      <c r="Y111" s="43">
        <f t="shared" si="461"/>
        <v>-1.8553691916167736E-10</v>
      </c>
      <c r="Z111" s="43">
        <f t="shared" si="461"/>
        <v>-99079.999999999709</v>
      </c>
      <c r="AA111" s="43">
        <f t="shared" si="461"/>
        <v>-99872.000000000218</v>
      </c>
      <c r="AB111" s="43">
        <f t="shared" si="461"/>
        <v>-98622</v>
      </c>
      <c r="AC111" s="43">
        <f t="shared" si="461"/>
        <v>4.8385118134319782E-10</v>
      </c>
      <c r="AD111" s="43">
        <f t="shared" si="461"/>
        <v>-99866.000000000189</v>
      </c>
      <c r="AE111" s="43">
        <f t="shared" si="461"/>
        <v>-104736.00000000012</v>
      </c>
      <c r="AF111" s="43">
        <f t="shared" ref="AF111:BO111" si="462">SUM(AF109:AF110)</f>
        <v>-1.127773430198431E-10</v>
      </c>
      <c r="AG111" s="43">
        <f t="shared" si="462"/>
        <v>-1.127773430198431E-10</v>
      </c>
      <c r="AH111" s="43">
        <f t="shared" si="462"/>
        <v>-1.127773430198431E-10</v>
      </c>
      <c r="AI111" s="43">
        <f t="shared" si="462"/>
        <v>-1.127773430198431E-10</v>
      </c>
      <c r="AJ111" s="43">
        <f t="shared" si="462"/>
        <v>-1.127773430198431E-10</v>
      </c>
      <c r="AK111" s="43">
        <f t="shared" si="462"/>
        <v>-1.127773430198431E-10</v>
      </c>
      <c r="AL111" s="43">
        <f t="shared" si="462"/>
        <v>-1.127773430198431E-10</v>
      </c>
      <c r="AM111" s="43">
        <f t="shared" si="462"/>
        <v>-1.127773430198431E-10</v>
      </c>
      <c r="AN111" s="43">
        <f t="shared" si="462"/>
        <v>-1.127773430198431E-10</v>
      </c>
      <c r="AO111" s="43">
        <f t="shared" si="462"/>
        <v>-1.127773430198431E-10</v>
      </c>
      <c r="AP111" s="43">
        <f t="shared" si="462"/>
        <v>-1.127773430198431E-10</v>
      </c>
      <c r="AQ111" s="43">
        <f t="shared" si="462"/>
        <v>-1.127773430198431E-10</v>
      </c>
      <c r="AR111" s="43">
        <f t="shared" si="462"/>
        <v>-1.127773430198431E-10</v>
      </c>
      <c r="AS111" s="43">
        <f t="shared" si="462"/>
        <v>-1.127773430198431E-10</v>
      </c>
      <c r="AT111" s="43">
        <f t="shared" si="462"/>
        <v>-1.127773430198431E-10</v>
      </c>
      <c r="AU111" s="43">
        <f t="shared" si="462"/>
        <v>-1.127773430198431E-10</v>
      </c>
      <c r="AV111" s="43">
        <f t="shared" si="462"/>
        <v>-1.127773430198431E-10</v>
      </c>
      <c r="AW111" s="43">
        <f t="shared" si="462"/>
        <v>-1.127773430198431E-10</v>
      </c>
      <c r="AX111" s="43">
        <f t="shared" si="462"/>
        <v>-1.127773430198431E-10</v>
      </c>
      <c r="AY111" s="43">
        <f t="shared" si="462"/>
        <v>-1.127773430198431E-10</v>
      </c>
      <c r="AZ111" s="43">
        <f t="shared" si="462"/>
        <v>-1.127773430198431E-10</v>
      </c>
      <c r="BA111" s="43">
        <f t="shared" si="462"/>
        <v>-1.127773430198431E-10</v>
      </c>
      <c r="BB111" s="43">
        <f t="shared" si="462"/>
        <v>-1.127773430198431E-10</v>
      </c>
      <c r="BC111" s="43">
        <f t="shared" si="462"/>
        <v>-1.127773430198431E-10</v>
      </c>
      <c r="BD111" s="43">
        <f t="shared" si="462"/>
        <v>-1.127773430198431E-10</v>
      </c>
      <c r="BE111" s="43">
        <f t="shared" si="462"/>
        <v>-1.127773430198431E-10</v>
      </c>
      <c r="BF111" s="43">
        <f t="shared" si="462"/>
        <v>-1.127773430198431E-10</v>
      </c>
      <c r="BG111" s="43">
        <f t="shared" si="462"/>
        <v>-1.127773430198431E-10</v>
      </c>
      <c r="BH111" s="43">
        <f t="shared" si="462"/>
        <v>-1.127773430198431E-10</v>
      </c>
      <c r="BI111" s="43">
        <f t="shared" si="462"/>
        <v>-1.127773430198431E-10</v>
      </c>
      <c r="BJ111" s="43">
        <f t="shared" si="462"/>
        <v>-1.127773430198431E-10</v>
      </c>
      <c r="BK111" s="43">
        <f t="shared" si="462"/>
        <v>-1.127773430198431E-10</v>
      </c>
      <c r="BL111" s="43">
        <f t="shared" si="462"/>
        <v>-1.127773430198431E-10</v>
      </c>
      <c r="BM111" s="43">
        <f t="shared" si="462"/>
        <v>-1.127773430198431E-10</v>
      </c>
      <c r="BN111" s="43">
        <f t="shared" si="462"/>
        <v>-1.127773430198431E-10</v>
      </c>
      <c r="BO111" s="43">
        <f t="shared" si="462"/>
        <v>-1.127773430198431E-10</v>
      </c>
      <c r="BP111" s="83"/>
      <c r="BR111" s="90"/>
      <c r="BS111" s="43">
        <f t="shared" ref="BS111:BV111" si="463">SUM(BS109:BS110)</f>
        <v>-600011.99</v>
      </c>
      <c r="BT111" s="43">
        <f t="shared" si="463"/>
        <v>-1.3387762010097504E-9</v>
      </c>
      <c r="BU111" s="43">
        <f t="shared" si="463"/>
        <v>-1.3387762010097504E-9</v>
      </c>
      <c r="BV111" s="43">
        <f t="shared" si="463"/>
        <v>-1.3387762010097504E-9</v>
      </c>
    </row>
    <row r="112" spans="1:74" x14ac:dyDescent="0.3">
      <c r="H112" s="46"/>
      <c r="BR112" s="46"/>
    </row>
    <row r="113" spans="1:74" x14ac:dyDescent="0.3">
      <c r="A113" t="s">
        <v>126</v>
      </c>
      <c r="H113" s="46"/>
      <c r="BR113" s="46"/>
    </row>
    <row r="114" spans="1:74" x14ac:dyDescent="0.3">
      <c r="A114" s="42" t="s">
        <v>127</v>
      </c>
      <c r="H114" s="46"/>
      <c r="BR114" s="46"/>
    </row>
    <row r="115" spans="1:74" x14ac:dyDescent="0.3">
      <c r="A115" s="44" t="str">
        <f>"Change in "&amp;A79</f>
        <v>Change in Revolver</v>
      </c>
      <c r="F115" s="13" t="s">
        <v>121</v>
      </c>
      <c r="H115" s="46"/>
      <c r="I115" s="41">
        <f>I79-H79</f>
        <v>0</v>
      </c>
      <c r="J115" s="41">
        <f>J79-I79</f>
        <v>0</v>
      </c>
      <c r="K115" s="41">
        <f t="shared" ref="K115:AE115" si="464">K79-J79</f>
        <v>0</v>
      </c>
      <c r="L115" s="41">
        <f t="shared" si="464"/>
        <v>0</v>
      </c>
      <c r="M115" s="41">
        <f t="shared" si="464"/>
        <v>0</v>
      </c>
      <c r="N115" s="41">
        <f t="shared" si="464"/>
        <v>0</v>
      </c>
      <c r="O115" s="41">
        <f t="shared" si="464"/>
        <v>-500000</v>
      </c>
      <c r="P115" s="41">
        <f t="shared" si="464"/>
        <v>0</v>
      </c>
      <c r="Q115" s="41">
        <f t="shared" si="464"/>
        <v>0</v>
      </c>
      <c r="R115" s="41">
        <f t="shared" si="464"/>
        <v>0</v>
      </c>
      <c r="S115" s="41">
        <f t="shared" si="464"/>
        <v>0</v>
      </c>
      <c r="T115" s="41">
        <f t="shared" si="464"/>
        <v>0</v>
      </c>
      <c r="U115" s="41">
        <f t="shared" si="464"/>
        <v>0</v>
      </c>
      <c r="V115" s="41">
        <f t="shared" si="464"/>
        <v>-500000</v>
      </c>
      <c r="W115" s="41">
        <f t="shared" si="464"/>
        <v>0</v>
      </c>
      <c r="X115" s="41">
        <f t="shared" si="464"/>
        <v>0</v>
      </c>
      <c r="Y115" s="41">
        <f t="shared" si="464"/>
        <v>0</v>
      </c>
      <c r="Z115" s="41">
        <f t="shared" si="464"/>
        <v>0</v>
      </c>
      <c r="AA115" s="41">
        <f t="shared" si="464"/>
        <v>0</v>
      </c>
      <c r="AB115" s="41">
        <f t="shared" si="464"/>
        <v>-500000</v>
      </c>
      <c r="AC115" s="41">
        <f t="shared" si="464"/>
        <v>0</v>
      </c>
      <c r="AD115" s="41">
        <f t="shared" si="464"/>
        <v>0</v>
      </c>
      <c r="AE115" s="41">
        <f t="shared" si="464"/>
        <v>0</v>
      </c>
      <c r="AF115" s="41">
        <f t="shared" ref="AF115:AF116" si="465">AF79-AE79</f>
        <v>0</v>
      </c>
      <c r="AG115" s="41">
        <f t="shared" ref="AG115:AG116" si="466">AG79-AF79</f>
        <v>0</v>
      </c>
      <c r="AH115" s="41">
        <f t="shared" ref="AH115:AH116" si="467">AH79-AG79</f>
        <v>0</v>
      </c>
      <c r="AI115" s="41">
        <f t="shared" ref="AI115:AI116" si="468">AI79-AH79</f>
        <v>0</v>
      </c>
      <c r="AJ115" s="41">
        <f t="shared" ref="AJ115:AJ116" si="469">AJ79-AI79</f>
        <v>0</v>
      </c>
      <c r="AK115" s="41">
        <f t="shared" ref="AK115:AK116" si="470">AK79-AJ79</f>
        <v>0</v>
      </c>
      <c r="AL115" s="41">
        <f t="shared" ref="AL115:AL116" si="471">AL79-AK79</f>
        <v>0</v>
      </c>
      <c r="AM115" s="41">
        <f t="shared" ref="AM115:AM116" si="472">AM79-AL79</f>
        <v>0</v>
      </c>
      <c r="AN115" s="41">
        <f t="shared" ref="AN115:AN116" si="473">AN79-AM79</f>
        <v>0</v>
      </c>
      <c r="AO115" s="41">
        <f t="shared" ref="AO115:AO116" si="474">AO79-AN79</f>
        <v>0</v>
      </c>
      <c r="AP115" s="41">
        <f t="shared" ref="AP115:AP116" si="475">AP79-AO79</f>
        <v>0</v>
      </c>
      <c r="AQ115" s="41">
        <f t="shared" ref="AQ115:AQ116" si="476">AQ79-AP79</f>
        <v>0</v>
      </c>
      <c r="AR115" s="41">
        <f t="shared" ref="AR115:AR116" si="477">AR79-AQ79</f>
        <v>0</v>
      </c>
      <c r="AS115" s="41">
        <f t="shared" ref="AS115:AS116" si="478">AS79-AR79</f>
        <v>0</v>
      </c>
      <c r="AT115" s="41">
        <f t="shared" ref="AT115:AT116" si="479">AT79-AS79</f>
        <v>0</v>
      </c>
      <c r="AU115" s="41">
        <f t="shared" ref="AU115:AU116" si="480">AU79-AT79</f>
        <v>0</v>
      </c>
      <c r="AV115" s="41">
        <f t="shared" ref="AV115:AV116" si="481">AV79-AU79</f>
        <v>0</v>
      </c>
      <c r="AW115" s="41">
        <f t="shared" ref="AW115:AW116" si="482">AW79-AV79</f>
        <v>0</v>
      </c>
      <c r="AX115" s="41">
        <f t="shared" ref="AX115:AX116" si="483">AX79-AW79</f>
        <v>0</v>
      </c>
      <c r="AY115" s="41">
        <f t="shared" ref="AY115:AY116" si="484">AY79-AX79</f>
        <v>0</v>
      </c>
      <c r="AZ115" s="41">
        <f t="shared" ref="AZ115:AZ116" si="485">AZ79-AY79</f>
        <v>0</v>
      </c>
      <c r="BA115" s="41">
        <f t="shared" ref="BA115:BA116" si="486">BA79-AZ79</f>
        <v>0</v>
      </c>
      <c r="BB115" s="41">
        <f t="shared" ref="BB115:BB116" si="487">BB79-BA79</f>
        <v>0</v>
      </c>
      <c r="BC115" s="41">
        <f t="shared" ref="BC115:BC116" si="488">BC79-BB79</f>
        <v>0</v>
      </c>
      <c r="BD115" s="41">
        <f t="shared" ref="BD115:BD116" si="489">BD79-BC79</f>
        <v>0</v>
      </c>
      <c r="BE115" s="41">
        <f t="shared" ref="BE115:BE116" si="490">BE79-BD79</f>
        <v>0</v>
      </c>
      <c r="BF115" s="41">
        <f t="shared" ref="BF115:BF116" si="491">BF79-BE79</f>
        <v>0</v>
      </c>
      <c r="BG115" s="41">
        <f t="shared" ref="BG115:BG116" si="492">BG79-BF79</f>
        <v>0</v>
      </c>
      <c r="BH115" s="41">
        <f t="shared" ref="BH115:BH116" si="493">BH79-BG79</f>
        <v>0</v>
      </c>
      <c r="BI115" s="41">
        <f t="shared" ref="BI115:BI116" si="494">BI79-BH79</f>
        <v>0</v>
      </c>
      <c r="BJ115" s="41">
        <f t="shared" ref="BJ115:BJ116" si="495">BJ79-BI79</f>
        <v>0</v>
      </c>
      <c r="BK115" s="41">
        <f t="shared" ref="BK115:BK116" si="496">BK79-BJ79</f>
        <v>0</v>
      </c>
      <c r="BL115" s="41">
        <f t="shared" ref="BL115:BL116" si="497">BL79-BK79</f>
        <v>0</v>
      </c>
      <c r="BM115" s="41">
        <f t="shared" ref="BM115:BM116" si="498">BM79-BL79</f>
        <v>0</v>
      </c>
      <c r="BN115" s="41">
        <f t="shared" ref="BN115:BN116" si="499">BN79-BM79</f>
        <v>0</v>
      </c>
      <c r="BO115" s="41">
        <f t="shared" ref="BO115:BO116" si="500">BO79-BN79</f>
        <v>0</v>
      </c>
      <c r="BP115" s="82"/>
      <c r="BR115" s="82"/>
      <c r="BS115" s="41">
        <f t="shared" ref="BS115:BS116" si="501">BS79-BR79</f>
        <v>-1000000</v>
      </c>
      <c r="BT115" s="41">
        <f t="shared" ref="BT115:BT116" si="502">BT79-BS79</f>
        <v>0</v>
      </c>
      <c r="BU115" s="41">
        <f t="shared" ref="BU115:BU116" si="503">BU79-BT79</f>
        <v>0</v>
      </c>
      <c r="BV115" s="41">
        <f t="shared" ref="BV115:BV116" si="504">BV79-BU79</f>
        <v>0</v>
      </c>
    </row>
    <row r="116" spans="1:74" x14ac:dyDescent="0.3">
      <c r="A116" s="44" t="str">
        <f>"Change in "&amp;A80</f>
        <v>Change in Term Debt</v>
      </c>
      <c r="F116" s="13" t="s">
        <v>121</v>
      </c>
      <c r="H116" s="46"/>
      <c r="I116" s="41">
        <f>I80-H80</f>
        <v>0</v>
      </c>
      <c r="J116" s="41">
        <f>J80-I80</f>
        <v>0</v>
      </c>
      <c r="K116" s="41">
        <f t="shared" ref="K116:AE116" si="505">K80-J80</f>
        <v>-175000</v>
      </c>
      <c r="L116" s="41">
        <f t="shared" si="505"/>
        <v>0</v>
      </c>
      <c r="M116" s="41">
        <f t="shared" si="505"/>
        <v>0</v>
      </c>
      <c r="N116" s="41">
        <f t="shared" si="505"/>
        <v>-175000</v>
      </c>
      <c r="O116" s="41">
        <f t="shared" si="505"/>
        <v>0</v>
      </c>
      <c r="P116" s="41">
        <f t="shared" si="505"/>
        <v>0</v>
      </c>
      <c r="Q116" s="41">
        <f t="shared" si="505"/>
        <v>-175000</v>
      </c>
      <c r="R116" s="41">
        <f t="shared" si="505"/>
        <v>0</v>
      </c>
      <c r="S116" s="41">
        <f t="shared" si="505"/>
        <v>0</v>
      </c>
      <c r="T116" s="41">
        <f t="shared" si="505"/>
        <v>-175000</v>
      </c>
      <c r="U116" s="41">
        <f t="shared" si="505"/>
        <v>0</v>
      </c>
      <c r="V116" s="41">
        <f t="shared" si="505"/>
        <v>0</v>
      </c>
      <c r="W116" s="41">
        <f t="shared" si="505"/>
        <v>-175000</v>
      </c>
      <c r="X116" s="41">
        <f t="shared" si="505"/>
        <v>0</v>
      </c>
      <c r="Y116" s="41">
        <f t="shared" si="505"/>
        <v>0</v>
      </c>
      <c r="Z116" s="41">
        <f t="shared" si="505"/>
        <v>-175000</v>
      </c>
      <c r="AA116" s="41">
        <f t="shared" si="505"/>
        <v>0</v>
      </c>
      <c r="AB116" s="41">
        <f t="shared" si="505"/>
        <v>0</v>
      </c>
      <c r="AC116" s="41">
        <f t="shared" si="505"/>
        <v>-175000</v>
      </c>
      <c r="AD116" s="41">
        <f t="shared" si="505"/>
        <v>0</v>
      </c>
      <c r="AE116" s="41">
        <f t="shared" si="505"/>
        <v>0</v>
      </c>
      <c r="AF116" s="41">
        <f t="shared" si="465"/>
        <v>0</v>
      </c>
      <c r="AG116" s="41">
        <f t="shared" si="466"/>
        <v>0</v>
      </c>
      <c r="AH116" s="41">
        <f t="shared" si="467"/>
        <v>0</v>
      </c>
      <c r="AI116" s="41">
        <f t="shared" si="468"/>
        <v>0</v>
      </c>
      <c r="AJ116" s="41">
        <f t="shared" si="469"/>
        <v>0</v>
      </c>
      <c r="AK116" s="41">
        <f t="shared" si="470"/>
        <v>0</v>
      </c>
      <c r="AL116" s="41">
        <f t="shared" si="471"/>
        <v>0</v>
      </c>
      <c r="AM116" s="41">
        <f t="shared" si="472"/>
        <v>0</v>
      </c>
      <c r="AN116" s="41">
        <f t="shared" si="473"/>
        <v>0</v>
      </c>
      <c r="AO116" s="41">
        <f t="shared" si="474"/>
        <v>0</v>
      </c>
      <c r="AP116" s="41">
        <f t="shared" si="475"/>
        <v>0</v>
      </c>
      <c r="AQ116" s="41">
        <f t="shared" si="476"/>
        <v>0</v>
      </c>
      <c r="AR116" s="41">
        <f t="shared" si="477"/>
        <v>0</v>
      </c>
      <c r="AS116" s="41">
        <f t="shared" si="478"/>
        <v>0</v>
      </c>
      <c r="AT116" s="41">
        <f t="shared" si="479"/>
        <v>0</v>
      </c>
      <c r="AU116" s="41">
        <f t="shared" si="480"/>
        <v>0</v>
      </c>
      <c r="AV116" s="41">
        <f t="shared" si="481"/>
        <v>0</v>
      </c>
      <c r="AW116" s="41">
        <f t="shared" si="482"/>
        <v>0</v>
      </c>
      <c r="AX116" s="41">
        <f t="shared" si="483"/>
        <v>0</v>
      </c>
      <c r="AY116" s="41">
        <f t="shared" si="484"/>
        <v>0</v>
      </c>
      <c r="AZ116" s="41">
        <f t="shared" si="485"/>
        <v>0</v>
      </c>
      <c r="BA116" s="41">
        <f t="shared" si="486"/>
        <v>0</v>
      </c>
      <c r="BB116" s="41">
        <f t="shared" si="487"/>
        <v>0</v>
      </c>
      <c r="BC116" s="41">
        <f t="shared" si="488"/>
        <v>0</v>
      </c>
      <c r="BD116" s="41">
        <f t="shared" si="489"/>
        <v>0</v>
      </c>
      <c r="BE116" s="41">
        <f t="shared" si="490"/>
        <v>0</v>
      </c>
      <c r="BF116" s="41">
        <f t="shared" si="491"/>
        <v>0</v>
      </c>
      <c r="BG116" s="41">
        <f t="shared" si="492"/>
        <v>0</v>
      </c>
      <c r="BH116" s="41">
        <f t="shared" si="493"/>
        <v>0</v>
      </c>
      <c r="BI116" s="41">
        <f t="shared" si="494"/>
        <v>0</v>
      </c>
      <c r="BJ116" s="41">
        <f t="shared" si="495"/>
        <v>0</v>
      </c>
      <c r="BK116" s="41">
        <f t="shared" si="496"/>
        <v>0</v>
      </c>
      <c r="BL116" s="41">
        <f t="shared" si="497"/>
        <v>0</v>
      </c>
      <c r="BM116" s="41">
        <f t="shared" si="498"/>
        <v>0</v>
      </c>
      <c r="BN116" s="41">
        <f t="shared" si="499"/>
        <v>0</v>
      </c>
      <c r="BO116" s="41">
        <f t="shared" si="500"/>
        <v>0</v>
      </c>
      <c r="BP116" s="82"/>
      <c r="BR116" s="82"/>
      <c r="BS116" s="41">
        <f t="shared" si="501"/>
        <v>-700000</v>
      </c>
      <c r="BT116" s="41">
        <f t="shared" si="502"/>
        <v>0</v>
      </c>
      <c r="BU116" s="41">
        <f t="shared" si="503"/>
        <v>0</v>
      </c>
      <c r="BV116" s="41">
        <f t="shared" si="504"/>
        <v>0</v>
      </c>
    </row>
    <row r="117" spans="1:74" x14ac:dyDescent="0.3">
      <c r="H117" s="46"/>
      <c r="BR117" s="46"/>
    </row>
    <row r="118" spans="1:74" x14ac:dyDescent="0.3">
      <c r="A118" s="45" t="s">
        <v>128</v>
      </c>
      <c r="B118" s="34"/>
      <c r="C118" s="34"/>
      <c r="D118" s="34"/>
      <c r="E118" s="34"/>
      <c r="F118" s="34"/>
      <c r="G118" s="34"/>
      <c r="H118" s="47"/>
      <c r="I118" s="43">
        <f>SUM(I115:I117)</f>
        <v>0</v>
      </c>
      <c r="J118" s="43">
        <f>SUM(J115:J117)</f>
        <v>0</v>
      </c>
      <c r="K118" s="43">
        <f t="shared" ref="K118:AE118" si="506">SUM(K115:K117)</f>
        <v>-175000</v>
      </c>
      <c r="L118" s="43">
        <f t="shared" si="506"/>
        <v>0</v>
      </c>
      <c r="M118" s="43">
        <f t="shared" si="506"/>
        <v>0</v>
      </c>
      <c r="N118" s="43">
        <f t="shared" si="506"/>
        <v>-175000</v>
      </c>
      <c r="O118" s="43">
        <f t="shared" si="506"/>
        <v>-500000</v>
      </c>
      <c r="P118" s="43">
        <f t="shared" si="506"/>
        <v>0</v>
      </c>
      <c r="Q118" s="43">
        <f t="shared" si="506"/>
        <v>-175000</v>
      </c>
      <c r="R118" s="43">
        <f t="shared" si="506"/>
        <v>0</v>
      </c>
      <c r="S118" s="43">
        <f t="shared" si="506"/>
        <v>0</v>
      </c>
      <c r="T118" s="43">
        <f t="shared" si="506"/>
        <v>-175000</v>
      </c>
      <c r="U118" s="43">
        <f t="shared" si="506"/>
        <v>0</v>
      </c>
      <c r="V118" s="43">
        <f t="shared" si="506"/>
        <v>-500000</v>
      </c>
      <c r="W118" s="43">
        <f t="shared" si="506"/>
        <v>-175000</v>
      </c>
      <c r="X118" s="43">
        <f t="shared" si="506"/>
        <v>0</v>
      </c>
      <c r="Y118" s="43">
        <f t="shared" si="506"/>
        <v>0</v>
      </c>
      <c r="Z118" s="43">
        <f t="shared" si="506"/>
        <v>-175000</v>
      </c>
      <c r="AA118" s="43">
        <f t="shared" si="506"/>
        <v>0</v>
      </c>
      <c r="AB118" s="43">
        <f t="shared" si="506"/>
        <v>-500000</v>
      </c>
      <c r="AC118" s="43">
        <f t="shared" si="506"/>
        <v>-175000</v>
      </c>
      <c r="AD118" s="43">
        <f t="shared" si="506"/>
        <v>0</v>
      </c>
      <c r="AE118" s="43">
        <f t="shared" si="506"/>
        <v>0</v>
      </c>
      <c r="AF118" s="43">
        <f t="shared" ref="AF118:BO118" si="507">SUM(AF115:AF117)</f>
        <v>0</v>
      </c>
      <c r="AG118" s="43">
        <f t="shared" si="507"/>
        <v>0</v>
      </c>
      <c r="AH118" s="43">
        <f t="shared" si="507"/>
        <v>0</v>
      </c>
      <c r="AI118" s="43">
        <f t="shared" si="507"/>
        <v>0</v>
      </c>
      <c r="AJ118" s="43">
        <f t="shared" si="507"/>
        <v>0</v>
      </c>
      <c r="AK118" s="43">
        <f t="shared" si="507"/>
        <v>0</v>
      </c>
      <c r="AL118" s="43">
        <f t="shared" si="507"/>
        <v>0</v>
      </c>
      <c r="AM118" s="43">
        <f t="shared" si="507"/>
        <v>0</v>
      </c>
      <c r="AN118" s="43">
        <f t="shared" si="507"/>
        <v>0</v>
      </c>
      <c r="AO118" s="43">
        <f t="shared" si="507"/>
        <v>0</v>
      </c>
      <c r="AP118" s="43">
        <f t="shared" si="507"/>
        <v>0</v>
      </c>
      <c r="AQ118" s="43">
        <f t="shared" si="507"/>
        <v>0</v>
      </c>
      <c r="AR118" s="43">
        <f t="shared" si="507"/>
        <v>0</v>
      </c>
      <c r="AS118" s="43">
        <f t="shared" si="507"/>
        <v>0</v>
      </c>
      <c r="AT118" s="43">
        <f t="shared" si="507"/>
        <v>0</v>
      </c>
      <c r="AU118" s="43">
        <f t="shared" si="507"/>
        <v>0</v>
      </c>
      <c r="AV118" s="43">
        <f t="shared" si="507"/>
        <v>0</v>
      </c>
      <c r="AW118" s="43">
        <f t="shared" si="507"/>
        <v>0</v>
      </c>
      <c r="AX118" s="43">
        <f t="shared" si="507"/>
        <v>0</v>
      </c>
      <c r="AY118" s="43">
        <f t="shared" si="507"/>
        <v>0</v>
      </c>
      <c r="AZ118" s="43">
        <f t="shared" si="507"/>
        <v>0</v>
      </c>
      <c r="BA118" s="43">
        <f t="shared" si="507"/>
        <v>0</v>
      </c>
      <c r="BB118" s="43">
        <f t="shared" si="507"/>
        <v>0</v>
      </c>
      <c r="BC118" s="43">
        <f t="shared" si="507"/>
        <v>0</v>
      </c>
      <c r="BD118" s="43">
        <f t="shared" si="507"/>
        <v>0</v>
      </c>
      <c r="BE118" s="43">
        <f t="shared" si="507"/>
        <v>0</v>
      </c>
      <c r="BF118" s="43">
        <f t="shared" si="507"/>
        <v>0</v>
      </c>
      <c r="BG118" s="43">
        <f t="shared" si="507"/>
        <v>0</v>
      </c>
      <c r="BH118" s="43">
        <f t="shared" si="507"/>
        <v>0</v>
      </c>
      <c r="BI118" s="43">
        <f t="shared" si="507"/>
        <v>0</v>
      </c>
      <c r="BJ118" s="43">
        <f t="shared" si="507"/>
        <v>0</v>
      </c>
      <c r="BK118" s="43">
        <f t="shared" si="507"/>
        <v>0</v>
      </c>
      <c r="BL118" s="43">
        <f t="shared" si="507"/>
        <v>0</v>
      </c>
      <c r="BM118" s="43">
        <f t="shared" si="507"/>
        <v>0</v>
      </c>
      <c r="BN118" s="43">
        <f t="shared" si="507"/>
        <v>0</v>
      </c>
      <c r="BO118" s="43">
        <f t="shared" si="507"/>
        <v>0</v>
      </c>
      <c r="BP118" s="83"/>
      <c r="BR118" s="90"/>
      <c r="BS118" s="43">
        <f t="shared" ref="BS118:BV118" si="508">SUM(BS115:BS117)</f>
        <v>-1700000</v>
      </c>
      <c r="BT118" s="43">
        <f t="shared" si="508"/>
        <v>0</v>
      </c>
      <c r="BU118" s="43">
        <f t="shared" si="508"/>
        <v>0</v>
      </c>
      <c r="BV118" s="43">
        <f t="shared" si="508"/>
        <v>0</v>
      </c>
    </row>
    <row r="119" spans="1:74" x14ac:dyDescent="0.3">
      <c r="H119" s="46"/>
      <c r="BR119" s="46"/>
    </row>
    <row r="120" spans="1:74" x14ac:dyDescent="0.3">
      <c r="A120" s="42" t="s">
        <v>129</v>
      </c>
      <c r="H120" s="46"/>
      <c r="BR120" s="46"/>
    </row>
    <row r="121" spans="1:74" x14ac:dyDescent="0.3">
      <c r="A121" s="44" t="str">
        <f>"Change in "&amp;A85</f>
        <v>Change in Contributed Capital</v>
      </c>
      <c r="F121" s="13" t="s">
        <v>121</v>
      </c>
      <c r="H121" s="46"/>
      <c r="I121" s="41">
        <f>I85-H85</f>
        <v>0</v>
      </c>
      <c r="J121" s="41">
        <f>J85-I85</f>
        <v>0</v>
      </c>
      <c r="K121" s="41">
        <f t="shared" ref="K121:AE121" si="509">K85-J85</f>
        <v>0</v>
      </c>
      <c r="L121" s="41">
        <f t="shared" si="509"/>
        <v>0</v>
      </c>
      <c r="M121" s="41">
        <f t="shared" si="509"/>
        <v>0</v>
      </c>
      <c r="N121" s="41">
        <f t="shared" si="509"/>
        <v>0</v>
      </c>
      <c r="O121" s="41">
        <f t="shared" si="509"/>
        <v>0</v>
      </c>
      <c r="P121" s="41">
        <f t="shared" si="509"/>
        <v>0</v>
      </c>
      <c r="Q121" s="41">
        <f t="shared" si="509"/>
        <v>0</v>
      </c>
      <c r="R121" s="41">
        <f t="shared" si="509"/>
        <v>0</v>
      </c>
      <c r="S121" s="41">
        <f t="shared" si="509"/>
        <v>0</v>
      </c>
      <c r="T121" s="41">
        <f t="shared" si="509"/>
        <v>0</v>
      </c>
      <c r="U121" s="41">
        <f t="shared" si="509"/>
        <v>0</v>
      </c>
      <c r="V121" s="41">
        <f t="shared" si="509"/>
        <v>0</v>
      </c>
      <c r="W121" s="41">
        <f t="shared" si="509"/>
        <v>0</v>
      </c>
      <c r="X121" s="41">
        <f t="shared" si="509"/>
        <v>0</v>
      </c>
      <c r="Y121" s="41">
        <f t="shared" si="509"/>
        <v>0</v>
      </c>
      <c r="Z121" s="41">
        <f t="shared" si="509"/>
        <v>0</v>
      </c>
      <c r="AA121" s="41">
        <f t="shared" si="509"/>
        <v>0</v>
      </c>
      <c r="AB121" s="41">
        <f t="shared" si="509"/>
        <v>0</v>
      </c>
      <c r="AC121" s="41">
        <f t="shared" si="509"/>
        <v>0</v>
      </c>
      <c r="AD121" s="41">
        <f t="shared" si="509"/>
        <v>0</v>
      </c>
      <c r="AE121" s="41">
        <f t="shared" si="509"/>
        <v>0</v>
      </c>
      <c r="AF121" s="41">
        <f t="shared" ref="AF121:AF122" si="510">AF85-AE85</f>
        <v>0</v>
      </c>
      <c r="AG121" s="41">
        <f t="shared" ref="AG121:AG122" si="511">AG85-AF85</f>
        <v>0</v>
      </c>
      <c r="AH121" s="41">
        <f t="shared" ref="AH121:AH122" si="512">AH85-AG85</f>
        <v>0</v>
      </c>
      <c r="AI121" s="41">
        <f t="shared" ref="AI121:AI122" si="513">AI85-AH85</f>
        <v>0</v>
      </c>
      <c r="AJ121" s="41">
        <f t="shared" ref="AJ121:AJ122" si="514">AJ85-AI85</f>
        <v>0</v>
      </c>
      <c r="AK121" s="41">
        <f t="shared" ref="AK121:AK122" si="515">AK85-AJ85</f>
        <v>0</v>
      </c>
      <c r="AL121" s="41">
        <f t="shared" ref="AL121:AL122" si="516">AL85-AK85</f>
        <v>0</v>
      </c>
      <c r="AM121" s="41">
        <f t="shared" ref="AM121:AM122" si="517">AM85-AL85</f>
        <v>0</v>
      </c>
      <c r="AN121" s="41">
        <f t="shared" ref="AN121:AN122" si="518">AN85-AM85</f>
        <v>0</v>
      </c>
      <c r="AO121" s="41">
        <f t="shared" ref="AO121:AO122" si="519">AO85-AN85</f>
        <v>0</v>
      </c>
      <c r="AP121" s="41">
        <f t="shared" ref="AP121:AP122" si="520">AP85-AO85</f>
        <v>0</v>
      </c>
      <c r="AQ121" s="41">
        <f t="shared" ref="AQ121:AQ122" si="521">AQ85-AP85</f>
        <v>0</v>
      </c>
      <c r="AR121" s="41">
        <f t="shared" ref="AR121:AR122" si="522">AR85-AQ85</f>
        <v>0</v>
      </c>
      <c r="AS121" s="41">
        <f t="shared" ref="AS121:AS122" si="523">AS85-AR85</f>
        <v>0</v>
      </c>
      <c r="AT121" s="41">
        <f t="shared" ref="AT121:AT122" si="524">AT85-AS85</f>
        <v>0</v>
      </c>
      <c r="AU121" s="41">
        <f t="shared" ref="AU121:AU122" si="525">AU85-AT85</f>
        <v>0</v>
      </c>
      <c r="AV121" s="41">
        <f t="shared" ref="AV121:AV122" si="526">AV85-AU85</f>
        <v>0</v>
      </c>
      <c r="AW121" s="41">
        <f t="shared" ref="AW121:AW122" si="527">AW85-AV85</f>
        <v>0</v>
      </c>
      <c r="AX121" s="41">
        <f t="shared" ref="AX121:AX122" si="528">AX85-AW85</f>
        <v>0</v>
      </c>
      <c r="AY121" s="41">
        <f t="shared" ref="AY121:AY122" si="529">AY85-AX85</f>
        <v>0</v>
      </c>
      <c r="AZ121" s="41">
        <f t="shared" ref="AZ121:AZ122" si="530">AZ85-AY85</f>
        <v>0</v>
      </c>
      <c r="BA121" s="41">
        <f t="shared" ref="BA121:BA122" si="531">BA85-AZ85</f>
        <v>0</v>
      </c>
      <c r="BB121" s="41">
        <f t="shared" ref="BB121:BB122" si="532">BB85-BA85</f>
        <v>0</v>
      </c>
      <c r="BC121" s="41">
        <f t="shared" ref="BC121:BC122" si="533">BC85-BB85</f>
        <v>0</v>
      </c>
      <c r="BD121" s="41">
        <f t="shared" ref="BD121:BD122" si="534">BD85-BC85</f>
        <v>0</v>
      </c>
      <c r="BE121" s="41">
        <f t="shared" ref="BE121:BE122" si="535">BE85-BD85</f>
        <v>0</v>
      </c>
      <c r="BF121" s="41">
        <f t="shared" ref="BF121:BF122" si="536">BF85-BE85</f>
        <v>0</v>
      </c>
      <c r="BG121" s="41">
        <f t="shared" ref="BG121:BG122" si="537">BG85-BF85</f>
        <v>0</v>
      </c>
      <c r="BH121" s="41">
        <f t="shared" ref="BH121:BH122" si="538">BH85-BG85</f>
        <v>0</v>
      </c>
      <c r="BI121" s="41">
        <f t="shared" ref="BI121:BI122" si="539">BI85-BH85</f>
        <v>0</v>
      </c>
      <c r="BJ121" s="41">
        <f t="shared" ref="BJ121:BJ122" si="540">BJ85-BI85</f>
        <v>0</v>
      </c>
      <c r="BK121" s="41">
        <f t="shared" ref="BK121:BK122" si="541">BK85-BJ85</f>
        <v>0</v>
      </c>
      <c r="BL121" s="41">
        <f t="shared" ref="BL121:BL122" si="542">BL85-BK85</f>
        <v>0</v>
      </c>
      <c r="BM121" s="41">
        <f t="shared" ref="BM121:BM122" si="543">BM85-BL85</f>
        <v>0</v>
      </c>
      <c r="BN121" s="41">
        <f t="shared" ref="BN121:BN122" si="544">BN85-BM85</f>
        <v>0</v>
      </c>
      <c r="BO121" s="41">
        <f t="shared" ref="BO121:BO122" si="545">BO85-BN85</f>
        <v>0</v>
      </c>
      <c r="BP121" s="82"/>
      <c r="BR121" s="82"/>
      <c r="BS121" s="41">
        <f t="shared" ref="BS121:BS122" si="546">BS85-BR85</f>
        <v>0</v>
      </c>
      <c r="BT121" s="41">
        <f t="shared" ref="BT121:BT122" si="547">BT85-BS85</f>
        <v>0</v>
      </c>
      <c r="BU121" s="41">
        <f t="shared" ref="BU121:BU122" si="548">BU85-BT85</f>
        <v>0</v>
      </c>
      <c r="BV121" s="41">
        <f t="shared" ref="BV121:BV122" si="549">BV85-BU85</f>
        <v>0</v>
      </c>
    </row>
    <row r="122" spans="1:74" x14ac:dyDescent="0.3">
      <c r="A122" s="44" t="str">
        <f>"Change in "&amp;A86</f>
        <v>Change in Distributions</v>
      </c>
      <c r="F122" s="13" t="s">
        <v>121</v>
      </c>
      <c r="H122" s="46"/>
      <c r="I122" s="41">
        <f>I86-H86</f>
        <v>0</v>
      </c>
      <c r="J122" s="41">
        <f>J86-I86</f>
        <v>0</v>
      </c>
      <c r="K122" s="41">
        <f t="shared" ref="K122:AE122" si="550">K86-J86</f>
        <v>0</v>
      </c>
      <c r="L122" s="41">
        <f t="shared" si="550"/>
        <v>-250000</v>
      </c>
      <c r="M122" s="41">
        <f t="shared" si="550"/>
        <v>0</v>
      </c>
      <c r="N122" s="41">
        <f t="shared" si="550"/>
        <v>0</v>
      </c>
      <c r="O122" s="41">
        <f t="shared" si="550"/>
        <v>0</v>
      </c>
      <c r="P122" s="41">
        <f t="shared" si="550"/>
        <v>0</v>
      </c>
      <c r="Q122" s="41">
        <f t="shared" si="550"/>
        <v>0</v>
      </c>
      <c r="R122" s="41">
        <f t="shared" si="550"/>
        <v>-250000</v>
      </c>
      <c r="S122" s="41">
        <f t="shared" si="550"/>
        <v>0</v>
      </c>
      <c r="T122" s="41">
        <f t="shared" si="550"/>
        <v>0</v>
      </c>
      <c r="U122" s="41">
        <f t="shared" si="550"/>
        <v>0</v>
      </c>
      <c r="V122" s="41">
        <f t="shared" si="550"/>
        <v>0</v>
      </c>
      <c r="W122" s="41">
        <f t="shared" si="550"/>
        <v>0</v>
      </c>
      <c r="X122" s="41">
        <f t="shared" si="550"/>
        <v>0</v>
      </c>
      <c r="Y122" s="41">
        <f t="shared" si="550"/>
        <v>0</v>
      </c>
      <c r="Z122" s="41">
        <f t="shared" si="550"/>
        <v>0</v>
      </c>
      <c r="AA122" s="41">
        <f t="shared" si="550"/>
        <v>-250000</v>
      </c>
      <c r="AB122" s="41">
        <f t="shared" si="550"/>
        <v>0</v>
      </c>
      <c r="AC122" s="41">
        <f t="shared" si="550"/>
        <v>0</v>
      </c>
      <c r="AD122" s="41">
        <f t="shared" si="550"/>
        <v>0</v>
      </c>
      <c r="AE122" s="41">
        <f t="shared" si="550"/>
        <v>0</v>
      </c>
      <c r="AF122" s="41">
        <f t="shared" si="510"/>
        <v>0</v>
      </c>
      <c r="AG122" s="41">
        <f t="shared" si="511"/>
        <v>0</v>
      </c>
      <c r="AH122" s="41">
        <f t="shared" si="512"/>
        <v>0</v>
      </c>
      <c r="AI122" s="41">
        <f t="shared" si="513"/>
        <v>0</v>
      </c>
      <c r="AJ122" s="41">
        <f t="shared" si="514"/>
        <v>0</v>
      </c>
      <c r="AK122" s="41">
        <f t="shared" si="515"/>
        <v>0</v>
      </c>
      <c r="AL122" s="41">
        <f t="shared" si="516"/>
        <v>0</v>
      </c>
      <c r="AM122" s="41">
        <f t="shared" si="517"/>
        <v>0</v>
      </c>
      <c r="AN122" s="41">
        <f t="shared" si="518"/>
        <v>0</v>
      </c>
      <c r="AO122" s="41">
        <f t="shared" si="519"/>
        <v>0</v>
      </c>
      <c r="AP122" s="41">
        <f t="shared" si="520"/>
        <v>0</v>
      </c>
      <c r="AQ122" s="41">
        <f t="shared" si="521"/>
        <v>0</v>
      </c>
      <c r="AR122" s="41">
        <f t="shared" si="522"/>
        <v>0</v>
      </c>
      <c r="AS122" s="41">
        <f t="shared" si="523"/>
        <v>0</v>
      </c>
      <c r="AT122" s="41">
        <f t="shared" si="524"/>
        <v>0</v>
      </c>
      <c r="AU122" s="41">
        <f t="shared" si="525"/>
        <v>0</v>
      </c>
      <c r="AV122" s="41">
        <f t="shared" si="526"/>
        <v>0</v>
      </c>
      <c r="AW122" s="41">
        <f t="shared" si="527"/>
        <v>0</v>
      </c>
      <c r="AX122" s="41">
        <f t="shared" si="528"/>
        <v>0</v>
      </c>
      <c r="AY122" s="41">
        <f t="shared" si="529"/>
        <v>0</v>
      </c>
      <c r="AZ122" s="41">
        <f t="shared" si="530"/>
        <v>0</v>
      </c>
      <c r="BA122" s="41">
        <f t="shared" si="531"/>
        <v>0</v>
      </c>
      <c r="BB122" s="41">
        <f t="shared" si="532"/>
        <v>0</v>
      </c>
      <c r="BC122" s="41">
        <f t="shared" si="533"/>
        <v>0</v>
      </c>
      <c r="BD122" s="41">
        <f t="shared" si="534"/>
        <v>0</v>
      </c>
      <c r="BE122" s="41">
        <f t="shared" si="535"/>
        <v>0</v>
      </c>
      <c r="BF122" s="41">
        <f t="shared" si="536"/>
        <v>0</v>
      </c>
      <c r="BG122" s="41">
        <f t="shared" si="537"/>
        <v>0</v>
      </c>
      <c r="BH122" s="41">
        <f t="shared" si="538"/>
        <v>0</v>
      </c>
      <c r="BI122" s="41">
        <f t="shared" si="539"/>
        <v>0</v>
      </c>
      <c r="BJ122" s="41">
        <f t="shared" si="540"/>
        <v>0</v>
      </c>
      <c r="BK122" s="41">
        <f t="shared" si="541"/>
        <v>0</v>
      </c>
      <c r="BL122" s="41">
        <f t="shared" si="542"/>
        <v>0</v>
      </c>
      <c r="BM122" s="41">
        <f t="shared" si="543"/>
        <v>0</v>
      </c>
      <c r="BN122" s="41">
        <f t="shared" si="544"/>
        <v>0</v>
      </c>
      <c r="BO122" s="41">
        <f t="shared" si="545"/>
        <v>0</v>
      </c>
      <c r="BP122" s="82"/>
      <c r="BR122" s="82"/>
      <c r="BS122" s="41">
        <f t="shared" si="546"/>
        <v>-250000</v>
      </c>
      <c r="BT122" s="41">
        <f t="shared" si="547"/>
        <v>0</v>
      </c>
      <c r="BU122" s="41">
        <f t="shared" si="548"/>
        <v>0</v>
      </c>
      <c r="BV122" s="41">
        <f t="shared" si="549"/>
        <v>0</v>
      </c>
    </row>
    <row r="123" spans="1:74" x14ac:dyDescent="0.3">
      <c r="H123" s="46"/>
      <c r="BR123" s="46"/>
    </row>
    <row r="124" spans="1:74" x14ac:dyDescent="0.3">
      <c r="A124" s="45" t="s">
        <v>130</v>
      </c>
      <c r="B124" s="34"/>
      <c r="C124" s="34"/>
      <c r="D124" s="34"/>
      <c r="E124" s="34"/>
      <c r="F124" s="34"/>
      <c r="G124" s="34"/>
      <c r="H124" s="47"/>
      <c r="I124" s="43">
        <f>SUM(I121:I123)</f>
        <v>0</v>
      </c>
      <c r="J124" s="43">
        <f>SUM(J121:J123)</f>
        <v>0</v>
      </c>
      <c r="K124" s="43">
        <f t="shared" ref="K124:AE124" si="551">SUM(K121:K123)</f>
        <v>0</v>
      </c>
      <c r="L124" s="43">
        <f t="shared" si="551"/>
        <v>-250000</v>
      </c>
      <c r="M124" s="43">
        <f t="shared" si="551"/>
        <v>0</v>
      </c>
      <c r="N124" s="43">
        <f t="shared" si="551"/>
        <v>0</v>
      </c>
      <c r="O124" s="43">
        <f t="shared" si="551"/>
        <v>0</v>
      </c>
      <c r="P124" s="43">
        <f t="shared" si="551"/>
        <v>0</v>
      </c>
      <c r="Q124" s="43">
        <f t="shared" si="551"/>
        <v>0</v>
      </c>
      <c r="R124" s="43">
        <f t="shared" si="551"/>
        <v>-250000</v>
      </c>
      <c r="S124" s="43">
        <f t="shared" si="551"/>
        <v>0</v>
      </c>
      <c r="T124" s="43">
        <f t="shared" si="551"/>
        <v>0</v>
      </c>
      <c r="U124" s="43">
        <f t="shared" si="551"/>
        <v>0</v>
      </c>
      <c r="V124" s="43">
        <f t="shared" si="551"/>
        <v>0</v>
      </c>
      <c r="W124" s="43">
        <f t="shared" si="551"/>
        <v>0</v>
      </c>
      <c r="X124" s="43">
        <f t="shared" si="551"/>
        <v>0</v>
      </c>
      <c r="Y124" s="43">
        <f t="shared" si="551"/>
        <v>0</v>
      </c>
      <c r="Z124" s="43">
        <f t="shared" si="551"/>
        <v>0</v>
      </c>
      <c r="AA124" s="43">
        <f t="shared" si="551"/>
        <v>-250000</v>
      </c>
      <c r="AB124" s="43">
        <f t="shared" si="551"/>
        <v>0</v>
      </c>
      <c r="AC124" s="43">
        <f t="shared" si="551"/>
        <v>0</v>
      </c>
      <c r="AD124" s="43">
        <f t="shared" si="551"/>
        <v>0</v>
      </c>
      <c r="AE124" s="43">
        <f t="shared" si="551"/>
        <v>0</v>
      </c>
      <c r="AF124" s="43">
        <f t="shared" ref="AF124:BO124" si="552">SUM(AF121:AF123)</f>
        <v>0</v>
      </c>
      <c r="AG124" s="43">
        <f t="shared" si="552"/>
        <v>0</v>
      </c>
      <c r="AH124" s="43">
        <f t="shared" si="552"/>
        <v>0</v>
      </c>
      <c r="AI124" s="43">
        <f t="shared" si="552"/>
        <v>0</v>
      </c>
      <c r="AJ124" s="43">
        <f t="shared" si="552"/>
        <v>0</v>
      </c>
      <c r="AK124" s="43">
        <f t="shared" si="552"/>
        <v>0</v>
      </c>
      <c r="AL124" s="43">
        <f t="shared" si="552"/>
        <v>0</v>
      </c>
      <c r="AM124" s="43">
        <f t="shared" si="552"/>
        <v>0</v>
      </c>
      <c r="AN124" s="43">
        <f t="shared" si="552"/>
        <v>0</v>
      </c>
      <c r="AO124" s="43">
        <f t="shared" si="552"/>
        <v>0</v>
      </c>
      <c r="AP124" s="43">
        <f t="shared" si="552"/>
        <v>0</v>
      </c>
      <c r="AQ124" s="43">
        <f t="shared" si="552"/>
        <v>0</v>
      </c>
      <c r="AR124" s="43">
        <f t="shared" si="552"/>
        <v>0</v>
      </c>
      <c r="AS124" s="43">
        <f t="shared" si="552"/>
        <v>0</v>
      </c>
      <c r="AT124" s="43">
        <f t="shared" si="552"/>
        <v>0</v>
      </c>
      <c r="AU124" s="43">
        <f t="shared" si="552"/>
        <v>0</v>
      </c>
      <c r="AV124" s="43">
        <f t="shared" si="552"/>
        <v>0</v>
      </c>
      <c r="AW124" s="43">
        <f t="shared" si="552"/>
        <v>0</v>
      </c>
      <c r="AX124" s="43">
        <f t="shared" si="552"/>
        <v>0</v>
      </c>
      <c r="AY124" s="43">
        <f t="shared" si="552"/>
        <v>0</v>
      </c>
      <c r="AZ124" s="43">
        <f t="shared" si="552"/>
        <v>0</v>
      </c>
      <c r="BA124" s="43">
        <f t="shared" si="552"/>
        <v>0</v>
      </c>
      <c r="BB124" s="43">
        <f t="shared" si="552"/>
        <v>0</v>
      </c>
      <c r="BC124" s="43">
        <f t="shared" si="552"/>
        <v>0</v>
      </c>
      <c r="BD124" s="43">
        <f t="shared" si="552"/>
        <v>0</v>
      </c>
      <c r="BE124" s="43">
        <f t="shared" si="552"/>
        <v>0</v>
      </c>
      <c r="BF124" s="43">
        <f t="shared" si="552"/>
        <v>0</v>
      </c>
      <c r="BG124" s="43">
        <f t="shared" si="552"/>
        <v>0</v>
      </c>
      <c r="BH124" s="43">
        <f t="shared" si="552"/>
        <v>0</v>
      </c>
      <c r="BI124" s="43">
        <f t="shared" si="552"/>
        <v>0</v>
      </c>
      <c r="BJ124" s="43">
        <f t="shared" si="552"/>
        <v>0</v>
      </c>
      <c r="BK124" s="43">
        <f t="shared" si="552"/>
        <v>0</v>
      </c>
      <c r="BL124" s="43">
        <f t="shared" si="552"/>
        <v>0</v>
      </c>
      <c r="BM124" s="43">
        <f t="shared" si="552"/>
        <v>0</v>
      </c>
      <c r="BN124" s="43">
        <f t="shared" si="552"/>
        <v>0</v>
      </c>
      <c r="BO124" s="43">
        <f t="shared" si="552"/>
        <v>0</v>
      </c>
      <c r="BP124" s="83"/>
      <c r="BR124" s="90"/>
      <c r="BS124" s="43">
        <f t="shared" ref="BS124:BV124" si="553">SUM(BS121:BS123)</f>
        <v>-250000</v>
      </c>
      <c r="BT124" s="43">
        <f t="shared" si="553"/>
        <v>0</v>
      </c>
      <c r="BU124" s="43">
        <f t="shared" si="553"/>
        <v>0</v>
      </c>
      <c r="BV124" s="43">
        <f t="shared" si="553"/>
        <v>0</v>
      </c>
    </row>
    <row r="125" spans="1:74" x14ac:dyDescent="0.3">
      <c r="A125" s="34" t="s">
        <v>131</v>
      </c>
      <c r="B125" s="34"/>
      <c r="C125" s="34"/>
      <c r="D125" s="34"/>
      <c r="E125" s="34"/>
      <c r="F125" s="34"/>
      <c r="G125" s="34"/>
      <c r="H125" s="47"/>
      <c r="I125" s="43">
        <f>SUM(I118,I124)</f>
        <v>0</v>
      </c>
      <c r="J125" s="43">
        <f>SUM(J118,J124)</f>
        <v>0</v>
      </c>
      <c r="K125" s="43">
        <f t="shared" ref="K125:AE125" si="554">SUM(K118,K124)</f>
        <v>-175000</v>
      </c>
      <c r="L125" s="43">
        <f t="shared" si="554"/>
        <v>-250000</v>
      </c>
      <c r="M125" s="43">
        <f t="shared" si="554"/>
        <v>0</v>
      </c>
      <c r="N125" s="43">
        <f t="shared" si="554"/>
        <v>-175000</v>
      </c>
      <c r="O125" s="43">
        <f t="shared" si="554"/>
        <v>-500000</v>
      </c>
      <c r="P125" s="43">
        <f t="shared" si="554"/>
        <v>0</v>
      </c>
      <c r="Q125" s="43">
        <f t="shared" si="554"/>
        <v>-175000</v>
      </c>
      <c r="R125" s="43">
        <f t="shared" si="554"/>
        <v>-250000</v>
      </c>
      <c r="S125" s="43">
        <f t="shared" si="554"/>
        <v>0</v>
      </c>
      <c r="T125" s="43">
        <f t="shared" si="554"/>
        <v>-175000</v>
      </c>
      <c r="U125" s="43">
        <f t="shared" si="554"/>
        <v>0</v>
      </c>
      <c r="V125" s="43">
        <f t="shared" si="554"/>
        <v>-500000</v>
      </c>
      <c r="W125" s="43">
        <f t="shared" si="554"/>
        <v>-175000</v>
      </c>
      <c r="X125" s="43">
        <f t="shared" si="554"/>
        <v>0</v>
      </c>
      <c r="Y125" s="43">
        <f t="shared" si="554"/>
        <v>0</v>
      </c>
      <c r="Z125" s="43">
        <f t="shared" si="554"/>
        <v>-175000</v>
      </c>
      <c r="AA125" s="43">
        <f t="shared" si="554"/>
        <v>-250000</v>
      </c>
      <c r="AB125" s="43">
        <f t="shared" si="554"/>
        <v>-500000</v>
      </c>
      <c r="AC125" s="43">
        <f t="shared" si="554"/>
        <v>-175000</v>
      </c>
      <c r="AD125" s="43">
        <f t="shared" si="554"/>
        <v>0</v>
      </c>
      <c r="AE125" s="43">
        <f t="shared" si="554"/>
        <v>0</v>
      </c>
      <c r="AF125" s="43">
        <f t="shared" ref="AF125:BO125" si="555">SUM(AF118,AF124)</f>
        <v>0</v>
      </c>
      <c r="AG125" s="43">
        <f t="shared" si="555"/>
        <v>0</v>
      </c>
      <c r="AH125" s="43">
        <f t="shared" si="555"/>
        <v>0</v>
      </c>
      <c r="AI125" s="43">
        <f t="shared" si="555"/>
        <v>0</v>
      </c>
      <c r="AJ125" s="43">
        <f t="shared" si="555"/>
        <v>0</v>
      </c>
      <c r="AK125" s="43">
        <f t="shared" si="555"/>
        <v>0</v>
      </c>
      <c r="AL125" s="43">
        <f t="shared" si="555"/>
        <v>0</v>
      </c>
      <c r="AM125" s="43">
        <f t="shared" si="555"/>
        <v>0</v>
      </c>
      <c r="AN125" s="43">
        <f t="shared" si="555"/>
        <v>0</v>
      </c>
      <c r="AO125" s="43">
        <f t="shared" si="555"/>
        <v>0</v>
      </c>
      <c r="AP125" s="43">
        <f t="shared" si="555"/>
        <v>0</v>
      </c>
      <c r="AQ125" s="43">
        <f t="shared" si="555"/>
        <v>0</v>
      </c>
      <c r="AR125" s="43">
        <f t="shared" si="555"/>
        <v>0</v>
      </c>
      <c r="AS125" s="43">
        <f t="shared" si="555"/>
        <v>0</v>
      </c>
      <c r="AT125" s="43">
        <f t="shared" si="555"/>
        <v>0</v>
      </c>
      <c r="AU125" s="43">
        <f t="shared" si="555"/>
        <v>0</v>
      </c>
      <c r="AV125" s="43">
        <f t="shared" si="555"/>
        <v>0</v>
      </c>
      <c r="AW125" s="43">
        <f t="shared" si="555"/>
        <v>0</v>
      </c>
      <c r="AX125" s="43">
        <f t="shared" si="555"/>
        <v>0</v>
      </c>
      <c r="AY125" s="43">
        <f t="shared" si="555"/>
        <v>0</v>
      </c>
      <c r="AZ125" s="43">
        <f t="shared" si="555"/>
        <v>0</v>
      </c>
      <c r="BA125" s="43">
        <f t="shared" si="555"/>
        <v>0</v>
      </c>
      <c r="BB125" s="43">
        <f t="shared" si="555"/>
        <v>0</v>
      </c>
      <c r="BC125" s="43">
        <f t="shared" si="555"/>
        <v>0</v>
      </c>
      <c r="BD125" s="43">
        <f t="shared" si="555"/>
        <v>0</v>
      </c>
      <c r="BE125" s="43">
        <f t="shared" si="555"/>
        <v>0</v>
      </c>
      <c r="BF125" s="43">
        <f t="shared" si="555"/>
        <v>0</v>
      </c>
      <c r="BG125" s="43">
        <f t="shared" si="555"/>
        <v>0</v>
      </c>
      <c r="BH125" s="43">
        <f t="shared" si="555"/>
        <v>0</v>
      </c>
      <c r="BI125" s="43">
        <f t="shared" si="555"/>
        <v>0</v>
      </c>
      <c r="BJ125" s="43">
        <f t="shared" si="555"/>
        <v>0</v>
      </c>
      <c r="BK125" s="43">
        <f t="shared" si="555"/>
        <v>0</v>
      </c>
      <c r="BL125" s="43">
        <f t="shared" si="555"/>
        <v>0</v>
      </c>
      <c r="BM125" s="43">
        <f t="shared" si="555"/>
        <v>0</v>
      </c>
      <c r="BN125" s="43">
        <f t="shared" si="555"/>
        <v>0</v>
      </c>
      <c r="BO125" s="43">
        <f t="shared" si="555"/>
        <v>0</v>
      </c>
      <c r="BP125" s="83"/>
      <c r="BR125" s="90"/>
      <c r="BS125" s="43">
        <f t="shared" ref="BS125:BV125" si="556">SUM(BS118,BS124)</f>
        <v>-1950000</v>
      </c>
      <c r="BT125" s="43">
        <f t="shared" si="556"/>
        <v>0</v>
      </c>
      <c r="BU125" s="43">
        <f t="shared" si="556"/>
        <v>0</v>
      </c>
      <c r="BV125" s="43">
        <f t="shared" si="556"/>
        <v>0</v>
      </c>
    </row>
    <row r="126" spans="1:74" x14ac:dyDescent="0.3">
      <c r="H126" s="46"/>
      <c r="BR126" s="46"/>
    </row>
    <row r="127" spans="1:74" x14ac:dyDescent="0.3">
      <c r="A127" t="s">
        <v>132</v>
      </c>
      <c r="H127" s="46"/>
      <c r="I127" s="41">
        <f>H129</f>
        <v>1267669.8500000001</v>
      </c>
      <c r="J127" s="41">
        <f>I129</f>
        <v>1536489.7669555296</v>
      </c>
      <c r="K127" s="41">
        <f t="shared" ref="K127:AE127" si="557">J129</f>
        <v>2215584.0139554022</v>
      </c>
      <c r="L127" s="41">
        <f t="shared" si="557"/>
        <v>1829203.3896715306</v>
      </c>
      <c r="M127" s="41">
        <f t="shared" si="557"/>
        <v>1989729.899605948</v>
      </c>
      <c r="N127" s="41">
        <f t="shared" si="557"/>
        <v>1709371.5308507355</v>
      </c>
      <c r="O127" s="41">
        <f t="shared" si="557"/>
        <v>2132191.727816307</v>
      </c>
      <c r="P127" s="41">
        <f t="shared" si="557"/>
        <v>1913810.6822296905</v>
      </c>
      <c r="Q127" s="41">
        <f t="shared" si="557"/>
        <v>2043475.6843184454</v>
      </c>
      <c r="R127" s="41">
        <f t="shared" si="557"/>
        <v>2568798.8735059923</v>
      </c>
      <c r="S127" s="41">
        <f t="shared" si="557"/>
        <v>2581410.799632804</v>
      </c>
      <c r="T127" s="41">
        <f t="shared" si="557"/>
        <v>2394398.1229865332</v>
      </c>
      <c r="U127" s="41">
        <f t="shared" si="557"/>
        <v>1261797.4994558995</v>
      </c>
      <c r="V127" s="41">
        <f t="shared" si="557"/>
        <v>2058802.0341406353</v>
      </c>
      <c r="W127" s="41">
        <f t="shared" si="557"/>
        <v>1940300.003950492</v>
      </c>
      <c r="X127" s="41">
        <f t="shared" si="557"/>
        <v>1155077.5912214187</v>
      </c>
      <c r="Y127" s="41">
        <f t="shared" si="557"/>
        <v>1275089.7480687362</v>
      </c>
      <c r="Z127" s="41">
        <f t="shared" si="557"/>
        <v>1370203.9334450997</v>
      </c>
      <c r="AA127" s="41">
        <f t="shared" si="557"/>
        <v>1701936.6719027057</v>
      </c>
      <c r="AB127" s="41">
        <f t="shared" si="557"/>
        <v>1471248.0409013848</v>
      </c>
      <c r="AC127" s="41">
        <f t="shared" si="557"/>
        <v>1314360.2359575643</v>
      </c>
      <c r="AD127" s="41">
        <f t="shared" si="557"/>
        <v>1695118.4106686853</v>
      </c>
      <c r="AE127" s="41">
        <f t="shared" si="557"/>
        <v>1940229.4584482266</v>
      </c>
      <c r="AF127" s="41">
        <f t="shared" ref="AF127" si="558">AE129</f>
        <v>1541938.2525566122</v>
      </c>
      <c r="AG127" s="41">
        <f t="shared" ref="AG127" si="559">AF129</f>
        <v>1424819.1727242325</v>
      </c>
      <c r="AH127" s="41">
        <f t="shared" ref="AH127" si="560">AG129</f>
        <v>1729290.2615026021</v>
      </c>
      <c r="AI127" s="41">
        <f t="shared" ref="AI127" si="561">AH129</f>
        <v>2007515.0928042224</v>
      </c>
      <c r="AJ127" s="41">
        <f t="shared" ref="AJ127" si="562">AI129</f>
        <v>2263948.7779628425</v>
      </c>
      <c r="AK127" s="41">
        <f t="shared" ref="AK127" si="563">AJ129</f>
        <v>2753823.4447787125</v>
      </c>
      <c r="AL127" s="41">
        <f t="shared" ref="AL127" si="564">AK129</f>
        <v>2903475.3915320826</v>
      </c>
      <c r="AM127" s="41">
        <f t="shared" ref="AM127" si="565">AL129</f>
        <v>3074577.5896962029</v>
      </c>
      <c r="AN127" s="41">
        <f t="shared" ref="AN127" si="566">AM129</f>
        <v>3285641.1842855732</v>
      </c>
      <c r="AO127" s="41">
        <f t="shared" ref="AO127" si="567">AN129</f>
        <v>3436553.1492009433</v>
      </c>
      <c r="AP127" s="41">
        <f t="shared" ref="AP127" si="568">AO129</f>
        <v>3602153.6311658137</v>
      </c>
      <c r="AQ127" s="41">
        <f t="shared" ref="AQ127" si="569">AP129</f>
        <v>3642999.8798449337</v>
      </c>
      <c r="AR127" s="41">
        <f t="shared" ref="AR127" si="570">AQ129</f>
        <v>4113336.9020258044</v>
      </c>
      <c r="AS127" s="41">
        <f t="shared" ref="AS127" si="571">AR129</f>
        <v>4183138.8050678009</v>
      </c>
      <c r="AT127" s="41">
        <f t="shared" ref="AT127" si="572">AS129</f>
        <v>4707419.2337097079</v>
      </c>
      <c r="AU127" s="41">
        <f t="shared" ref="AU127" si="573">AT129</f>
        <v>5181150.5618727142</v>
      </c>
      <c r="AV127" s="41">
        <f t="shared" ref="AV127" si="574">AU129</f>
        <v>5630939.7715205755</v>
      </c>
      <c r="AW127" s="41">
        <f t="shared" ref="AW127" si="575">AV129</f>
        <v>6333133.9752305457</v>
      </c>
      <c r="AX127" s="41">
        <f t="shared" ref="AX127" si="576">AW129</f>
        <v>6672868.1824970776</v>
      </c>
      <c r="AY127" s="41">
        <f t="shared" ref="AY127" si="577">AX129</f>
        <v>7044904.7096455209</v>
      </c>
      <c r="AZ127" s="41">
        <f t="shared" ref="AZ127" si="578">AY129</f>
        <v>7465872.6685055932</v>
      </c>
      <c r="BA127" s="41">
        <f t="shared" ref="BA127" si="579">AZ129</f>
        <v>7823924.3674665559</v>
      </c>
      <c r="BB127" s="41">
        <f t="shared" ref="BB127" si="580">BA129</f>
        <v>8194680.4068327611</v>
      </c>
      <c r="BC127" s="41">
        <f t="shared" ref="BC127" si="581">BB129</f>
        <v>8426954.4055539295</v>
      </c>
      <c r="BD127" s="41">
        <f t="shared" ref="BD127" si="582">BC129</f>
        <v>9116273.7615793739</v>
      </c>
      <c r="BE127" s="41">
        <f t="shared" ref="BE127" si="583">BD129</f>
        <v>9400468.181382861</v>
      </c>
      <c r="BF127" s="41">
        <f t="shared" ref="BF127" si="584">BE129</f>
        <v>10177835.710022258</v>
      </c>
      <c r="BG127" s="41">
        <f t="shared" ref="BG127" si="585">BF129</f>
        <v>10875204.922707571</v>
      </c>
      <c r="BH127" s="41">
        <f t="shared" ref="BH127" si="586">BG129</f>
        <v>11546083.958884012</v>
      </c>
      <c r="BI127" s="41">
        <f t="shared" ref="BI127" si="587">BH129</f>
        <v>12491708.941249494</v>
      </c>
      <c r="BJ127" s="41">
        <f t="shared" ref="BJ127" si="588">BI129</f>
        <v>13048876.304528885</v>
      </c>
      <c r="BK127" s="41">
        <f t="shared" ref="BK127" si="589">BJ129</f>
        <v>13651466.900128417</v>
      </c>
      <c r="BL127" s="41">
        <f t="shared" ref="BL127" si="590">BK129</f>
        <v>14313767.636123251</v>
      </c>
      <c r="BM127" s="41">
        <f t="shared" ref="BM127" si="591">BL129</f>
        <v>14909973.54138449</v>
      </c>
      <c r="BN127" s="41">
        <f t="shared" ref="BN127" si="592">BM129</f>
        <v>15516428.946877049</v>
      </c>
      <c r="BO127" s="41">
        <f t="shared" ref="BO127" si="593">BN129</f>
        <v>15968097.288482897</v>
      </c>
      <c r="BP127" s="82"/>
      <c r="BR127" s="82"/>
      <c r="BS127" s="41">
        <f t="shared" ref="BS127" si="594">BR129</f>
        <v>2394398.1229865332</v>
      </c>
      <c r="BT127" s="41">
        <f t="shared" ref="BT127" si="595">BS129</f>
        <v>1541938.2525566127</v>
      </c>
      <c r="BU127" s="41">
        <f t="shared" ref="BU127" si="596">BT129</f>
        <v>4113336.9020258053</v>
      </c>
      <c r="BV127" s="41">
        <f t="shared" ref="BV127" si="597">BU129</f>
        <v>9116273.7615793739</v>
      </c>
    </row>
    <row r="128" spans="1:74" x14ac:dyDescent="0.3">
      <c r="A128" s="42" t="s">
        <v>133</v>
      </c>
      <c r="F128" s="13" t="s">
        <v>135</v>
      </c>
      <c r="H128" s="46"/>
      <c r="I128" s="41">
        <f>SUM(I106,I111,I125)</f>
        <v>268819.91695552942</v>
      </c>
      <c r="J128" s="41">
        <f>SUM(J106,J111,J125)</f>
        <v>679094.24699987273</v>
      </c>
      <c r="K128" s="41">
        <f t="shared" ref="K128:AE128" si="598">SUM(K106,K111,K125)</f>
        <v>-386380.62428387156</v>
      </c>
      <c r="L128" s="41">
        <f t="shared" si="598"/>
        <v>160526.50993441744</v>
      </c>
      <c r="M128" s="41">
        <f t="shared" si="598"/>
        <v>-280358.36875521252</v>
      </c>
      <c r="N128" s="41">
        <f t="shared" si="598"/>
        <v>422820.19696557126</v>
      </c>
      <c r="O128" s="41">
        <f t="shared" si="598"/>
        <v>-218381.0455866165</v>
      </c>
      <c r="P128" s="41">
        <f t="shared" si="598"/>
        <v>129665.00208875492</v>
      </c>
      <c r="Q128" s="41">
        <f t="shared" si="598"/>
        <v>525323.18918754696</v>
      </c>
      <c r="R128" s="41">
        <f t="shared" si="598"/>
        <v>12611.926126811653</v>
      </c>
      <c r="S128" s="41">
        <f t="shared" si="598"/>
        <v>-187012.67664627064</v>
      </c>
      <c r="T128" s="41">
        <f t="shared" si="598"/>
        <v>-1132600.6235306337</v>
      </c>
      <c r="U128" s="41">
        <f t="shared" si="598"/>
        <v>797004.5346847357</v>
      </c>
      <c r="V128" s="41">
        <f t="shared" si="598"/>
        <v>-118502.03019014327</v>
      </c>
      <c r="W128" s="41">
        <f t="shared" si="598"/>
        <v>-785222.4127290732</v>
      </c>
      <c r="X128" s="41">
        <f t="shared" si="598"/>
        <v>120012.15684731756</v>
      </c>
      <c r="Y128" s="41">
        <f t="shared" si="598"/>
        <v>95114.185376363559</v>
      </c>
      <c r="Z128" s="41">
        <f t="shared" si="598"/>
        <v>331732.738457606</v>
      </c>
      <c r="AA128" s="41">
        <f t="shared" si="598"/>
        <v>-230688.63100132078</v>
      </c>
      <c r="AB128" s="41">
        <f t="shared" si="598"/>
        <v>-156887.80494382035</v>
      </c>
      <c r="AC128" s="41">
        <f t="shared" si="598"/>
        <v>380758.17471112101</v>
      </c>
      <c r="AD128" s="41">
        <f t="shared" si="598"/>
        <v>245111.04777954117</v>
      </c>
      <c r="AE128" s="41">
        <f t="shared" si="598"/>
        <v>-398291.20589161431</v>
      </c>
      <c r="AF128" s="41">
        <f t="shared" ref="AF128:BO128" si="599">SUM(AF106,AF111,AF125)</f>
        <v>-117119.07983237959</v>
      </c>
      <c r="AG128" s="41">
        <f t="shared" si="599"/>
        <v>304471.08877836971</v>
      </c>
      <c r="AH128" s="41">
        <f t="shared" si="599"/>
        <v>278224.83130162035</v>
      </c>
      <c r="AI128" s="41">
        <f t="shared" si="599"/>
        <v>256433.68515862024</v>
      </c>
      <c r="AJ128" s="41">
        <f t="shared" si="599"/>
        <v>489874.66681587009</v>
      </c>
      <c r="AK128" s="41">
        <f t="shared" si="599"/>
        <v>149651.9467533702</v>
      </c>
      <c r="AL128" s="41">
        <f t="shared" si="599"/>
        <v>171102.1981641202</v>
      </c>
      <c r="AM128" s="41">
        <f t="shared" si="599"/>
        <v>211063.59458937042</v>
      </c>
      <c r="AN128" s="41">
        <f t="shared" si="599"/>
        <v>150911.96491537019</v>
      </c>
      <c r="AO128" s="41">
        <f t="shared" si="599"/>
        <v>165600.48196487047</v>
      </c>
      <c r="AP128" s="41">
        <f t="shared" si="599"/>
        <v>40846.248679120195</v>
      </c>
      <c r="AQ128" s="41">
        <f t="shared" si="599"/>
        <v>470337.02218087052</v>
      </c>
      <c r="AR128" s="41">
        <f t="shared" si="599"/>
        <v>69801.903041996396</v>
      </c>
      <c r="AS128" s="41">
        <f t="shared" si="599"/>
        <v>524280.42864190706</v>
      </c>
      <c r="AT128" s="41">
        <f t="shared" si="599"/>
        <v>473731.32816300599</v>
      </c>
      <c r="AU128" s="41">
        <f t="shared" si="599"/>
        <v>449789.20964786119</v>
      </c>
      <c r="AV128" s="41">
        <f t="shared" si="599"/>
        <v>702194.20370996988</v>
      </c>
      <c r="AW128" s="41">
        <f t="shared" si="599"/>
        <v>339734.207266532</v>
      </c>
      <c r="AX128" s="41">
        <f t="shared" si="599"/>
        <v>372036.52714844339</v>
      </c>
      <c r="AY128" s="41">
        <f t="shared" si="599"/>
        <v>420967.95886007219</v>
      </c>
      <c r="AZ128" s="41">
        <f t="shared" si="599"/>
        <v>358051.69896096259</v>
      </c>
      <c r="BA128" s="41">
        <f t="shared" si="599"/>
        <v>370756.03936620511</v>
      </c>
      <c r="BB128" s="41">
        <f t="shared" si="599"/>
        <v>232273.99872116849</v>
      </c>
      <c r="BC128" s="41">
        <f t="shared" si="599"/>
        <v>689319.35602544516</v>
      </c>
      <c r="BD128" s="41">
        <f t="shared" si="599"/>
        <v>284194.41980348772</v>
      </c>
      <c r="BE128" s="41">
        <f t="shared" si="599"/>
        <v>777367.52863939723</v>
      </c>
      <c r="BF128" s="41">
        <f t="shared" si="599"/>
        <v>697369.21268531273</v>
      </c>
      <c r="BG128" s="41">
        <f t="shared" si="599"/>
        <v>670879.03617644042</v>
      </c>
      <c r="BH128" s="41">
        <f t="shared" si="599"/>
        <v>945624.98236548121</v>
      </c>
      <c r="BI128" s="41">
        <f t="shared" si="599"/>
        <v>557167.36327939166</v>
      </c>
      <c r="BJ128" s="41">
        <f t="shared" si="599"/>
        <v>602590.59559953178</v>
      </c>
      <c r="BK128" s="41">
        <f t="shared" si="599"/>
        <v>662300.73599483503</v>
      </c>
      <c r="BL128" s="41">
        <f t="shared" si="599"/>
        <v>596205.90526123869</v>
      </c>
      <c r="BM128" s="41">
        <f t="shared" si="599"/>
        <v>606455.40549255966</v>
      </c>
      <c r="BN128" s="41">
        <f t="shared" si="599"/>
        <v>451668.34160584735</v>
      </c>
      <c r="BO128" s="41">
        <f t="shared" si="599"/>
        <v>940904.04590968846</v>
      </c>
      <c r="BP128" s="82"/>
      <c r="BR128" s="82"/>
      <c r="BS128" s="41">
        <f t="shared" ref="BS128:BV128" si="600">SUM(BS106,BS111,BS125)</f>
        <v>-852459.8704299205</v>
      </c>
      <c r="BT128" s="41">
        <f t="shared" si="600"/>
        <v>2571398.6494691926</v>
      </c>
      <c r="BU128" s="41">
        <f t="shared" si="600"/>
        <v>5002936.859553569</v>
      </c>
      <c r="BV128" s="41">
        <f t="shared" si="600"/>
        <v>7792727.5728132138</v>
      </c>
    </row>
    <row r="129" spans="1:74" x14ac:dyDescent="0.3">
      <c r="A129" s="34" t="s">
        <v>134</v>
      </c>
      <c r="B129" s="34"/>
      <c r="C129" s="34"/>
      <c r="D129" s="34"/>
      <c r="E129" s="34"/>
      <c r="F129" s="34"/>
      <c r="G129" s="34"/>
      <c r="H129" s="43">
        <f>$H$66</f>
        <v>1267669.8500000001</v>
      </c>
      <c r="I129" s="43">
        <f>SUM(I127:I128)</f>
        <v>1536489.7669555296</v>
      </c>
      <c r="J129" s="43">
        <f>SUM(J127:J128)</f>
        <v>2215584.0139554022</v>
      </c>
      <c r="K129" s="43">
        <f t="shared" ref="K129:AE129" si="601">SUM(K127:K128)</f>
        <v>1829203.3896715306</v>
      </c>
      <c r="L129" s="43">
        <f t="shared" si="601"/>
        <v>1989729.899605948</v>
      </c>
      <c r="M129" s="43">
        <f t="shared" si="601"/>
        <v>1709371.5308507355</v>
      </c>
      <c r="N129" s="43">
        <f t="shared" si="601"/>
        <v>2132191.727816307</v>
      </c>
      <c r="O129" s="43">
        <f t="shared" si="601"/>
        <v>1913810.6822296905</v>
      </c>
      <c r="P129" s="43">
        <f t="shared" si="601"/>
        <v>2043475.6843184454</v>
      </c>
      <c r="Q129" s="43">
        <f t="shared" si="601"/>
        <v>2568798.8735059923</v>
      </c>
      <c r="R129" s="43">
        <f t="shared" si="601"/>
        <v>2581410.799632804</v>
      </c>
      <c r="S129" s="43">
        <f t="shared" si="601"/>
        <v>2394398.1229865332</v>
      </c>
      <c r="T129" s="43">
        <f t="shared" si="601"/>
        <v>1261797.4994558995</v>
      </c>
      <c r="U129" s="43">
        <f t="shared" si="601"/>
        <v>2058802.0341406353</v>
      </c>
      <c r="V129" s="43">
        <f t="shared" si="601"/>
        <v>1940300.003950492</v>
      </c>
      <c r="W129" s="43">
        <f t="shared" si="601"/>
        <v>1155077.5912214187</v>
      </c>
      <c r="X129" s="43">
        <f t="shared" si="601"/>
        <v>1275089.7480687362</v>
      </c>
      <c r="Y129" s="43">
        <f t="shared" si="601"/>
        <v>1370203.9334450997</v>
      </c>
      <c r="Z129" s="43">
        <f t="shared" si="601"/>
        <v>1701936.6719027057</v>
      </c>
      <c r="AA129" s="43">
        <f t="shared" si="601"/>
        <v>1471248.0409013848</v>
      </c>
      <c r="AB129" s="43">
        <f t="shared" si="601"/>
        <v>1314360.2359575643</v>
      </c>
      <c r="AC129" s="43">
        <f t="shared" si="601"/>
        <v>1695118.4106686853</v>
      </c>
      <c r="AD129" s="43">
        <f t="shared" si="601"/>
        <v>1940229.4584482266</v>
      </c>
      <c r="AE129" s="43">
        <f t="shared" si="601"/>
        <v>1541938.2525566122</v>
      </c>
      <c r="AF129" s="43">
        <f t="shared" ref="AF129:BO129" si="602">SUM(AF127:AF128)</f>
        <v>1424819.1727242325</v>
      </c>
      <c r="AG129" s="43">
        <f t="shared" si="602"/>
        <v>1729290.2615026021</v>
      </c>
      <c r="AH129" s="43">
        <f t="shared" si="602"/>
        <v>2007515.0928042224</v>
      </c>
      <c r="AI129" s="43">
        <f t="shared" si="602"/>
        <v>2263948.7779628425</v>
      </c>
      <c r="AJ129" s="43">
        <f t="shared" si="602"/>
        <v>2753823.4447787125</v>
      </c>
      <c r="AK129" s="43">
        <f t="shared" si="602"/>
        <v>2903475.3915320826</v>
      </c>
      <c r="AL129" s="43">
        <f t="shared" si="602"/>
        <v>3074577.5896962029</v>
      </c>
      <c r="AM129" s="43">
        <f t="shared" si="602"/>
        <v>3285641.1842855732</v>
      </c>
      <c r="AN129" s="43">
        <f t="shared" si="602"/>
        <v>3436553.1492009433</v>
      </c>
      <c r="AO129" s="43">
        <f t="shared" si="602"/>
        <v>3602153.6311658137</v>
      </c>
      <c r="AP129" s="43">
        <f t="shared" si="602"/>
        <v>3642999.8798449337</v>
      </c>
      <c r="AQ129" s="43">
        <f t="shared" si="602"/>
        <v>4113336.9020258044</v>
      </c>
      <c r="AR129" s="43">
        <f t="shared" si="602"/>
        <v>4183138.8050678009</v>
      </c>
      <c r="AS129" s="43">
        <f t="shared" si="602"/>
        <v>4707419.2337097079</v>
      </c>
      <c r="AT129" s="43">
        <f t="shared" si="602"/>
        <v>5181150.5618727142</v>
      </c>
      <c r="AU129" s="43">
        <f t="shared" si="602"/>
        <v>5630939.7715205755</v>
      </c>
      <c r="AV129" s="43">
        <f t="shared" si="602"/>
        <v>6333133.9752305457</v>
      </c>
      <c r="AW129" s="43">
        <f t="shared" si="602"/>
        <v>6672868.1824970776</v>
      </c>
      <c r="AX129" s="43">
        <f t="shared" si="602"/>
        <v>7044904.7096455209</v>
      </c>
      <c r="AY129" s="43">
        <f t="shared" si="602"/>
        <v>7465872.6685055932</v>
      </c>
      <c r="AZ129" s="43">
        <f t="shared" si="602"/>
        <v>7823924.3674665559</v>
      </c>
      <c r="BA129" s="43">
        <f t="shared" si="602"/>
        <v>8194680.4068327611</v>
      </c>
      <c r="BB129" s="43">
        <f t="shared" si="602"/>
        <v>8426954.4055539295</v>
      </c>
      <c r="BC129" s="43">
        <f t="shared" si="602"/>
        <v>9116273.7615793739</v>
      </c>
      <c r="BD129" s="43">
        <f t="shared" si="602"/>
        <v>9400468.181382861</v>
      </c>
      <c r="BE129" s="43">
        <f t="shared" si="602"/>
        <v>10177835.710022258</v>
      </c>
      <c r="BF129" s="43">
        <f t="shared" si="602"/>
        <v>10875204.922707571</v>
      </c>
      <c r="BG129" s="43">
        <f t="shared" si="602"/>
        <v>11546083.958884012</v>
      </c>
      <c r="BH129" s="43">
        <f t="shared" si="602"/>
        <v>12491708.941249494</v>
      </c>
      <c r="BI129" s="43">
        <f t="shared" si="602"/>
        <v>13048876.304528885</v>
      </c>
      <c r="BJ129" s="43">
        <f t="shared" si="602"/>
        <v>13651466.900128417</v>
      </c>
      <c r="BK129" s="43">
        <f t="shared" si="602"/>
        <v>14313767.636123251</v>
      </c>
      <c r="BL129" s="43">
        <f t="shared" si="602"/>
        <v>14909973.54138449</v>
      </c>
      <c r="BM129" s="43">
        <f t="shared" si="602"/>
        <v>15516428.946877049</v>
      </c>
      <c r="BN129" s="43">
        <f t="shared" si="602"/>
        <v>15968097.288482897</v>
      </c>
      <c r="BO129" s="43">
        <f t="shared" si="602"/>
        <v>16909001.334392585</v>
      </c>
      <c r="BP129" s="83"/>
      <c r="BR129" s="43">
        <f>BR66</f>
        <v>2394398.1229865332</v>
      </c>
      <c r="BS129" s="43">
        <f t="shared" ref="BS129:BV129" si="603">SUM(BS127:BS128)</f>
        <v>1541938.2525566127</v>
      </c>
      <c r="BT129" s="43">
        <f t="shared" si="603"/>
        <v>4113336.9020258053</v>
      </c>
      <c r="BU129" s="43">
        <f t="shared" si="603"/>
        <v>9116273.7615793739</v>
      </c>
      <c r="BV129" s="43">
        <f t="shared" si="603"/>
        <v>16909001.334392589</v>
      </c>
    </row>
    <row r="130" spans="1:74" x14ac:dyDescent="0.3">
      <c r="A130" t="s">
        <v>105</v>
      </c>
      <c r="H130" s="33">
        <f>ROUND(H66-H129,0)</f>
        <v>0</v>
      </c>
      <c r="I130" s="33">
        <f>ROUND(I66-I129,0)</f>
        <v>0</v>
      </c>
      <c r="J130" s="33">
        <f>ROUND(J66-J129,0)</f>
        <v>0</v>
      </c>
      <c r="K130" s="33">
        <f>ROUND(K66-K129,0)</f>
        <v>0</v>
      </c>
      <c r="L130" s="33">
        <f>ROUND(L66-L129,0)</f>
        <v>0</v>
      </c>
      <c r="M130" s="33">
        <f t="shared" ref="M130:AE130" si="604">ROUND(M66-M129,0)</f>
        <v>0</v>
      </c>
      <c r="N130" s="33">
        <f t="shared" si="604"/>
        <v>0</v>
      </c>
      <c r="O130" s="33">
        <f t="shared" si="604"/>
        <v>0</v>
      </c>
      <c r="P130" s="33">
        <f t="shared" si="604"/>
        <v>0</v>
      </c>
      <c r="Q130" s="33">
        <f t="shared" si="604"/>
        <v>0</v>
      </c>
      <c r="R130" s="33">
        <f t="shared" si="604"/>
        <v>0</v>
      </c>
      <c r="S130" s="33">
        <f t="shared" si="604"/>
        <v>0</v>
      </c>
      <c r="T130" s="33">
        <f t="shared" si="604"/>
        <v>0</v>
      </c>
      <c r="U130" s="33">
        <f t="shared" si="604"/>
        <v>0</v>
      </c>
      <c r="V130" s="33">
        <f t="shared" si="604"/>
        <v>0</v>
      </c>
      <c r="W130" s="33">
        <f t="shared" si="604"/>
        <v>0</v>
      </c>
      <c r="X130" s="33">
        <f t="shared" si="604"/>
        <v>0</v>
      </c>
      <c r="Y130" s="33">
        <f t="shared" si="604"/>
        <v>0</v>
      </c>
      <c r="Z130" s="33">
        <f t="shared" si="604"/>
        <v>0</v>
      </c>
      <c r="AA130" s="33">
        <f t="shared" si="604"/>
        <v>0</v>
      </c>
      <c r="AB130" s="33">
        <f t="shared" si="604"/>
        <v>0</v>
      </c>
      <c r="AC130" s="33">
        <f t="shared" si="604"/>
        <v>0</v>
      </c>
      <c r="AD130" s="33">
        <f t="shared" si="604"/>
        <v>0</v>
      </c>
      <c r="AE130" s="33">
        <f t="shared" si="604"/>
        <v>0</v>
      </c>
      <c r="AF130" s="33">
        <f t="shared" ref="AF130:BO130" si="605">ROUND(AF66-AF129,0)</f>
        <v>0</v>
      </c>
      <c r="AG130" s="33">
        <f t="shared" si="605"/>
        <v>0</v>
      </c>
      <c r="AH130" s="33">
        <f t="shared" si="605"/>
        <v>0</v>
      </c>
      <c r="AI130" s="33">
        <f t="shared" si="605"/>
        <v>0</v>
      </c>
      <c r="AJ130" s="33">
        <f t="shared" si="605"/>
        <v>0</v>
      </c>
      <c r="AK130" s="33">
        <f t="shared" si="605"/>
        <v>0</v>
      </c>
      <c r="AL130" s="33">
        <f t="shared" si="605"/>
        <v>0</v>
      </c>
      <c r="AM130" s="33">
        <f t="shared" si="605"/>
        <v>0</v>
      </c>
      <c r="AN130" s="33">
        <f t="shared" si="605"/>
        <v>0</v>
      </c>
      <c r="AO130" s="33">
        <f t="shared" si="605"/>
        <v>0</v>
      </c>
      <c r="AP130" s="33">
        <f t="shared" si="605"/>
        <v>0</v>
      </c>
      <c r="AQ130" s="33">
        <f t="shared" si="605"/>
        <v>0</v>
      </c>
      <c r="AR130" s="33">
        <f t="shared" si="605"/>
        <v>0</v>
      </c>
      <c r="AS130" s="33">
        <f t="shared" si="605"/>
        <v>0</v>
      </c>
      <c r="AT130" s="33">
        <f t="shared" si="605"/>
        <v>0</v>
      </c>
      <c r="AU130" s="33">
        <f t="shared" si="605"/>
        <v>0</v>
      </c>
      <c r="AV130" s="33">
        <f t="shared" si="605"/>
        <v>0</v>
      </c>
      <c r="AW130" s="33">
        <f t="shared" si="605"/>
        <v>0</v>
      </c>
      <c r="AX130" s="33">
        <f t="shared" si="605"/>
        <v>0</v>
      </c>
      <c r="AY130" s="33">
        <f t="shared" si="605"/>
        <v>0</v>
      </c>
      <c r="AZ130" s="33">
        <f t="shared" si="605"/>
        <v>0</v>
      </c>
      <c r="BA130" s="33">
        <f t="shared" si="605"/>
        <v>0</v>
      </c>
      <c r="BB130" s="33">
        <f t="shared" si="605"/>
        <v>0</v>
      </c>
      <c r="BC130" s="33">
        <f t="shared" si="605"/>
        <v>0</v>
      </c>
      <c r="BD130" s="33">
        <f t="shared" si="605"/>
        <v>0</v>
      </c>
      <c r="BE130" s="33">
        <f t="shared" si="605"/>
        <v>0</v>
      </c>
      <c r="BF130" s="33">
        <f t="shared" si="605"/>
        <v>0</v>
      </c>
      <c r="BG130" s="33">
        <f t="shared" si="605"/>
        <v>0</v>
      </c>
      <c r="BH130" s="33">
        <f t="shared" si="605"/>
        <v>0</v>
      </c>
      <c r="BI130" s="33">
        <f t="shared" si="605"/>
        <v>0</v>
      </c>
      <c r="BJ130" s="33">
        <f t="shared" si="605"/>
        <v>0</v>
      </c>
      <c r="BK130" s="33">
        <f t="shared" si="605"/>
        <v>0</v>
      </c>
      <c r="BL130" s="33">
        <f t="shared" si="605"/>
        <v>0</v>
      </c>
      <c r="BM130" s="33">
        <f t="shared" si="605"/>
        <v>0</v>
      </c>
      <c r="BN130" s="33">
        <f t="shared" si="605"/>
        <v>0</v>
      </c>
      <c r="BO130" s="33">
        <f t="shared" si="605"/>
        <v>0</v>
      </c>
      <c r="BP130" s="81"/>
      <c r="BR130" s="33">
        <f t="shared" ref="BR130:BV130" si="606">ROUND(BR66-BR129,0)</f>
        <v>0</v>
      </c>
      <c r="BS130" s="33">
        <f t="shared" si="606"/>
        <v>0</v>
      </c>
      <c r="BT130" s="33">
        <f t="shared" si="606"/>
        <v>0</v>
      </c>
      <c r="BU130" s="33">
        <f t="shared" si="606"/>
        <v>0</v>
      </c>
      <c r="BV130" s="33">
        <f t="shared" si="606"/>
        <v>0</v>
      </c>
    </row>
  </sheetData>
  <conditionalFormatting sqref="A2:XFD2">
    <cfRule type="cellIs" dxfId="1" priority="1" operator="equal">
      <formula>"Forecast"</formula>
    </cfRule>
    <cfRule type="cellIs" dxfId="0" priority="2" operator="equal">
      <formula>"Actual"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2B475-620A-42C9-86AB-2DA5173800D7}">
  <dimension ref="A1:S59"/>
  <sheetViews>
    <sheetView workbookViewId="0"/>
  </sheetViews>
  <sheetFormatPr defaultRowHeight="13" x14ac:dyDescent="0.3"/>
  <cols>
    <col min="1" max="1" width="34.8984375" bestFit="1" customWidth="1"/>
    <col min="2" max="4" width="11.3984375" customWidth="1"/>
    <col min="5" max="5" width="2.3984375" customWidth="1"/>
    <col min="6" max="17" width="11.3984375" customWidth="1"/>
    <col min="18" max="18" width="2.3984375" customWidth="1"/>
    <col min="19" max="19" width="11.3984375" customWidth="1"/>
  </cols>
  <sheetData>
    <row r="1" spans="1:19" x14ac:dyDescent="0.3">
      <c r="A1" s="5" t="s">
        <v>87</v>
      </c>
      <c r="B1" s="17" t="s">
        <v>88</v>
      </c>
      <c r="C1" s="17" t="s">
        <v>89</v>
      </c>
      <c r="D1" s="17" t="s">
        <v>90</v>
      </c>
      <c r="E1" s="17"/>
      <c r="F1" s="24">
        <v>46783</v>
      </c>
      <c r="G1" s="25">
        <f>EOMONTH(F1,1)</f>
        <v>46812</v>
      </c>
      <c r="H1" s="25">
        <f t="shared" ref="H1" si="0">EOMONTH(G1,1)</f>
        <v>46843</v>
      </c>
      <c r="I1" s="25">
        <f t="shared" ref="I1" si="1">EOMONTH(H1,1)</f>
        <v>46873</v>
      </c>
      <c r="J1" s="25">
        <f t="shared" ref="J1" si="2">EOMONTH(I1,1)</f>
        <v>46904</v>
      </c>
      <c r="K1" s="25">
        <f t="shared" ref="K1" si="3">EOMONTH(J1,1)</f>
        <v>46934</v>
      </c>
      <c r="L1" s="25">
        <f t="shared" ref="L1" si="4">EOMONTH(K1,1)</f>
        <v>46965</v>
      </c>
      <c r="M1" s="25">
        <f t="shared" ref="M1" si="5">EOMONTH(L1,1)</f>
        <v>46996</v>
      </c>
      <c r="N1" s="25">
        <f t="shared" ref="N1" si="6">EOMONTH(M1,1)</f>
        <v>47026</v>
      </c>
      <c r="O1" s="25">
        <f t="shared" ref="O1" si="7">EOMONTH(N1,1)</f>
        <v>47057</v>
      </c>
      <c r="P1" s="25">
        <f t="shared" ref="P1" si="8">EOMONTH(O1,1)</f>
        <v>47087</v>
      </c>
      <c r="Q1" s="25">
        <f t="shared" ref="Q1" si="9">EOMONTH(P1,1)</f>
        <v>47118</v>
      </c>
      <c r="R1" s="1"/>
      <c r="S1" s="17" t="s">
        <v>86</v>
      </c>
    </row>
    <row r="2" spans="1:19" x14ac:dyDescent="0.3">
      <c r="A2" s="10" t="s">
        <v>91</v>
      </c>
      <c r="B2" s="18">
        <v>400000</v>
      </c>
      <c r="C2" s="19">
        <v>42185</v>
      </c>
      <c r="D2" s="19">
        <v>2958465</v>
      </c>
      <c r="E2" s="1"/>
      <c r="F2" s="20">
        <f>IF(AND(F$1&gt;=EOMONTH($C2,0),F$1&lt;=EOMONTH($D2,0)),$B2/12,0)</f>
        <v>33333.333333333336</v>
      </c>
      <c r="G2" s="20">
        <f t="shared" ref="G2:Q17" si="10">IF(AND(G$1&gt;=EOMONTH($C2,0),G$1&lt;=EOMONTH($D2,0)),$B2/12,0)</f>
        <v>33333.333333333336</v>
      </c>
      <c r="H2" s="20">
        <f t="shared" si="10"/>
        <v>33333.333333333336</v>
      </c>
      <c r="I2" s="20">
        <f t="shared" si="10"/>
        <v>33333.333333333336</v>
      </c>
      <c r="J2" s="20">
        <f t="shared" si="10"/>
        <v>33333.333333333336</v>
      </c>
      <c r="K2" s="20">
        <f t="shared" si="10"/>
        <v>33333.333333333336</v>
      </c>
      <c r="L2" s="20">
        <f t="shared" si="10"/>
        <v>33333.333333333336</v>
      </c>
      <c r="M2" s="20">
        <f t="shared" si="10"/>
        <v>33333.333333333336</v>
      </c>
      <c r="N2" s="20">
        <f t="shared" si="10"/>
        <v>33333.333333333336</v>
      </c>
      <c r="O2" s="20">
        <f t="shared" si="10"/>
        <v>33333.333333333336</v>
      </c>
      <c r="P2" s="20">
        <f t="shared" si="10"/>
        <v>33333.333333333336</v>
      </c>
      <c r="Q2" s="20">
        <f t="shared" si="10"/>
        <v>33333.333333333336</v>
      </c>
      <c r="R2" s="1"/>
      <c r="S2" s="20">
        <f t="shared" ref="S2:S57" si="11">SUM(F2:Q2)</f>
        <v>399999.99999999994</v>
      </c>
    </row>
    <row r="3" spans="1:19" x14ac:dyDescent="0.3">
      <c r="A3" s="10" t="s">
        <v>92</v>
      </c>
      <c r="B3" s="18">
        <v>300000</v>
      </c>
      <c r="C3" s="19">
        <v>42436</v>
      </c>
      <c r="D3" s="19">
        <v>2958465</v>
      </c>
      <c r="E3" s="1"/>
      <c r="F3" s="20">
        <f t="shared" ref="F3:Q18" si="12">IF(AND(F$1&gt;=EOMONTH($C3,0),F$1&lt;=EOMONTH($D3,0)),$B3/12,0)</f>
        <v>25000</v>
      </c>
      <c r="G3" s="20">
        <f t="shared" si="10"/>
        <v>25000</v>
      </c>
      <c r="H3" s="20">
        <f t="shared" si="10"/>
        <v>25000</v>
      </c>
      <c r="I3" s="20">
        <f t="shared" si="10"/>
        <v>25000</v>
      </c>
      <c r="J3" s="20">
        <f t="shared" si="10"/>
        <v>25000</v>
      </c>
      <c r="K3" s="20">
        <f t="shared" si="10"/>
        <v>25000</v>
      </c>
      <c r="L3" s="20">
        <f t="shared" si="10"/>
        <v>25000</v>
      </c>
      <c r="M3" s="20">
        <f t="shared" si="10"/>
        <v>25000</v>
      </c>
      <c r="N3" s="20">
        <f t="shared" si="10"/>
        <v>25000</v>
      </c>
      <c r="O3" s="20">
        <f t="shared" si="10"/>
        <v>25000</v>
      </c>
      <c r="P3" s="20">
        <f t="shared" si="10"/>
        <v>25000</v>
      </c>
      <c r="Q3" s="20">
        <f t="shared" si="10"/>
        <v>25000</v>
      </c>
      <c r="R3" s="1"/>
      <c r="S3" s="20">
        <f t="shared" si="11"/>
        <v>300000</v>
      </c>
    </row>
    <row r="4" spans="1:19" x14ac:dyDescent="0.3">
      <c r="A4" s="10" t="s">
        <v>93</v>
      </c>
      <c r="B4" s="18">
        <v>300000</v>
      </c>
      <c r="C4" s="19">
        <v>42400</v>
      </c>
      <c r="D4" s="19">
        <v>2958465</v>
      </c>
      <c r="E4" s="1"/>
      <c r="F4" s="20">
        <f t="shared" si="12"/>
        <v>25000</v>
      </c>
      <c r="G4" s="20">
        <f t="shared" si="10"/>
        <v>25000</v>
      </c>
      <c r="H4" s="20">
        <f t="shared" si="10"/>
        <v>25000</v>
      </c>
      <c r="I4" s="20">
        <f t="shared" si="10"/>
        <v>25000</v>
      </c>
      <c r="J4" s="20">
        <f t="shared" si="10"/>
        <v>25000</v>
      </c>
      <c r="K4" s="20">
        <f t="shared" si="10"/>
        <v>25000</v>
      </c>
      <c r="L4" s="20">
        <f t="shared" si="10"/>
        <v>25000</v>
      </c>
      <c r="M4" s="20">
        <f t="shared" si="10"/>
        <v>25000</v>
      </c>
      <c r="N4" s="20">
        <f t="shared" si="10"/>
        <v>25000</v>
      </c>
      <c r="O4" s="20">
        <f t="shared" si="10"/>
        <v>25000</v>
      </c>
      <c r="P4" s="20">
        <f t="shared" si="10"/>
        <v>25000</v>
      </c>
      <c r="Q4" s="20">
        <f t="shared" si="10"/>
        <v>25000</v>
      </c>
      <c r="R4" s="1"/>
      <c r="S4" s="20">
        <f t="shared" si="11"/>
        <v>300000</v>
      </c>
    </row>
    <row r="5" spans="1:19" x14ac:dyDescent="0.3">
      <c r="A5" s="10" t="s">
        <v>94</v>
      </c>
      <c r="B5" s="18">
        <v>250000</v>
      </c>
      <c r="C5" s="19">
        <v>42913</v>
      </c>
      <c r="D5" s="19">
        <v>2958465</v>
      </c>
      <c r="E5" s="1"/>
      <c r="F5" s="20">
        <f t="shared" si="12"/>
        <v>20833.333333333332</v>
      </c>
      <c r="G5" s="20">
        <f t="shared" si="10"/>
        <v>20833.333333333332</v>
      </c>
      <c r="H5" s="20">
        <f t="shared" si="10"/>
        <v>20833.333333333332</v>
      </c>
      <c r="I5" s="20">
        <f t="shared" si="10"/>
        <v>20833.333333333332</v>
      </c>
      <c r="J5" s="20">
        <f t="shared" si="10"/>
        <v>20833.333333333332</v>
      </c>
      <c r="K5" s="20">
        <f t="shared" si="10"/>
        <v>20833.333333333332</v>
      </c>
      <c r="L5" s="20">
        <f t="shared" si="10"/>
        <v>20833.333333333332</v>
      </c>
      <c r="M5" s="20">
        <f t="shared" si="10"/>
        <v>20833.333333333332</v>
      </c>
      <c r="N5" s="20">
        <f t="shared" si="10"/>
        <v>20833.333333333332</v>
      </c>
      <c r="O5" s="20">
        <f t="shared" si="10"/>
        <v>20833.333333333332</v>
      </c>
      <c r="P5" s="20">
        <f t="shared" si="10"/>
        <v>20833.333333333332</v>
      </c>
      <c r="Q5" s="20">
        <f t="shared" si="10"/>
        <v>20833.333333333332</v>
      </c>
      <c r="R5" s="1"/>
      <c r="S5" s="20">
        <f t="shared" si="11"/>
        <v>250000.00000000003</v>
      </c>
    </row>
    <row r="6" spans="1:19" x14ac:dyDescent="0.3">
      <c r="A6" s="10" t="s">
        <v>95</v>
      </c>
      <c r="B6" s="18">
        <v>200000</v>
      </c>
      <c r="C6" s="19">
        <v>45608</v>
      </c>
      <c r="D6" s="19">
        <v>2958465</v>
      </c>
      <c r="E6" s="1"/>
      <c r="F6" s="20">
        <f t="shared" si="12"/>
        <v>16666.666666666668</v>
      </c>
      <c r="G6" s="20">
        <f t="shared" si="10"/>
        <v>16666.666666666668</v>
      </c>
      <c r="H6" s="20">
        <f t="shared" si="10"/>
        <v>16666.666666666668</v>
      </c>
      <c r="I6" s="20">
        <f t="shared" si="10"/>
        <v>16666.666666666668</v>
      </c>
      <c r="J6" s="20">
        <f t="shared" si="10"/>
        <v>16666.666666666668</v>
      </c>
      <c r="K6" s="20">
        <f t="shared" si="10"/>
        <v>16666.666666666668</v>
      </c>
      <c r="L6" s="20">
        <f t="shared" si="10"/>
        <v>16666.666666666668</v>
      </c>
      <c r="M6" s="20">
        <f t="shared" si="10"/>
        <v>16666.666666666668</v>
      </c>
      <c r="N6" s="20">
        <f t="shared" si="10"/>
        <v>16666.666666666668</v>
      </c>
      <c r="O6" s="20">
        <f t="shared" si="10"/>
        <v>16666.666666666668</v>
      </c>
      <c r="P6" s="20">
        <f t="shared" si="10"/>
        <v>16666.666666666668</v>
      </c>
      <c r="Q6" s="20">
        <f t="shared" si="10"/>
        <v>16666.666666666668</v>
      </c>
      <c r="R6" s="1"/>
      <c r="S6" s="20">
        <f t="shared" si="11"/>
        <v>199999.99999999997</v>
      </c>
    </row>
    <row r="7" spans="1:19" x14ac:dyDescent="0.3">
      <c r="A7" s="10" t="s">
        <v>96</v>
      </c>
      <c r="B7" s="18">
        <v>100000</v>
      </c>
      <c r="C7" s="19">
        <v>43575</v>
      </c>
      <c r="D7" s="19">
        <v>2958465</v>
      </c>
      <c r="E7" s="1"/>
      <c r="F7" s="20">
        <f t="shared" si="12"/>
        <v>8333.3333333333339</v>
      </c>
      <c r="G7" s="20">
        <f t="shared" si="10"/>
        <v>8333.3333333333339</v>
      </c>
      <c r="H7" s="20">
        <f t="shared" si="10"/>
        <v>8333.3333333333339</v>
      </c>
      <c r="I7" s="20">
        <f t="shared" si="10"/>
        <v>8333.3333333333339</v>
      </c>
      <c r="J7" s="20">
        <f t="shared" si="10"/>
        <v>8333.3333333333339</v>
      </c>
      <c r="K7" s="20">
        <f t="shared" si="10"/>
        <v>8333.3333333333339</v>
      </c>
      <c r="L7" s="20">
        <f t="shared" si="10"/>
        <v>8333.3333333333339</v>
      </c>
      <c r="M7" s="20">
        <f t="shared" si="10"/>
        <v>8333.3333333333339</v>
      </c>
      <c r="N7" s="20">
        <f t="shared" si="10"/>
        <v>8333.3333333333339</v>
      </c>
      <c r="O7" s="20">
        <f t="shared" si="10"/>
        <v>8333.3333333333339</v>
      </c>
      <c r="P7" s="20">
        <f t="shared" si="10"/>
        <v>8333.3333333333339</v>
      </c>
      <c r="Q7" s="20">
        <f t="shared" si="10"/>
        <v>8333.3333333333339</v>
      </c>
      <c r="R7" s="1"/>
      <c r="S7" s="20">
        <f t="shared" si="11"/>
        <v>99999.999999999985</v>
      </c>
    </row>
    <row r="8" spans="1:19" x14ac:dyDescent="0.3">
      <c r="A8" s="10" t="s">
        <v>96</v>
      </c>
      <c r="B8" s="18">
        <v>100000</v>
      </c>
      <c r="C8" s="19">
        <v>45437</v>
      </c>
      <c r="D8" s="19">
        <v>2958465</v>
      </c>
      <c r="E8" s="1"/>
      <c r="F8" s="20">
        <f t="shared" si="12"/>
        <v>8333.3333333333339</v>
      </c>
      <c r="G8" s="20">
        <f t="shared" si="10"/>
        <v>8333.3333333333339</v>
      </c>
      <c r="H8" s="20">
        <f t="shared" si="10"/>
        <v>8333.3333333333339</v>
      </c>
      <c r="I8" s="20">
        <f t="shared" si="10"/>
        <v>8333.3333333333339</v>
      </c>
      <c r="J8" s="20">
        <f t="shared" si="10"/>
        <v>8333.3333333333339</v>
      </c>
      <c r="K8" s="20">
        <f t="shared" si="10"/>
        <v>8333.3333333333339</v>
      </c>
      <c r="L8" s="20">
        <f t="shared" si="10"/>
        <v>8333.3333333333339</v>
      </c>
      <c r="M8" s="20">
        <f t="shared" si="10"/>
        <v>8333.3333333333339</v>
      </c>
      <c r="N8" s="20">
        <f t="shared" si="10"/>
        <v>8333.3333333333339</v>
      </c>
      <c r="O8" s="20">
        <f t="shared" si="10"/>
        <v>8333.3333333333339</v>
      </c>
      <c r="P8" s="20">
        <f t="shared" si="10"/>
        <v>8333.3333333333339</v>
      </c>
      <c r="Q8" s="20">
        <f t="shared" si="10"/>
        <v>8333.3333333333339</v>
      </c>
      <c r="R8" s="1"/>
      <c r="S8" s="20">
        <f t="shared" si="11"/>
        <v>99999.999999999985</v>
      </c>
    </row>
    <row r="9" spans="1:19" x14ac:dyDescent="0.3">
      <c r="A9" s="10" t="s">
        <v>96</v>
      </c>
      <c r="B9" s="18">
        <v>100000</v>
      </c>
      <c r="C9" s="19">
        <v>45701</v>
      </c>
      <c r="D9" s="19">
        <v>2958465</v>
      </c>
      <c r="E9" s="1"/>
      <c r="F9" s="20">
        <f t="shared" si="12"/>
        <v>8333.3333333333339</v>
      </c>
      <c r="G9" s="20">
        <f t="shared" si="10"/>
        <v>8333.3333333333339</v>
      </c>
      <c r="H9" s="20">
        <f t="shared" si="10"/>
        <v>8333.3333333333339</v>
      </c>
      <c r="I9" s="20">
        <f t="shared" si="10"/>
        <v>8333.3333333333339</v>
      </c>
      <c r="J9" s="20">
        <f t="shared" si="10"/>
        <v>8333.3333333333339</v>
      </c>
      <c r="K9" s="20">
        <f t="shared" si="10"/>
        <v>8333.3333333333339</v>
      </c>
      <c r="L9" s="20">
        <f t="shared" si="10"/>
        <v>8333.3333333333339</v>
      </c>
      <c r="M9" s="20">
        <f t="shared" si="10"/>
        <v>8333.3333333333339</v>
      </c>
      <c r="N9" s="20">
        <f t="shared" si="10"/>
        <v>8333.3333333333339</v>
      </c>
      <c r="O9" s="20">
        <f t="shared" si="10"/>
        <v>8333.3333333333339</v>
      </c>
      <c r="P9" s="20">
        <f t="shared" si="10"/>
        <v>8333.3333333333339</v>
      </c>
      <c r="Q9" s="20">
        <f t="shared" si="10"/>
        <v>8333.3333333333339</v>
      </c>
      <c r="R9" s="1"/>
      <c r="S9" s="20">
        <f t="shared" si="11"/>
        <v>99999.999999999985</v>
      </c>
    </row>
    <row r="10" spans="1:19" x14ac:dyDescent="0.3">
      <c r="A10" s="10" t="s">
        <v>97</v>
      </c>
      <c r="B10" s="18">
        <v>90000</v>
      </c>
      <c r="C10" s="19">
        <v>42404</v>
      </c>
      <c r="D10" s="19">
        <v>2958465</v>
      </c>
      <c r="E10" s="1"/>
      <c r="F10" s="20">
        <f t="shared" si="12"/>
        <v>7500</v>
      </c>
      <c r="G10" s="20">
        <f t="shared" si="10"/>
        <v>7500</v>
      </c>
      <c r="H10" s="20">
        <f t="shared" si="10"/>
        <v>7500</v>
      </c>
      <c r="I10" s="20">
        <f t="shared" si="10"/>
        <v>7500</v>
      </c>
      <c r="J10" s="20">
        <f t="shared" si="10"/>
        <v>7500</v>
      </c>
      <c r="K10" s="20">
        <f t="shared" si="10"/>
        <v>7500</v>
      </c>
      <c r="L10" s="20">
        <f t="shared" si="10"/>
        <v>7500</v>
      </c>
      <c r="M10" s="20">
        <f t="shared" si="10"/>
        <v>7500</v>
      </c>
      <c r="N10" s="20">
        <f t="shared" si="10"/>
        <v>7500</v>
      </c>
      <c r="O10" s="20">
        <f t="shared" si="10"/>
        <v>7500</v>
      </c>
      <c r="P10" s="20">
        <f t="shared" si="10"/>
        <v>7500</v>
      </c>
      <c r="Q10" s="20">
        <f t="shared" si="10"/>
        <v>7500</v>
      </c>
      <c r="R10" s="1"/>
      <c r="S10" s="20">
        <f t="shared" si="11"/>
        <v>90000</v>
      </c>
    </row>
    <row r="11" spans="1:19" x14ac:dyDescent="0.3">
      <c r="A11" s="10" t="s">
        <v>97</v>
      </c>
      <c r="B11" s="18">
        <v>90000</v>
      </c>
      <c r="C11" s="19">
        <v>42455</v>
      </c>
      <c r="D11" s="19">
        <v>2958465</v>
      </c>
      <c r="E11" s="1"/>
      <c r="F11" s="20">
        <f t="shared" si="12"/>
        <v>7500</v>
      </c>
      <c r="G11" s="20">
        <f t="shared" si="10"/>
        <v>7500</v>
      </c>
      <c r="H11" s="20">
        <f t="shared" si="10"/>
        <v>7500</v>
      </c>
      <c r="I11" s="20">
        <f t="shared" si="10"/>
        <v>7500</v>
      </c>
      <c r="J11" s="20">
        <f t="shared" si="10"/>
        <v>7500</v>
      </c>
      <c r="K11" s="20">
        <f t="shared" si="10"/>
        <v>7500</v>
      </c>
      <c r="L11" s="20">
        <f t="shared" si="10"/>
        <v>7500</v>
      </c>
      <c r="M11" s="20">
        <f t="shared" si="10"/>
        <v>7500</v>
      </c>
      <c r="N11" s="20">
        <f t="shared" si="10"/>
        <v>7500</v>
      </c>
      <c r="O11" s="20">
        <f t="shared" si="10"/>
        <v>7500</v>
      </c>
      <c r="P11" s="20">
        <f t="shared" si="10"/>
        <v>7500</v>
      </c>
      <c r="Q11" s="20">
        <f t="shared" si="10"/>
        <v>7500</v>
      </c>
      <c r="R11" s="1"/>
      <c r="S11" s="20">
        <f t="shared" si="11"/>
        <v>90000</v>
      </c>
    </row>
    <row r="12" spans="1:19" x14ac:dyDescent="0.3">
      <c r="A12" s="10" t="s">
        <v>97</v>
      </c>
      <c r="B12" s="18">
        <v>90000</v>
      </c>
      <c r="C12" s="19">
        <v>42644</v>
      </c>
      <c r="D12" s="19">
        <v>2958465</v>
      </c>
      <c r="E12" s="1"/>
      <c r="F12" s="20">
        <f t="shared" si="12"/>
        <v>7500</v>
      </c>
      <c r="G12" s="20">
        <f t="shared" si="10"/>
        <v>7500</v>
      </c>
      <c r="H12" s="20">
        <f t="shared" si="10"/>
        <v>7500</v>
      </c>
      <c r="I12" s="20">
        <f t="shared" si="10"/>
        <v>7500</v>
      </c>
      <c r="J12" s="20">
        <f t="shared" si="10"/>
        <v>7500</v>
      </c>
      <c r="K12" s="20">
        <f t="shared" si="10"/>
        <v>7500</v>
      </c>
      <c r="L12" s="20">
        <f t="shared" si="10"/>
        <v>7500</v>
      </c>
      <c r="M12" s="20">
        <f t="shared" si="10"/>
        <v>7500</v>
      </c>
      <c r="N12" s="20">
        <f t="shared" si="10"/>
        <v>7500</v>
      </c>
      <c r="O12" s="20">
        <f t="shared" si="10"/>
        <v>7500</v>
      </c>
      <c r="P12" s="20">
        <f t="shared" si="10"/>
        <v>7500</v>
      </c>
      <c r="Q12" s="20">
        <f t="shared" si="10"/>
        <v>7500</v>
      </c>
      <c r="R12" s="1"/>
      <c r="S12" s="20">
        <f t="shared" si="11"/>
        <v>90000</v>
      </c>
    </row>
    <row r="13" spans="1:19" x14ac:dyDescent="0.3">
      <c r="A13" s="10" t="s">
        <v>97</v>
      </c>
      <c r="B13" s="18">
        <v>90000</v>
      </c>
      <c r="C13" s="19">
        <v>44694</v>
      </c>
      <c r="D13" s="19">
        <v>2958465</v>
      </c>
      <c r="E13" s="1"/>
      <c r="F13" s="20">
        <f t="shared" si="12"/>
        <v>7500</v>
      </c>
      <c r="G13" s="20">
        <f t="shared" si="10"/>
        <v>7500</v>
      </c>
      <c r="H13" s="20">
        <f t="shared" si="10"/>
        <v>7500</v>
      </c>
      <c r="I13" s="20">
        <f t="shared" si="10"/>
        <v>7500</v>
      </c>
      <c r="J13" s="20">
        <f t="shared" si="10"/>
        <v>7500</v>
      </c>
      <c r="K13" s="20">
        <f t="shared" si="10"/>
        <v>7500</v>
      </c>
      <c r="L13" s="20">
        <f t="shared" si="10"/>
        <v>7500</v>
      </c>
      <c r="M13" s="20">
        <f t="shared" si="10"/>
        <v>7500</v>
      </c>
      <c r="N13" s="20">
        <f t="shared" si="10"/>
        <v>7500</v>
      </c>
      <c r="O13" s="20">
        <f t="shared" si="10"/>
        <v>7500</v>
      </c>
      <c r="P13" s="20">
        <f t="shared" si="10"/>
        <v>7500</v>
      </c>
      <c r="Q13" s="20">
        <f t="shared" si="10"/>
        <v>7500</v>
      </c>
      <c r="R13" s="1"/>
      <c r="S13" s="20">
        <f t="shared" si="11"/>
        <v>90000</v>
      </c>
    </row>
    <row r="14" spans="1:19" x14ac:dyDescent="0.3">
      <c r="A14" s="10" t="s">
        <v>97</v>
      </c>
      <c r="B14" s="18">
        <v>90000</v>
      </c>
      <c r="C14" s="19">
        <v>44983</v>
      </c>
      <c r="D14" s="19">
        <v>2958465</v>
      </c>
      <c r="E14" s="1"/>
      <c r="F14" s="20">
        <f t="shared" si="12"/>
        <v>7500</v>
      </c>
      <c r="G14" s="20">
        <f t="shared" si="10"/>
        <v>7500</v>
      </c>
      <c r="H14" s="20">
        <f t="shared" si="10"/>
        <v>7500</v>
      </c>
      <c r="I14" s="20">
        <f t="shared" si="10"/>
        <v>7500</v>
      </c>
      <c r="J14" s="20">
        <f t="shared" si="10"/>
        <v>7500</v>
      </c>
      <c r="K14" s="20">
        <f t="shared" si="10"/>
        <v>7500</v>
      </c>
      <c r="L14" s="20">
        <f t="shared" si="10"/>
        <v>7500</v>
      </c>
      <c r="M14" s="20">
        <f t="shared" si="10"/>
        <v>7500</v>
      </c>
      <c r="N14" s="20">
        <f t="shared" si="10"/>
        <v>7500</v>
      </c>
      <c r="O14" s="20">
        <f t="shared" si="10"/>
        <v>7500</v>
      </c>
      <c r="P14" s="20">
        <f t="shared" si="10"/>
        <v>7500</v>
      </c>
      <c r="Q14" s="20">
        <f t="shared" si="10"/>
        <v>7500</v>
      </c>
      <c r="R14" s="1"/>
      <c r="S14" s="20">
        <f t="shared" si="11"/>
        <v>90000</v>
      </c>
    </row>
    <row r="15" spans="1:19" x14ac:dyDescent="0.3">
      <c r="A15" s="10" t="s">
        <v>97</v>
      </c>
      <c r="B15" s="18">
        <v>90000</v>
      </c>
      <c r="C15" s="19">
        <v>45053</v>
      </c>
      <c r="D15" s="19">
        <v>2958465</v>
      </c>
      <c r="E15" s="1"/>
      <c r="F15" s="20">
        <f t="shared" si="12"/>
        <v>7500</v>
      </c>
      <c r="G15" s="20">
        <f t="shared" si="10"/>
        <v>7500</v>
      </c>
      <c r="H15" s="20">
        <f t="shared" si="10"/>
        <v>7500</v>
      </c>
      <c r="I15" s="20">
        <f t="shared" si="10"/>
        <v>7500</v>
      </c>
      <c r="J15" s="20">
        <f t="shared" si="10"/>
        <v>7500</v>
      </c>
      <c r="K15" s="20">
        <f t="shared" si="10"/>
        <v>7500</v>
      </c>
      <c r="L15" s="20">
        <f t="shared" si="10"/>
        <v>7500</v>
      </c>
      <c r="M15" s="20">
        <f t="shared" si="10"/>
        <v>7500</v>
      </c>
      <c r="N15" s="20">
        <f t="shared" si="10"/>
        <v>7500</v>
      </c>
      <c r="O15" s="20">
        <f t="shared" si="10"/>
        <v>7500</v>
      </c>
      <c r="P15" s="20">
        <f t="shared" si="10"/>
        <v>7500</v>
      </c>
      <c r="Q15" s="20">
        <f t="shared" si="10"/>
        <v>7500</v>
      </c>
      <c r="R15" s="1"/>
      <c r="S15" s="20">
        <f t="shared" si="11"/>
        <v>90000</v>
      </c>
    </row>
    <row r="16" spans="1:19" x14ac:dyDescent="0.3">
      <c r="A16" s="10" t="s">
        <v>97</v>
      </c>
      <c r="B16" s="18">
        <v>90000</v>
      </c>
      <c r="C16" s="19">
        <v>45115</v>
      </c>
      <c r="D16" s="19">
        <v>2958465</v>
      </c>
      <c r="E16" s="1"/>
      <c r="F16" s="20">
        <f t="shared" si="12"/>
        <v>7500</v>
      </c>
      <c r="G16" s="20">
        <f t="shared" si="10"/>
        <v>7500</v>
      </c>
      <c r="H16" s="20">
        <f t="shared" si="10"/>
        <v>7500</v>
      </c>
      <c r="I16" s="20">
        <f t="shared" si="10"/>
        <v>7500</v>
      </c>
      <c r="J16" s="20">
        <f t="shared" si="10"/>
        <v>7500</v>
      </c>
      <c r="K16" s="20">
        <f t="shared" si="10"/>
        <v>7500</v>
      </c>
      <c r="L16" s="20">
        <f t="shared" si="10"/>
        <v>7500</v>
      </c>
      <c r="M16" s="20">
        <f t="shared" si="10"/>
        <v>7500</v>
      </c>
      <c r="N16" s="20">
        <f t="shared" si="10"/>
        <v>7500</v>
      </c>
      <c r="O16" s="20">
        <f t="shared" si="10"/>
        <v>7500</v>
      </c>
      <c r="P16" s="20">
        <f t="shared" si="10"/>
        <v>7500</v>
      </c>
      <c r="Q16" s="20">
        <f t="shared" si="10"/>
        <v>7500</v>
      </c>
      <c r="R16" s="1"/>
      <c r="S16" s="20">
        <f t="shared" si="11"/>
        <v>90000</v>
      </c>
    </row>
    <row r="17" spans="1:19" x14ac:dyDescent="0.3">
      <c r="A17" s="10" t="s">
        <v>97</v>
      </c>
      <c r="B17" s="18">
        <v>90000</v>
      </c>
      <c r="C17" s="19">
        <v>45320</v>
      </c>
      <c r="D17" s="19">
        <v>2958465</v>
      </c>
      <c r="E17" s="1"/>
      <c r="F17" s="20">
        <f t="shared" si="12"/>
        <v>7500</v>
      </c>
      <c r="G17" s="20">
        <f t="shared" si="10"/>
        <v>7500</v>
      </c>
      <c r="H17" s="20">
        <f t="shared" si="10"/>
        <v>7500</v>
      </c>
      <c r="I17" s="20">
        <f t="shared" si="10"/>
        <v>7500</v>
      </c>
      <c r="J17" s="20">
        <f t="shared" si="10"/>
        <v>7500</v>
      </c>
      <c r="K17" s="20">
        <f t="shared" si="10"/>
        <v>7500</v>
      </c>
      <c r="L17" s="20">
        <f t="shared" si="10"/>
        <v>7500</v>
      </c>
      <c r="M17" s="20">
        <f t="shared" si="10"/>
        <v>7500</v>
      </c>
      <c r="N17" s="20">
        <f t="shared" si="10"/>
        <v>7500</v>
      </c>
      <c r="O17" s="20">
        <f t="shared" si="10"/>
        <v>7500</v>
      </c>
      <c r="P17" s="20">
        <f t="shared" si="10"/>
        <v>7500</v>
      </c>
      <c r="Q17" s="20">
        <f t="shared" si="10"/>
        <v>7500</v>
      </c>
      <c r="R17" s="1"/>
      <c r="S17" s="20">
        <f t="shared" si="11"/>
        <v>90000</v>
      </c>
    </row>
    <row r="18" spans="1:19" x14ac:dyDescent="0.3">
      <c r="A18" s="10" t="s">
        <v>97</v>
      </c>
      <c r="B18" s="18">
        <v>90000</v>
      </c>
      <c r="C18" s="19">
        <v>45712</v>
      </c>
      <c r="D18" s="19">
        <v>2958465</v>
      </c>
      <c r="E18" s="1"/>
      <c r="F18" s="20">
        <f t="shared" si="12"/>
        <v>7500</v>
      </c>
      <c r="G18" s="20">
        <f t="shared" si="12"/>
        <v>7500</v>
      </c>
      <c r="H18" s="20">
        <f t="shared" si="12"/>
        <v>7500</v>
      </c>
      <c r="I18" s="20">
        <f t="shared" si="12"/>
        <v>7500</v>
      </c>
      <c r="J18" s="20">
        <f t="shared" si="12"/>
        <v>7500</v>
      </c>
      <c r="K18" s="20">
        <f t="shared" si="12"/>
        <v>7500</v>
      </c>
      <c r="L18" s="20">
        <f t="shared" si="12"/>
        <v>7500</v>
      </c>
      <c r="M18" s="20">
        <f t="shared" si="12"/>
        <v>7500</v>
      </c>
      <c r="N18" s="20">
        <f t="shared" si="12"/>
        <v>7500</v>
      </c>
      <c r="O18" s="20">
        <f t="shared" si="12"/>
        <v>7500</v>
      </c>
      <c r="P18" s="20">
        <f t="shared" si="12"/>
        <v>7500</v>
      </c>
      <c r="Q18" s="20">
        <f t="shared" si="12"/>
        <v>7500</v>
      </c>
      <c r="R18" s="1"/>
      <c r="S18" s="20">
        <f t="shared" si="11"/>
        <v>90000</v>
      </c>
    </row>
    <row r="19" spans="1:19" x14ac:dyDescent="0.3">
      <c r="A19" s="10" t="s">
        <v>97</v>
      </c>
      <c r="B19" s="18">
        <v>90000</v>
      </c>
      <c r="C19" s="19">
        <v>45759</v>
      </c>
      <c r="D19" s="19">
        <v>2958465</v>
      </c>
      <c r="E19" s="1"/>
      <c r="F19" s="20">
        <f t="shared" ref="F19:Q34" si="13">IF(AND(F$1&gt;=EOMONTH($C19,0),F$1&lt;=EOMONTH($D19,0)),$B19/12,0)</f>
        <v>7500</v>
      </c>
      <c r="G19" s="20">
        <f t="shared" si="13"/>
        <v>7500</v>
      </c>
      <c r="H19" s="20">
        <f t="shared" si="13"/>
        <v>7500</v>
      </c>
      <c r="I19" s="20">
        <f t="shared" si="13"/>
        <v>7500</v>
      </c>
      <c r="J19" s="20">
        <f t="shared" si="13"/>
        <v>7500</v>
      </c>
      <c r="K19" s="20">
        <f t="shared" si="13"/>
        <v>7500</v>
      </c>
      <c r="L19" s="20">
        <f t="shared" si="13"/>
        <v>7500</v>
      </c>
      <c r="M19" s="20">
        <f t="shared" si="13"/>
        <v>7500</v>
      </c>
      <c r="N19" s="20">
        <f t="shared" si="13"/>
        <v>7500</v>
      </c>
      <c r="O19" s="20">
        <f t="shared" si="13"/>
        <v>7500</v>
      </c>
      <c r="P19" s="20">
        <f t="shared" si="13"/>
        <v>7500</v>
      </c>
      <c r="Q19" s="20">
        <f t="shared" si="13"/>
        <v>7500</v>
      </c>
      <c r="R19" s="1"/>
      <c r="S19" s="20">
        <f t="shared" si="11"/>
        <v>90000</v>
      </c>
    </row>
    <row r="20" spans="1:19" x14ac:dyDescent="0.3">
      <c r="A20" s="10" t="s">
        <v>98</v>
      </c>
      <c r="B20" s="18">
        <v>80000</v>
      </c>
      <c r="C20" s="19">
        <v>44418</v>
      </c>
      <c r="D20" s="19">
        <v>2958465</v>
      </c>
      <c r="E20" s="1"/>
      <c r="F20" s="20">
        <f t="shared" si="13"/>
        <v>6666.666666666667</v>
      </c>
      <c r="G20" s="20">
        <f t="shared" si="13"/>
        <v>6666.666666666667</v>
      </c>
      <c r="H20" s="20">
        <f t="shared" si="13"/>
        <v>6666.666666666667</v>
      </c>
      <c r="I20" s="20">
        <f t="shared" si="13"/>
        <v>6666.666666666667</v>
      </c>
      <c r="J20" s="20">
        <f t="shared" si="13"/>
        <v>6666.666666666667</v>
      </c>
      <c r="K20" s="20">
        <f t="shared" si="13"/>
        <v>6666.666666666667</v>
      </c>
      <c r="L20" s="20">
        <f t="shared" si="13"/>
        <v>6666.666666666667</v>
      </c>
      <c r="M20" s="20">
        <f t="shared" si="13"/>
        <v>6666.666666666667</v>
      </c>
      <c r="N20" s="20">
        <f t="shared" si="13"/>
        <v>6666.666666666667</v>
      </c>
      <c r="O20" s="20">
        <f t="shared" si="13"/>
        <v>6666.666666666667</v>
      </c>
      <c r="P20" s="20">
        <f t="shared" si="13"/>
        <v>6666.666666666667</v>
      </c>
      <c r="Q20" s="20">
        <f t="shared" si="13"/>
        <v>6666.666666666667</v>
      </c>
      <c r="R20" s="1"/>
      <c r="S20" s="20">
        <f t="shared" si="11"/>
        <v>80000</v>
      </c>
    </row>
    <row r="21" spans="1:19" x14ac:dyDescent="0.3">
      <c r="A21" s="10" t="s">
        <v>98</v>
      </c>
      <c r="B21" s="18">
        <v>80000</v>
      </c>
      <c r="C21" s="19">
        <v>44609</v>
      </c>
      <c r="D21" s="19">
        <v>2958465</v>
      </c>
      <c r="E21" s="1"/>
      <c r="F21" s="20">
        <f t="shared" si="13"/>
        <v>6666.666666666667</v>
      </c>
      <c r="G21" s="20">
        <f t="shared" si="13"/>
        <v>6666.666666666667</v>
      </c>
      <c r="H21" s="20">
        <f t="shared" si="13"/>
        <v>6666.666666666667</v>
      </c>
      <c r="I21" s="20">
        <f t="shared" si="13"/>
        <v>6666.666666666667</v>
      </c>
      <c r="J21" s="20">
        <f t="shared" si="13"/>
        <v>6666.666666666667</v>
      </c>
      <c r="K21" s="20">
        <f t="shared" si="13"/>
        <v>6666.666666666667</v>
      </c>
      <c r="L21" s="20">
        <f t="shared" si="13"/>
        <v>6666.666666666667</v>
      </c>
      <c r="M21" s="20">
        <f t="shared" si="13"/>
        <v>6666.666666666667</v>
      </c>
      <c r="N21" s="20">
        <f t="shared" si="13"/>
        <v>6666.666666666667</v>
      </c>
      <c r="O21" s="20">
        <f t="shared" si="13"/>
        <v>6666.666666666667</v>
      </c>
      <c r="P21" s="20">
        <f t="shared" si="13"/>
        <v>6666.666666666667</v>
      </c>
      <c r="Q21" s="20">
        <f t="shared" si="13"/>
        <v>6666.666666666667</v>
      </c>
      <c r="R21" s="1"/>
      <c r="S21" s="20">
        <f t="shared" si="11"/>
        <v>80000</v>
      </c>
    </row>
    <row r="22" spans="1:19" x14ac:dyDescent="0.3">
      <c r="A22" s="10" t="s">
        <v>98</v>
      </c>
      <c r="B22" s="18">
        <v>80000</v>
      </c>
      <c r="C22" s="19">
        <v>45533</v>
      </c>
      <c r="D22" s="19">
        <v>2958465</v>
      </c>
      <c r="E22" s="1"/>
      <c r="F22" s="20">
        <f t="shared" si="13"/>
        <v>6666.666666666667</v>
      </c>
      <c r="G22" s="20">
        <f t="shared" si="13"/>
        <v>6666.666666666667</v>
      </c>
      <c r="H22" s="20">
        <f t="shared" si="13"/>
        <v>6666.666666666667</v>
      </c>
      <c r="I22" s="20">
        <f t="shared" si="13"/>
        <v>6666.666666666667</v>
      </c>
      <c r="J22" s="20">
        <f t="shared" si="13"/>
        <v>6666.666666666667</v>
      </c>
      <c r="K22" s="20">
        <f t="shared" si="13"/>
        <v>6666.666666666667</v>
      </c>
      <c r="L22" s="20">
        <f t="shared" si="13"/>
        <v>6666.666666666667</v>
      </c>
      <c r="M22" s="20">
        <f t="shared" si="13"/>
        <v>6666.666666666667</v>
      </c>
      <c r="N22" s="20">
        <f t="shared" si="13"/>
        <v>6666.666666666667</v>
      </c>
      <c r="O22" s="20">
        <f t="shared" si="13"/>
        <v>6666.666666666667</v>
      </c>
      <c r="P22" s="20">
        <f t="shared" si="13"/>
        <v>6666.666666666667</v>
      </c>
      <c r="Q22" s="20">
        <f t="shared" si="13"/>
        <v>6666.666666666667</v>
      </c>
      <c r="R22" s="1"/>
      <c r="S22" s="20">
        <f t="shared" si="11"/>
        <v>80000</v>
      </c>
    </row>
    <row r="23" spans="1:19" x14ac:dyDescent="0.3">
      <c r="A23" s="10" t="s">
        <v>98</v>
      </c>
      <c r="B23" s="18">
        <v>80000</v>
      </c>
      <c r="C23" s="19">
        <v>45641</v>
      </c>
      <c r="D23" s="19">
        <v>2958465</v>
      </c>
      <c r="E23" s="1"/>
      <c r="F23" s="20">
        <f t="shared" si="13"/>
        <v>6666.666666666667</v>
      </c>
      <c r="G23" s="20">
        <f t="shared" si="13"/>
        <v>6666.666666666667</v>
      </c>
      <c r="H23" s="20">
        <f t="shared" si="13"/>
        <v>6666.666666666667</v>
      </c>
      <c r="I23" s="20">
        <f t="shared" si="13"/>
        <v>6666.666666666667</v>
      </c>
      <c r="J23" s="20">
        <f t="shared" si="13"/>
        <v>6666.666666666667</v>
      </c>
      <c r="K23" s="20">
        <f t="shared" si="13"/>
        <v>6666.666666666667</v>
      </c>
      <c r="L23" s="20">
        <f t="shared" si="13"/>
        <v>6666.666666666667</v>
      </c>
      <c r="M23" s="20">
        <f t="shared" si="13"/>
        <v>6666.666666666667</v>
      </c>
      <c r="N23" s="20">
        <f t="shared" si="13"/>
        <v>6666.666666666667</v>
      </c>
      <c r="O23" s="20">
        <f t="shared" si="13"/>
        <v>6666.666666666667</v>
      </c>
      <c r="P23" s="20">
        <f t="shared" si="13"/>
        <v>6666.666666666667</v>
      </c>
      <c r="Q23" s="20">
        <f t="shared" si="13"/>
        <v>6666.666666666667</v>
      </c>
      <c r="R23" s="1"/>
      <c r="S23" s="20">
        <f t="shared" si="11"/>
        <v>80000</v>
      </c>
    </row>
    <row r="24" spans="1:19" x14ac:dyDescent="0.3">
      <c r="A24" s="10" t="s">
        <v>99</v>
      </c>
      <c r="B24" s="18">
        <v>80000</v>
      </c>
      <c r="C24" s="19">
        <v>42802</v>
      </c>
      <c r="D24" s="19">
        <v>2958465</v>
      </c>
      <c r="E24" s="1"/>
      <c r="F24" s="20">
        <f t="shared" si="13"/>
        <v>6666.666666666667</v>
      </c>
      <c r="G24" s="20">
        <f t="shared" si="13"/>
        <v>6666.666666666667</v>
      </c>
      <c r="H24" s="20">
        <f t="shared" si="13"/>
        <v>6666.666666666667</v>
      </c>
      <c r="I24" s="20">
        <f t="shared" si="13"/>
        <v>6666.666666666667</v>
      </c>
      <c r="J24" s="20">
        <f t="shared" si="13"/>
        <v>6666.666666666667</v>
      </c>
      <c r="K24" s="20">
        <f t="shared" si="13"/>
        <v>6666.666666666667</v>
      </c>
      <c r="L24" s="20">
        <f t="shared" si="13"/>
        <v>6666.666666666667</v>
      </c>
      <c r="M24" s="20">
        <f t="shared" si="13"/>
        <v>6666.666666666667</v>
      </c>
      <c r="N24" s="20">
        <f t="shared" si="13"/>
        <v>6666.666666666667</v>
      </c>
      <c r="O24" s="20">
        <f t="shared" si="13"/>
        <v>6666.666666666667</v>
      </c>
      <c r="P24" s="20">
        <f t="shared" si="13"/>
        <v>6666.666666666667</v>
      </c>
      <c r="Q24" s="20">
        <f t="shared" si="13"/>
        <v>6666.666666666667</v>
      </c>
      <c r="R24" s="1"/>
      <c r="S24" s="20">
        <f t="shared" si="11"/>
        <v>80000</v>
      </c>
    </row>
    <row r="25" spans="1:19" x14ac:dyDescent="0.3">
      <c r="A25" s="10" t="s">
        <v>99</v>
      </c>
      <c r="B25" s="18">
        <v>80000</v>
      </c>
      <c r="C25" s="19">
        <v>42965</v>
      </c>
      <c r="D25" s="19">
        <v>2958465</v>
      </c>
      <c r="E25" s="1"/>
      <c r="F25" s="20">
        <f t="shared" si="13"/>
        <v>6666.666666666667</v>
      </c>
      <c r="G25" s="20">
        <f t="shared" si="13"/>
        <v>6666.666666666667</v>
      </c>
      <c r="H25" s="20">
        <f t="shared" si="13"/>
        <v>6666.666666666667</v>
      </c>
      <c r="I25" s="20">
        <f t="shared" si="13"/>
        <v>6666.666666666667</v>
      </c>
      <c r="J25" s="20">
        <f t="shared" si="13"/>
        <v>6666.666666666667</v>
      </c>
      <c r="K25" s="20">
        <f t="shared" si="13"/>
        <v>6666.666666666667</v>
      </c>
      <c r="L25" s="20">
        <f t="shared" si="13"/>
        <v>6666.666666666667</v>
      </c>
      <c r="M25" s="20">
        <f t="shared" si="13"/>
        <v>6666.666666666667</v>
      </c>
      <c r="N25" s="20">
        <f t="shared" si="13"/>
        <v>6666.666666666667</v>
      </c>
      <c r="O25" s="20">
        <f t="shared" si="13"/>
        <v>6666.666666666667</v>
      </c>
      <c r="P25" s="20">
        <f t="shared" si="13"/>
        <v>6666.666666666667</v>
      </c>
      <c r="Q25" s="20">
        <f t="shared" si="13"/>
        <v>6666.666666666667</v>
      </c>
      <c r="R25" s="1"/>
      <c r="S25" s="20">
        <f t="shared" si="11"/>
        <v>80000</v>
      </c>
    </row>
    <row r="26" spans="1:19" x14ac:dyDescent="0.3">
      <c r="A26" s="10" t="s">
        <v>99</v>
      </c>
      <c r="B26" s="18">
        <v>80000</v>
      </c>
      <c r="C26" s="19">
        <v>43516</v>
      </c>
      <c r="D26" s="19">
        <v>2958465</v>
      </c>
      <c r="E26" s="1"/>
      <c r="F26" s="20">
        <f t="shared" si="13"/>
        <v>6666.666666666667</v>
      </c>
      <c r="G26" s="20">
        <f t="shared" si="13"/>
        <v>6666.666666666667</v>
      </c>
      <c r="H26" s="20">
        <f t="shared" si="13"/>
        <v>6666.666666666667</v>
      </c>
      <c r="I26" s="20">
        <f t="shared" si="13"/>
        <v>6666.666666666667</v>
      </c>
      <c r="J26" s="20">
        <f t="shared" si="13"/>
        <v>6666.666666666667</v>
      </c>
      <c r="K26" s="20">
        <f t="shared" si="13"/>
        <v>6666.666666666667</v>
      </c>
      <c r="L26" s="20">
        <f t="shared" si="13"/>
        <v>6666.666666666667</v>
      </c>
      <c r="M26" s="20">
        <f t="shared" si="13"/>
        <v>6666.666666666667</v>
      </c>
      <c r="N26" s="20">
        <f t="shared" si="13"/>
        <v>6666.666666666667</v>
      </c>
      <c r="O26" s="20">
        <f t="shared" si="13"/>
        <v>6666.666666666667</v>
      </c>
      <c r="P26" s="20">
        <f t="shared" si="13"/>
        <v>6666.666666666667</v>
      </c>
      <c r="Q26" s="20">
        <f t="shared" si="13"/>
        <v>6666.666666666667</v>
      </c>
      <c r="R26" s="1"/>
      <c r="S26" s="20">
        <f t="shared" si="11"/>
        <v>80000</v>
      </c>
    </row>
    <row r="27" spans="1:19" x14ac:dyDescent="0.3">
      <c r="A27" s="10" t="s">
        <v>99</v>
      </c>
      <c r="B27" s="18">
        <v>80000</v>
      </c>
      <c r="C27" s="19">
        <v>43597</v>
      </c>
      <c r="D27" s="19">
        <v>2958465</v>
      </c>
      <c r="E27" s="1"/>
      <c r="F27" s="20">
        <f t="shared" si="13"/>
        <v>6666.666666666667</v>
      </c>
      <c r="G27" s="20">
        <f t="shared" si="13"/>
        <v>6666.666666666667</v>
      </c>
      <c r="H27" s="20">
        <f t="shared" si="13"/>
        <v>6666.666666666667</v>
      </c>
      <c r="I27" s="20">
        <f t="shared" si="13"/>
        <v>6666.666666666667</v>
      </c>
      <c r="J27" s="20">
        <f t="shared" si="13"/>
        <v>6666.666666666667</v>
      </c>
      <c r="K27" s="20">
        <f t="shared" si="13"/>
        <v>6666.666666666667</v>
      </c>
      <c r="L27" s="20">
        <f t="shared" si="13"/>
        <v>6666.666666666667</v>
      </c>
      <c r="M27" s="20">
        <f t="shared" si="13"/>
        <v>6666.666666666667</v>
      </c>
      <c r="N27" s="20">
        <f t="shared" si="13"/>
        <v>6666.666666666667</v>
      </c>
      <c r="O27" s="20">
        <f t="shared" si="13"/>
        <v>6666.666666666667</v>
      </c>
      <c r="P27" s="20">
        <f t="shared" si="13"/>
        <v>6666.666666666667</v>
      </c>
      <c r="Q27" s="20">
        <f t="shared" si="13"/>
        <v>6666.666666666667</v>
      </c>
      <c r="R27" s="1"/>
      <c r="S27" s="20">
        <f t="shared" si="11"/>
        <v>80000</v>
      </c>
    </row>
    <row r="28" spans="1:19" x14ac:dyDescent="0.3">
      <c r="A28" s="10" t="s">
        <v>99</v>
      </c>
      <c r="B28" s="18">
        <v>80000</v>
      </c>
      <c r="C28" s="19">
        <v>43968</v>
      </c>
      <c r="D28" s="19">
        <v>2958465</v>
      </c>
      <c r="E28" s="1"/>
      <c r="F28" s="20">
        <f t="shared" si="13"/>
        <v>6666.666666666667</v>
      </c>
      <c r="G28" s="20">
        <f t="shared" si="13"/>
        <v>6666.666666666667</v>
      </c>
      <c r="H28" s="20">
        <f t="shared" si="13"/>
        <v>6666.666666666667</v>
      </c>
      <c r="I28" s="20">
        <f t="shared" si="13"/>
        <v>6666.666666666667</v>
      </c>
      <c r="J28" s="20">
        <f t="shared" si="13"/>
        <v>6666.666666666667</v>
      </c>
      <c r="K28" s="20">
        <f t="shared" si="13"/>
        <v>6666.666666666667</v>
      </c>
      <c r="L28" s="20">
        <f t="shared" si="13"/>
        <v>6666.666666666667</v>
      </c>
      <c r="M28" s="20">
        <f t="shared" si="13"/>
        <v>6666.666666666667</v>
      </c>
      <c r="N28" s="20">
        <f t="shared" si="13"/>
        <v>6666.666666666667</v>
      </c>
      <c r="O28" s="20">
        <f t="shared" si="13"/>
        <v>6666.666666666667</v>
      </c>
      <c r="P28" s="20">
        <f t="shared" si="13"/>
        <v>6666.666666666667</v>
      </c>
      <c r="Q28" s="20">
        <f t="shared" si="13"/>
        <v>6666.666666666667</v>
      </c>
      <c r="R28" s="1"/>
      <c r="S28" s="20">
        <f t="shared" si="11"/>
        <v>80000</v>
      </c>
    </row>
    <row r="29" spans="1:19" x14ac:dyDescent="0.3">
      <c r="A29" s="10" t="s">
        <v>99</v>
      </c>
      <c r="B29" s="18">
        <v>80000</v>
      </c>
      <c r="C29" s="19">
        <v>44283</v>
      </c>
      <c r="D29" s="19">
        <v>2958465</v>
      </c>
      <c r="E29" s="1"/>
      <c r="F29" s="20">
        <f t="shared" si="13"/>
        <v>6666.666666666667</v>
      </c>
      <c r="G29" s="20">
        <f t="shared" si="13"/>
        <v>6666.666666666667</v>
      </c>
      <c r="H29" s="20">
        <f t="shared" si="13"/>
        <v>6666.666666666667</v>
      </c>
      <c r="I29" s="20">
        <f t="shared" si="13"/>
        <v>6666.666666666667</v>
      </c>
      <c r="J29" s="20">
        <f t="shared" si="13"/>
        <v>6666.666666666667</v>
      </c>
      <c r="K29" s="20">
        <f t="shared" si="13"/>
        <v>6666.666666666667</v>
      </c>
      <c r="L29" s="20">
        <f t="shared" si="13"/>
        <v>6666.666666666667</v>
      </c>
      <c r="M29" s="20">
        <f t="shared" si="13"/>
        <v>6666.666666666667</v>
      </c>
      <c r="N29" s="20">
        <f t="shared" si="13"/>
        <v>6666.666666666667</v>
      </c>
      <c r="O29" s="20">
        <f t="shared" si="13"/>
        <v>6666.666666666667</v>
      </c>
      <c r="P29" s="20">
        <f t="shared" si="13"/>
        <v>6666.666666666667</v>
      </c>
      <c r="Q29" s="20">
        <f t="shared" si="13"/>
        <v>6666.666666666667</v>
      </c>
      <c r="R29" s="1"/>
      <c r="S29" s="20">
        <f t="shared" si="11"/>
        <v>80000</v>
      </c>
    </row>
    <row r="30" spans="1:19" x14ac:dyDescent="0.3">
      <c r="A30" s="10" t="s">
        <v>99</v>
      </c>
      <c r="B30" s="18">
        <v>80000</v>
      </c>
      <c r="C30" s="19">
        <v>44293</v>
      </c>
      <c r="D30" s="19">
        <v>2958465</v>
      </c>
      <c r="E30" s="1"/>
      <c r="F30" s="20">
        <f t="shared" si="13"/>
        <v>6666.666666666667</v>
      </c>
      <c r="G30" s="20">
        <f t="shared" si="13"/>
        <v>6666.666666666667</v>
      </c>
      <c r="H30" s="20">
        <f t="shared" si="13"/>
        <v>6666.666666666667</v>
      </c>
      <c r="I30" s="20">
        <f t="shared" si="13"/>
        <v>6666.666666666667</v>
      </c>
      <c r="J30" s="20">
        <f t="shared" si="13"/>
        <v>6666.666666666667</v>
      </c>
      <c r="K30" s="20">
        <f t="shared" si="13"/>
        <v>6666.666666666667</v>
      </c>
      <c r="L30" s="20">
        <f t="shared" si="13"/>
        <v>6666.666666666667</v>
      </c>
      <c r="M30" s="20">
        <f t="shared" si="13"/>
        <v>6666.666666666667</v>
      </c>
      <c r="N30" s="20">
        <f t="shared" si="13"/>
        <v>6666.666666666667</v>
      </c>
      <c r="O30" s="20">
        <f t="shared" si="13"/>
        <v>6666.666666666667</v>
      </c>
      <c r="P30" s="20">
        <f t="shared" si="13"/>
        <v>6666.666666666667</v>
      </c>
      <c r="Q30" s="20">
        <f t="shared" si="13"/>
        <v>6666.666666666667</v>
      </c>
      <c r="R30" s="1"/>
      <c r="S30" s="20">
        <f t="shared" si="11"/>
        <v>80000</v>
      </c>
    </row>
    <row r="31" spans="1:19" x14ac:dyDescent="0.3">
      <c r="A31" s="10" t="s">
        <v>99</v>
      </c>
      <c r="B31" s="18">
        <v>80000</v>
      </c>
      <c r="C31" s="19">
        <v>44462</v>
      </c>
      <c r="D31" s="19">
        <v>2958465</v>
      </c>
      <c r="E31" s="1"/>
      <c r="F31" s="20">
        <f t="shared" si="13"/>
        <v>6666.666666666667</v>
      </c>
      <c r="G31" s="20">
        <f t="shared" si="13"/>
        <v>6666.666666666667</v>
      </c>
      <c r="H31" s="20">
        <f t="shared" si="13"/>
        <v>6666.666666666667</v>
      </c>
      <c r="I31" s="20">
        <f t="shared" si="13"/>
        <v>6666.666666666667</v>
      </c>
      <c r="J31" s="20">
        <f t="shared" si="13"/>
        <v>6666.666666666667</v>
      </c>
      <c r="K31" s="20">
        <f t="shared" si="13"/>
        <v>6666.666666666667</v>
      </c>
      <c r="L31" s="20">
        <f t="shared" si="13"/>
        <v>6666.666666666667</v>
      </c>
      <c r="M31" s="20">
        <f t="shared" si="13"/>
        <v>6666.666666666667</v>
      </c>
      <c r="N31" s="20">
        <f t="shared" si="13"/>
        <v>6666.666666666667</v>
      </c>
      <c r="O31" s="20">
        <f t="shared" si="13"/>
        <v>6666.666666666667</v>
      </c>
      <c r="P31" s="20">
        <f t="shared" si="13"/>
        <v>6666.666666666667</v>
      </c>
      <c r="Q31" s="20">
        <f t="shared" si="13"/>
        <v>6666.666666666667</v>
      </c>
      <c r="R31" s="1"/>
      <c r="S31" s="20">
        <f t="shared" si="11"/>
        <v>80000</v>
      </c>
    </row>
    <row r="32" spans="1:19" x14ac:dyDescent="0.3">
      <c r="A32" s="10" t="s">
        <v>99</v>
      </c>
      <c r="B32" s="18">
        <v>80000</v>
      </c>
      <c r="C32" s="19">
        <v>45338</v>
      </c>
      <c r="D32" s="19">
        <v>2958465</v>
      </c>
      <c r="E32" s="1"/>
      <c r="F32" s="20">
        <f t="shared" si="13"/>
        <v>6666.666666666667</v>
      </c>
      <c r="G32" s="20">
        <f t="shared" si="13"/>
        <v>6666.666666666667</v>
      </c>
      <c r="H32" s="20">
        <f t="shared" si="13"/>
        <v>6666.666666666667</v>
      </c>
      <c r="I32" s="20">
        <f t="shared" si="13"/>
        <v>6666.666666666667</v>
      </c>
      <c r="J32" s="20">
        <f t="shared" si="13"/>
        <v>6666.666666666667</v>
      </c>
      <c r="K32" s="20">
        <f t="shared" si="13"/>
        <v>6666.666666666667</v>
      </c>
      <c r="L32" s="20">
        <f t="shared" si="13"/>
        <v>6666.666666666667</v>
      </c>
      <c r="M32" s="20">
        <f t="shared" si="13"/>
        <v>6666.666666666667</v>
      </c>
      <c r="N32" s="20">
        <f t="shared" si="13"/>
        <v>6666.666666666667</v>
      </c>
      <c r="O32" s="20">
        <f t="shared" si="13"/>
        <v>6666.666666666667</v>
      </c>
      <c r="P32" s="20">
        <f t="shared" si="13"/>
        <v>6666.666666666667</v>
      </c>
      <c r="Q32" s="20">
        <f t="shared" si="13"/>
        <v>6666.666666666667</v>
      </c>
      <c r="R32" s="1"/>
      <c r="S32" s="20">
        <f t="shared" si="11"/>
        <v>80000</v>
      </c>
    </row>
    <row r="33" spans="1:19" x14ac:dyDescent="0.3">
      <c r="A33" s="10" t="s">
        <v>99</v>
      </c>
      <c r="B33" s="18">
        <v>80000</v>
      </c>
      <c r="C33" s="19">
        <v>45643</v>
      </c>
      <c r="D33" s="19">
        <v>2958465</v>
      </c>
      <c r="E33" s="1"/>
      <c r="F33" s="20">
        <f t="shared" si="13"/>
        <v>6666.666666666667</v>
      </c>
      <c r="G33" s="20">
        <f t="shared" si="13"/>
        <v>6666.666666666667</v>
      </c>
      <c r="H33" s="20">
        <f t="shared" si="13"/>
        <v>6666.666666666667</v>
      </c>
      <c r="I33" s="20">
        <f t="shared" si="13"/>
        <v>6666.666666666667</v>
      </c>
      <c r="J33" s="20">
        <f t="shared" si="13"/>
        <v>6666.666666666667</v>
      </c>
      <c r="K33" s="20">
        <f t="shared" si="13"/>
        <v>6666.666666666667</v>
      </c>
      <c r="L33" s="20">
        <f t="shared" si="13"/>
        <v>6666.666666666667</v>
      </c>
      <c r="M33" s="20">
        <f t="shared" si="13"/>
        <v>6666.666666666667</v>
      </c>
      <c r="N33" s="20">
        <f t="shared" si="13"/>
        <v>6666.666666666667</v>
      </c>
      <c r="O33" s="20">
        <f t="shared" si="13"/>
        <v>6666.666666666667</v>
      </c>
      <c r="P33" s="20">
        <f t="shared" si="13"/>
        <v>6666.666666666667</v>
      </c>
      <c r="Q33" s="20">
        <f t="shared" si="13"/>
        <v>6666.666666666667</v>
      </c>
      <c r="R33" s="1"/>
      <c r="S33" s="20">
        <f t="shared" si="11"/>
        <v>80000</v>
      </c>
    </row>
    <row r="34" spans="1:19" x14ac:dyDescent="0.3">
      <c r="A34" s="10" t="s">
        <v>100</v>
      </c>
      <c r="B34" s="18">
        <v>80000</v>
      </c>
      <c r="C34" s="19">
        <v>42821</v>
      </c>
      <c r="D34" s="19">
        <v>2958465</v>
      </c>
      <c r="E34" s="1"/>
      <c r="F34" s="20">
        <f t="shared" si="13"/>
        <v>6666.666666666667</v>
      </c>
      <c r="G34" s="20">
        <f t="shared" si="13"/>
        <v>6666.666666666667</v>
      </c>
      <c r="H34" s="20">
        <f t="shared" si="13"/>
        <v>6666.666666666667</v>
      </c>
      <c r="I34" s="20">
        <f t="shared" si="13"/>
        <v>6666.666666666667</v>
      </c>
      <c r="J34" s="20">
        <f t="shared" si="13"/>
        <v>6666.666666666667</v>
      </c>
      <c r="K34" s="20">
        <f t="shared" si="13"/>
        <v>6666.666666666667</v>
      </c>
      <c r="L34" s="20">
        <f t="shared" si="13"/>
        <v>6666.666666666667</v>
      </c>
      <c r="M34" s="20">
        <f t="shared" si="13"/>
        <v>6666.666666666667</v>
      </c>
      <c r="N34" s="20">
        <f t="shared" si="13"/>
        <v>6666.666666666667</v>
      </c>
      <c r="O34" s="20">
        <f t="shared" si="13"/>
        <v>6666.666666666667</v>
      </c>
      <c r="P34" s="20">
        <f t="shared" si="13"/>
        <v>6666.666666666667</v>
      </c>
      <c r="Q34" s="20">
        <f t="shared" si="13"/>
        <v>6666.666666666667</v>
      </c>
      <c r="R34" s="1"/>
      <c r="S34" s="20">
        <f t="shared" si="11"/>
        <v>80000</v>
      </c>
    </row>
    <row r="35" spans="1:19" x14ac:dyDescent="0.3">
      <c r="A35" s="10" t="s">
        <v>100</v>
      </c>
      <c r="B35" s="18">
        <v>80000</v>
      </c>
      <c r="C35" s="19">
        <v>43389</v>
      </c>
      <c r="D35" s="19">
        <v>2958465</v>
      </c>
      <c r="E35" s="1"/>
      <c r="F35" s="20">
        <f t="shared" ref="F35:Q50" si="14">IF(AND(F$1&gt;=EOMONTH($C35,0),F$1&lt;=EOMONTH($D35,0)),$B35/12,0)</f>
        <v>6666.666666666667</v>
      </c>
      <c r="G35" s="20">
        <f t="shared" si="14"/>
        <v>6666.666666666667</v>
      </c>
      <c r="H35" s="20">
        <f t="shared" si="14"/>
        <v>6666.666666666667</v>
      </c>
      <c r="I35" s="20">
        <f t="shared" si="14"/>
        <v>6666.666666666667</v>
      </c>
      <c r="J35" s="20">
        <f t="shared" si="14"/>
        <v>6666.666666666667</v>
      </c>
      <c r="K35" s="20">
        <f t="shared" si="14"/>
        <v>6666.666666666667</v>
      </c>
      <c r="L35" s="20">
        <f t="shared" si="14"/>
        <v>6666.666666666667</v>
      </c>
      <c r="M35" s="20">
        <f t="shared" si="14"/>
        <v>6666.666666666667</v>
      </c>
      <c r="N35" s="20">
        <f t="shared" si="14"/>
        <v>6666.666666666667</v>
      </c>
      <c r="O35" s="20">
        <f t="shared" si="14"/>
        <v>6666.666666666667</v>
      </c>
      <c r="P35" s="20">
        <f t="shared" si="14"/>
        <v>6666.666666666667</v>
      </c>
      <c r="Q35" s="20">
        <f t="shared" si="14"/>
        <v>6666.666666666667</v>
      </c>
      <c r="R35" s="1"/>
      <c r="S35" s="20">
        <f t="shared" si="11"/>
        <v>80000</v>
      </c>
    </row>
    <row r="36" spans="1:19" x14ac:dyDescent="0.3">
      <c r="A36" s="10" t="s">
        <v>100</v>
      </c>
      <c r="B36" s="18">
        <v>80000</v>
      </c>
      <c r="C36" s="19">
        <v>43530</v>
      </c>
      <c r="D36" s="19">
        <v>2958465</v>
      </c>
      <c r="E36" s="1"/>
      <c r="F36" s="20">
        <f t="shared" si="14"/>
        <v>6666.666666666667</v>
      </c>
      <c r="G36" s="20">
        <f t="shared" si="14"/>
        <v>6666.666666666667</v>
      </c>
      <c r="H36" s="20">
        <f t="shared" si="14"/>
        <v>6666.666666666667</v>
      </c>
      <c r="I36" s="20">
        <f t="shared" si="14"/>
        <v>6666.666666666667</v>
      </c>
      <c r="J36" s="20">
        <f t="shared" si="14"/>
        <v>6666.666666666667</v>
      </c>
      <c r="K36" s="20">
        <f t="shared" si="14"/>
        <v>6666.666666666667</v>
      </c>
      <c r="L36" s="20">
        <f t="shared" si="14"/>
        <v>6666.666666666667</v>
      </c>
      <c r="M36" s="20">
        <f t="shared" si="14"/>
        <v>6666.666666666667</v>
      </c>
      <c r="N36" s="20">
        <f t="shared" si="14"/>
        <v>6666.666666666667</v>
      </c>
      <c r="O36" s="20">
        <f t="shared" si="14"/>
        <v>6666.666666666667</v>
      </c>
      <c r="P36" s="20">
        <f t="shared" si="14"/>
        <v>6666.666666666667</v>
      </c>
      <c r="Q36" s="20">
        <f t="shared" si="14"/>
        <v>6666.666666666667</v>
      </c>
      <c r="R36" s="1"/>
      <c r="S36" s="20">
        <f t="shared" si="11"/>
        <v>80000</v>
      </c>
    </row>
    <row r="37" spans="1:19" x14ac:dyDescent="0.3">
      <c r="A37" s="10" t="s">
        <v>100</v>
      </c>
      <c r="B37" s="18">
        <v>80000</v>
      </c>
      <c r="C37" s="19">
        <v>45157</v>
      </c>
      <c r="D37" s="19">
        <v>2958465</v>
      </c>
      <c r="E37" s="1"/>
      <c r="F37" s="20">
        <f t="shared" si="14"/>
        <v>6666.666666666667</v>
      </c>
      <c r="G37" s="20">
        <f t="shared" si="14"/>
        <v>6666.666666666667</v>
      </c>
      <c r="H37" s="20">
        <f t="shared" si="14"/>
        <v>6666.666666666667</v>
      </c>
      <c r="I37" s="20">
        <f t="shared" si="14"/>
        <v>6666.666666666667</v>
      </c>
      <c r="J37" s="20">
        <f t="shared" si="14"/>
        <v>6666.666666666667</v>
      </c>
      <c r="K37" s="20">
        <f t="shared" si="14"/>
        <v>6666.666666666667</v>
      </c>
      <c r="L37" s="20">
        <f t="shared" si="14"/>
        <v>6666.666666666667</v>
      </c>
      <c r="M37" s="20">
        <f t="shared" si="14"/>
        <v>6666.666666666667</v>
      </c>
      <c r="N37" s="20">
        <f t="shared" si="14"/>
        <v>6666.666666666667</v>
      </c>
      <c r="O37" s="20">
        <f t="shared" si="14"/>
        <v>6666.666666666667</v>
      </c>
      <c r="P37" s="20">
        <f t="shared" si="14"/>
        <v>6666.666666666667</v>
      </c>
      <c r="Q37" s="20">
        <f t="shared" si="14"/>
        <v>6666.666666666667</v>
      </c>
      <c r="R37" s="1"/>
      <c r="S37" s="20">
        <f t="shared" si="11"/>
        <v>80000</v>
      </c>
    </row>
    <row r="38" spans="1:19" x14ac:dyDescent="0.3">
      <c r="A38" s="10" t="s">
        <v>100</v>
      </c>
      <c r="B38" s="18">
        <v>80000</v>
      </c>
      <c r="C38" s="19">
        <v>45544</v>
      </c>
      <c r="D38" s="19">
        <v>2958465</v>
      </c>
      <c r="E38" s="1"/>
      <c r="F38" s="20">
        <f t="shared" si="14"/>
        <v>6666.666666666667</v>
      </c>
      <c r="G38" s="20">
        <f t="shared" si="14"/>
        <v>6666.666666666667</v>
      </c>
      <c r="H38" s="20">
        <f t="shared" si="14"/>
        <v>6666.666666666667</v>
      </c>
      <c r="I38" s="20">
        <f t="shared" si="14"/>
        <v>6666.666666666667</v>
      </c>
      <c r="J38" s="20">
        <f t="shared" si="14"/>
        <v>6666.666666666667</v>
      </c>
      <c r="K38" s="20">
        <f t="shared" si="14"/>
        <v>6666.666666666667</v>
      </c>
      <c r="L38" s="20">
        <f t="shared" si="14"/>
        <v>6666.666666666667</v>
      </c>
      <c r="M38" s="20">
        <f t="shared" si="14"/>
        <v>6666.666666666667</v>
      </c>
      <c r="N38" s="20">
        <f t="shared" si="14"/>
        <v>6666.666666666667</v>
      </c>
      <c r="O38" s="20">
        <f t="shared" si="14"/>
        <v>6666.666666666667</v>
      </c>
      <c r="P38" s="20">
        <f t="shared" si="14"/>
        <v>6666.666666666667</v>
      </c>
      <c r="Q38" s="20">
        <f t="shared" si="14"/>
        <v>6666.666666666667</v>
      </c>
      <c r="R38" s="1"/>
      <c r="S38" s="20">
        <f t="shared" si="11"/>
        <v>80000</v>
      </c>
    </row>
    <row r="39" spans="1:19" x14ac:dyDescent="0.3">
      <c r="A39" s="10" t="s">
        <v>101</v>
      </c>
      <c r="B39" s="18">
        <v>100000</v>
      </c>
      <c r="C39" s="19">
        <v>42486</v>
      </c>
      <c r="D39" s="19">
        <v>2958465</v>
      </c>
      <c r="E39" s="1"/>
      <c r="F39" s="20">
        <f t="shared" si="14"/>
        <v>8333.3333333333339</v>
      </c>
      <c r="G39" s="20">
        <f t="shared" si="14"/>
        <v>8333.3333333333339</v>
      </c>
      <c r="H39" s="20">
        <f t="shared" si="14"/>
        <v>8333.3333333333339</v>
      </c>
      <c r="I39" s="20">
        <f t="shared" si="14"/>
        <v>8333.3333333333339</v>
      </c>
      <c r="J39" s="20">
        <f t="shared" si="14"/>
        <v>8333.3333333333339</v>
      </c>
      <c r="K39" s="20">
        <f t="shared" si="14"/>
        <v>8333.3333333333339</v>
      </c>
      <c r="L39" s="20">
        <f t="shared" si="14"/>
        <v>8333.3333333333339</v>
      </c>
      <c r="M39" s="20">
        <f t="shared" si="14"/>
        <v>8333.3333333333339</v>
      </c>
      <c r="N39" s="20">
        <f t="shared" si="14"/>
        <v>8333.3333333333339</v>
      </c>
      <c r="O39" s="20">
        <f t="shared" si="14"/>
        <v>8333.3333333333339</v>
      </c>
      <c r="P39" s="20">
        <f t="shared" si="14"/>
        <v>8333.3333333333339</v>
      </c>
      <c r="Q39" s="20">
        <f t="shared" si="14"/>
        <v>8333.3333333333339</v>
      </c>
      <c r="R39" s="1"/>
      <c r="S39" s="20">
        <f t="shared" si="11"/>
        <v>99999.999999999985</v>
      </c>
    </row>
    <row r="40" spans="1:19" x14ac:dyDescent="0.3">
      <c r="A40" s="10" t="s">
        <v>101</v>
      </c>
      <c r="B40" s="18">
        <v>100000</v>
      </c>
      <c r="C40" s="19">
        <v>44224</v>
      </c>
      <c r="D40" s="19">
        <v>2958465</v>
      </c>
      <c r="E40" s="1"/>
      <c r="F40" s="20">
        <f t="shared" si="14"/>
        <v>8333.3333333333339</v>
      </c>
      <c r="G40" s="20">
        <f t="shared" si="14"/>
        <v>8333.3333333333339</v>
      </c>
      <c r="H40" s="20">
        <f t="shared" si="14"/>
        <v>8333.3333333333339</v>
      </c>
      <c r="I40" s="20">
        <f t="shared" si="14"/>
        <v>8333.3333333333339</v>
      </c>
      <c r="J40" s="20">
        <f t="shared" si="14"/>
        <v>8333.3333333333339</v>
      </c>
      <c r="K40" s="20">
        <f t="shared" si="14"/>
        <v>8333.3333333333339</v>
      </c>
      <c r="L40" s="20">
        <f t="shared" si="14"/>
        <v>8333.3333333333339</v>
      </c>
      <c r="M40" s="20">
        <f t="shared" si="14"/>
        <v>8333.3333333333339</v>
      </c>
      <c r="N40" s="20">
        <f t="shared" si="14"/>
        <v>8333.3333333333339</v>
      </c>
      <c r="O40" s="20">
        <f t="shared" si="14"/>
        <v>8333.3333333333339</v>
      </c>
      <c r="P40" s="20">
        <f t="shared" si="14"/>
        <v>8333.3333333333339</v>
      </c>
      <c r="Q40" s="20">
        <f t="shared" si="14"/>
        <v>8333.3333333333339</v>
      </c>
      <c r="R40" s="1"/>
      <c r="S40" s="20">
        <f t="shared" si="11"/>
        <v>99999.999999999985</v>
      </c>
    </row>
    <row r="41" spans="1:19" x14ac:dyDescent="0.3">
      <c r="A41" s="10" t="s">
        <v>101</v>
      </c>
      <c r="B41" s="18">
        <v>100000</v>
      </c>
      <c r="C41" s="19">
        <v>44633</v>
      </c>
      <c r="D41" s="19">
        <v>2958465</v>
      </c>
      <c r="E41" s="1"/>
      <c r="F41" s="20">
        <f t="shared" si="14"/>
        <v>8333.3333333333339</v>
      </c>
      <c r="G41" s="20">
        <f t="shared" si="14"/>
        <v>8333.3333333333339</v>
      </c>
      <c r="H41" s="20">
        <f t="shared" si="14"/>
        <v>8333.3333333333339</v>
      </c>
      <c r="I41" s="20">
        <f t="shared" si="14"/>
        <v>8333.3333333333339</v>
      </c>
      <c r="J41" s="20">
        <f t="shared" si="14"/>
        <v>8333.3333333333339</v>
      </c>
      <c r="K41" s="20">
        <f t="shared" si="14"/>
        <v>8333.3333333333339</v>
      </c>
      <c r="L41" s="20">
        <f t="shared" si="14"/>
        <v>8333.3333333333339</v>
      </c>
      <c r="M41" s="20">
        <f t="shared" si="14"/>
        <v>8333.3333333333339</v>
      </c>
      <c r="N41" s="20">
        <f t="shared" si="14"/>
        <v>8333.3333333333339</v>
      </c>
      <c r="O41" s="20">
        <f t="shared" si="14"/>
        <v>8333.3333333333339</v>
      </c>
      <c r="P41" s="20">
        <f t="shared" si="14"/>
        <v>8333.3333333333339</v>
      </c>
      <c r="Q41" s="20">
        <f t="shared" si="14"/>
        <v>8333.3333333333339</v>
      </c>
      <c r="R41" s="1"/>
      <c r="S41" s="20">
        <f t="shared" si="11"/>
        <v>99999.999999999985</v>
      </c>
    </row>
    <row r="42" spans="1:19" x14ac:dyDescent="0.3">
      <c r="A42" s="10" t="s">
        <v>102</v>
      </c>
      <c r="B42" s="18">
        <v>50000</v>
      </c>
      <c r="C42" s="19">
        <v>42687</v>
      </c>
      <c r="D42" s="19">
        <v>2958465</v>
      </c>
      <c r="E42" s="1"/>
      <c r="F42" s="20">
        <f t="shared" si="14"/>
        <v>4166.666666666667</v>
      </c>
      <c r="G42" s="20">
        <f t="shared" si="14"/>
        <v>4166.666666666667</v>
      </c>
      <c r="H42" s="20">
        <f t="shared" si="14"/>
        <v>4166.666666666667</v>
      </c>
      <c r="I42" s="20">
        <f t="shared" si="14"/>
        <v>4166.666666666667</v>
      </c>
      <c r="J42" s="20">
        <f t="shared" si="14"/>
        <v>4166.666666666667</v>
      </c>
      <c r="K42" s="20">
        <f t="shared" si="14"/>
        <v>4166.666666666667</v>
      </c>
      <c r="L42" s="20">
        <f t="shared" si="14"/>
        <v>4166.666666666667</v>
      </c>
      <c r="M42" s="20">
        <f t="shared" si="14"/>
        <v>4166.666666666667</v>
      </c>
      <c r="N42" s="20">
        <f t="shared" si="14"/>
        <v>4166.666666666667</v>
      </c>
      <c r="O42" s="20">
        <f t="shared" si="14"/>
        <v>4166.666666666667</v>
      </c>
      <c r="P42" s="20">
        <f t="shared" si="14"/>
        <v>4166.666666666667</v>
      </c>
      <c r="Q42" s="20">
        <f t="shared" si="14"/>
        <v>4166.666666666667</v>
      </c>
      <c r="R42" s="1"/>
      <c r="S42" s="20">
        <f t="shared" si="11"/>
        <v>49999.999999999993</v>
      </c>
    </row>
    <row r="43" spans="1:19" x14ac:dyDescent="0.3">
      <c r="A43" s="10" t="s">
        <v>102</v>
      </c>
      <c r="B43" s="18">
        <v>50000</v>
      </c>
      <c r="C43" s="19">
        <v>42889</v>
      </c>
      <c r="D43" s="19">
        <v>2958465</v>
      </c>
      <c r="E43" s="1"/>
      <c r="F43" s="20">
        <f t="shared" si="14"/>
        <v>4166.666666666667</v>
      </c>
      <c r="G43" s="20">
        <f t="shared" si="14"/>
        <v>4166.666666666667</v>
      </c>
      <c r="H43" s="20">
        <f t="shared" si="14"/>
        <v>4166.666666666667</v>
      </c>
      <c r="I43" s="20">
        <f t="shared" si="14"/>
        <v>4166.666666666667</v>
      </c>
      <c r="J43" s="20">
        <f t="shared" si="14"/>
        <v>4166.666666666667</v>
      </c>
      <c r="K43" s="20">
        <f t="shared" si="14"/>
        <v>4166.666666666667</v>
      </c>
      <c r="L43" s="20">
        <f t="shared" si="14"/>
        <v>4166.666666666667</v>
      </c>
      <c r="M43" s="20">
        <f t="shared" si="14"/>
        <v>4166.666666666667</v>
      </c>
      <c r="N43" s="20">
        <f t="shared" si="14"/>
        <v>4166.666666666667</v>
      </c>
      <c r="O43" s="20">
        <f t="shared" si="14"/>
        <v>4166.666666666667</v>
      </c>
      <c r="P43" s="20">
        <f t="shared" si="14"/>
        <v>4166.666666666667</v>
      </c>
      <c r="Q43" s="20">
        <f t="shared" si="14"/>
        <v>4166.666666666667</v>
      </c>
      <c r="R43" s="1"/>
      <c r="S43" s="20">
        <f t="shared" si="11"/>
        <v>49999.999999999993</v>
      </c>
    </row>
    <row r="44" spans="1:19" x14ac:dyDescent="0.3">
      <c r="A44" s="10" t="s">
        <v>102</v>
      </c>
      <c r="B44" s="18">
        <v>60000</v>
      </c>
      <c r="C44" s="19">
        <v>43032</v>
      </c>
      <c r="D44" s="19">
        <v>2958465</v>
      </c>
      <c r="E44" s="1"/>
      <c r="F44" s="20">
        <f t="shared" si="14"/>
        <v>5000</v>
      </c>
      <c r="G44" s="20">
        <f t="shared" si="14"/>
        <v>5000</v>
      </c>
      <c r="H44" s="20">
        <f t="shared" si="14"/>
        <v>5000</v>
      </c>
      <c r="I44" s="20">
        <f t="shared" si="14"/>
        <v>5000</v>
      </c>
      <c r="J44" s="20">
        <f t="shared" si="14"/>
        <v>5000</v>
      </c>
      <c r="K44" s="20">
        <f t="shared" si="14"/>
        <v>5000</v>
      </c>
      <c r="L44" s="20">
        <f t="shared" si="14"/>
        <v>5000</v>
      </c>
      <c r="M44" s="20">
        <f t="shared" si="14"/>
        <v>5000</v>
      </c>
      <c r="N44" s="20">
        <f t="shared" si="14"/>
        <v>5000</v>
      </c>
      <c r="O44" s="20">
        <f t="shared" si="14"/>
        <v>5000</v>
      </c>
      <c r="P44" s="20">
        <f t="shared" si="14"/>
        <v>5000</v>
      </c>
      <c r="Q44" s="20">
        <f t="shared" si="14"/>
        <v>5000</v>
      </c>
      <c r="R44" s="1"/>
      <c r="S44" s="20">
        <f t="shared" si="11"/>
        <v>60000</v>
      </c>
    </row>
    <row r="45" spans="1:19" x14ac:dyDescent="0.3">
      <c r="A45" s="10" t="s">
        <v>102</v>
      </c>
      <c r="B45" s="18">
        <v>60000</v>
      </c>
      <c r="C45" s="19">
        <v>44539</v>
      </c>
      <c r="D45" s="19">
        <v>2958465</v>
      </c>
      <c r="E45" s="1"/>
      <c r="F45" s="20">
        <f t="shared" si="14"/>
        <v>5000</v>
      </c>
      <c r="G45" s="20">
        <f t="shared" si="14"/>
        <v>5000</v>
      </c>
      <c r="H45" s="20">
        <f t="shared" si="14"/>
        <v>5000</v>
      </c>
      <c r="I45" s="20">
        <f t="shared" si="14"/>
        <v>5000</v>
      </c>
      <c r="J45" s="20">
        <f t="shared" si="14"/>
        <v>5000</v>
      </c>
      <c r="K45" s="20">
        <f t="shared" si="14"/>
        <v>5000</v>
      </c>
      <c r="L45" s="20">
        <f t="shared" si="14"/>
        <v>5000</v>
      </c>
      <c r="M45" s="20">
        <f t="shared" si="14"/>
        <v>5000</v>
      </c>
      <c r="N45" s="20">
        <f t="shared" si="14"/>
        <v>5000</v>
      </c>
      <c r="O45" s="20">
        <f t="shared" si="14"/>
        <v>5000</v>
      </c>
      <c r="P45" s="20">
        <f t="shared" si="14"/>
        <v>5000</v>
      </c>
      <c r="Q45" s="20">
        <f t="shared" si="14"/>
        <v>5000</v>
      </c>
      <c r="R45" s="1"/>
      <c r="S45" s="20">
        <f t="shared" si="11"/>
        <v>60000</v>
      </c>
    </row>
    <row r="46" spans="1:19" x14ac:dyDescent="0.3">
      <c r="A46" s="10" t="s">
        <v>102</v>
      </c>
      <c r="B46" s="18">
        <v>50000</v>
      </c>
      <c r="C46" s="19">
        <v>45009</v>
      </c>
      <c r="D46" s="19">
        <v>2958465</v>
      </c>
      <c r="E46" s="1"/>
      <c r="F46" s="20">
        <f t="shared" si="14"/>
        <v>4166.666666666667</v>
      </c>
      <c r="G46" s="20">
        <f t="shared" si="14"/>
        <v>4166.666666666667</v>
      </c>
      <c r="H46" s="20">
        <f t="shared" si="14"/>
        <v>4166.666666666667</v>
      </c>
      <c r="I46" s="20">
        <f t="shared" si="14"/>
        <v>4166.666666666667</v>
      </c>
      <c r="J46" s="20">
        <f t="shared" si="14"/>
        <v>4166.666666666667</v>
      </c>
      <c r="K46" s="20">
        <f t="shared" si="14"/>
        <v>4166.666666666667</v>
      </c>
      <c r="L46" s="20">
        <f t="shared" si="14"/>
        <v>4166.666666666667</v>
      </c>
      <c r="M46" s="20">
        <f t="shared" si="14"/>
        <v>4166.666666666667</v>
      </c>
      <c r="N46" s="20">
        <f t="shared" si="14"/>
        <v>4166.666666666667</v>
      </c>
      <c r="O46" s="20">
        <f t="shared" si="14"/>
        <v>4166.666666666667</v>
      </c>
      <c r="P46" s="20">
        <f t="shared" si="14"/>
        <v>4166.666666666667</v>
      </c>
      <c r="Q46" s="20">
        <f t="shared" si="14"/>
        <v>4166.666666666667</v>
      </c>
      <c r="R46" s="1"/>
      <c r="S46" s="20">
        <f t="shared" si="11"/>
        <v>49999.999999999993</v>
      </c>
    </row>
    <row r="47" spans="1:19" x14ac:dyDescent="0.3">
      <c r="A47" s="10" t="s">
        <v>102</v>
      </c>
      <c r="B47" s="18">
        <v>60000</v>
      </c>
      <c r="C47" s="19">
        <v>45216</v>
      </c>
      <c r="D47" s="19">
        <v>2958465</v>
      </c>
      <c r="E47" s="1"/>
      <c r="F47" s="20">
        <f t="shared" si="14"/>
        <v>5000</v>
      </c>
      <c r="G47" s="20">
        <f t="shared" si="14"/>
        <v>5000</v>
      </c>
      <c r="H47" s="20">
        <f t="shared" si="14"/>
        <v>5000</v>
      </c>
      <c r="I47" s="20">
        <f t="shared" si="14"/>
        <v>5000</v>
      </c>
      <c r="J47" s="20">
        <f t="shared" si="14"/>
        <v>5000</v>
      </c>
      <c r="K47" s="20">
        <f t="shared" si="14"/>
        <v>5000</v>
      </c>
      <c r="L47" s="20">
        <f t="shared" si="14"/>
        <v>5000</v>
      </c>
      <c r="M47" s="20">
        <f t="shared" si="14"/>
        <v>5000</v>
      </c>
      <c r="N47" s="20">
        <f t="shared" si="14"/>
        <v>5000</v>
      </c>
      <c r="O47" s="20">
        <f t="shared" si="14"/>
        <v>5000</v>
      </c>
      <c r="P47" s="20">
        <f t="shared" si="14"/>
        <v>5000</v>
      </c>
      <c r="Q47" s="20">
        <f t="shared" si="14"/>
        <v>5000</v>
      </c>
      <c r="R47" s="1"/>
      <c r="S47" s="20">
        <f t="shared" si="11"/>
        <v>60000</v>
      </c>
    </row>
    <row r="48" spans="1:19" x14ac:dyDescent="0.3">
      <c r="A48" s="10" t="s">
        <v>102</v>
      </c>
      <c r="B48" s="18">
        <v>60000</v>
      </c>
      <c r="C48" s="19">
        <v>45526</v>
      </c>
      <c r="D48" s="19">
        <v>2958465</v>
      </c>
      <c r="E48" s="1"/>
      <c r="F48" s="20">
        <f t="shared" si="14"/>
        <v>5000</v>
      </c>
      <c r="G48" s="20">
        <f t="shared" si="14"/>
        <v>5000</v>
      </c>
      <c r="H48" s="20">
        <f t="shared" si="14"/>
        <v>5000</v>
      </c>
      <c r="I48" s="20">
        <f t="shared" si="14"/>
        <v>5000</v>
      </c>
      <c r="J48" s="20">
        <f t="shared" si="14"/>
        <v>5000</v>
      </c>
      <c r="K48" s="20">
        <f t="shared" si="14"/>
        <v>5000</v>
      </c>
      <c r="L48" s="20">
        <f t="shared" si="14"/>
        <v>5000</v>
      </c>
      <c r="M48" s="20">
        <f t="shared" si="14"/>
        <v>5000</v>
      </c>
      <c r="N48" s="20">
        <f t="shared" si="14"/>
        <v>5000</v>
      </c>
      <c r="O48" s="20">
        <f t="shared" si="14"/>
        <v>5000</v>
      </c>
      <c r="P48" s="20">
        <f t="shared" si="14"/>
        <v>5000</v>
      </c>
      <c r="Q48" s="20">
        <f t="shared" si="14"/>
        <v>5000</v>
      </c>
      <c r="R48" s="1"/>
      <c r="S48" s="20">
        <f t="shared" si="11"/>
        <v>60000</v>
      </c>
    </row>
    <row r="49" spans="1:19" x14ac:dyDescent="0.3">
      <c r="A49" s="10" t="s">
        <v>102</v>
      </c>
      <c r="B49" s="18">
        <v>60000</v>
      </c>
      <c r="C49" s="19">
        <v>45644</v>
      </c>
      <c r="D49" s="19">
        <v>2958465</v>
      </c>
      <c r="E49" s="1"/>
      <c r="F49" s="20">
        <f t="shared" si="14"/>
        <v>5000</v>
      </c>
      <c r="G49" s="20">
        <f t="shared" si="14"/>
        <v>5000</v>
      </c>
      <c r="H49" s="20">
        <f t="shared" si="14"/>
        <v>5000</v>
      </c>
      <c r="I49" s="20">
        <f t="shared" si="14"/>
        <v>5000</v>
      </c>
      <c r="J49" s="20">
        <f t="shared" si="14"/>
        <v>5000</v>
      </c>
      <c r="K49" s="20">
        <f t="shared" si="14"/>
        <v>5000</v>
      </c>
      <c r="L49" s="20">
        <f t="shared" si="14"/>
        <v>5000</v>
      </c>
      <c r="M49" s="20">
        <f t="shared" si="14"/>
        <v>5000</v>
      </c>
      <c r="N49" s="20">
        <f t="shared" si="14"/>
        <v>5000</v>
      </c>
      <c r="O49" s="20">
        <f t="shared" si="14"/>
        <v>5000</v>
      </c>
      <c r="P49" s="20">
        <f t="shared" si="14"/>
        <v>5000</v>
      </c>
      <c r="Q49" s="20">
        <f t="shared" si="14"/>
        <v>5000</v>
      </c>
      <c r="R49" s="1"/>
      <c r="S49" s="20">
        <f t="shared" si="11"/>
        <v>60000</v>
      </c>
    </row>
    <row r="50" spans="1:19" x14ac:dyDescent="0.3">
      <c r="A50" s="10" t="s">
        <v>102</v>
      </c>
      <c r="B50" s="18">
        <v>60000</v>
      </c>
      <c r="C50" s="19">
        <v>45951</v>
      </c>
      <c r="D50" s="19">
        <v>2958465</v>
      </c>
      <c r="E50" s="1"/>
      <c r="F50" s="20">
        <f t="shared" si="14"/>
        <v>5000</v>
      </c>
      <c r="G50" s="20">
        <f t="shared" si="14"/>
        <v>5000</v>
      </c>
      <c r="H50" s="20">
        <f t="shared" si="14"/>
        <v>5000</v>
      </c>
      <c r="I50" s="20">
        <f t="shared" si="14"/>
        <v>5000</v>
      </c>
      <c r="J50" s="20">
        <f t="shared" si="14"/>
        <v>5000</v>
      </c>
      <c r="K50" s="20">
        <f t="shared" si="14"/>
        <v>5000</v>
      </c>
      <c r="L50" s="20">
        <f t="shared" si="14"/>
        <v>5000</v>
      </c>
      <c r="M50" s="20">
        <f t="shared" si="14"/>
        <v>5000</v>
      </c>
      <c r="N50" s="20">
        <f t="shared" si="14"/>
        <v>5000</v>
      </c>
      <c r="O50" s="20">
        <f t="shared" si="14"/>
        <v>5000</v>
      </c>
      <c r="P50" s="20">
        <f t="shared" si="14"/>
        <v>5000</v>
      </c>
      <c r="Q50" s="20">
        <f t="shared" si="14"/>
        <v>5000</v>
      </c>
      <c r="R50" s="1"/>
      <c r="S50" s="20">
        <f t="shared" si="11"/>
        <v>60000</v>
      </c>
    </row>
    <row r="51" spans="1:19" x14ac:dyDescent="0.3">
      <c r="A51" s="10" t="s">
        <v>102</v>
      </c>
      <c r="B51" s="18">
        <v>60000</v>
      </c>
      <c r="C51" s="19">
        <v>46017</v>
      </c>
      <c r="D51" s="19">
        <v>2958465</v>
      </c>
      <c r="E51" s="1"/>
      <c r="F51" s="20">
        <f t="shared" ref="F51:Q57" si="15">IF(AND(F$1&gt;=EOMONTH($C51,0),F$1&lt;=EOMONTH($D51,0)),$B51/12,0)</f>
        <v>5000</v>
      </c>
      <c r="G51" s="20">
        <f t="shared" si="15"/>
        <v>5000</v>
      </c>
      <c r="H51" s="20">
        <f t="shared" si="15"/>
        <v>5000</v>
      </c>
      <c r="I51" s="20">
        <f t="shared" si="15"/>
        <v>5000</v>
      </c>
      <c r="J51" s="20">
        <f t="shared" si="15"/>
        <v>5000</v>
      </c>
      <c r="K51" s="20">
        <f t="shared" si="15"/>
        <v>5000</v>
      </c>
      <c r="L51" s="20">
        <f t="shared" si="15"/>
        <v>5000</v>
      </c>
      <c r="M51" s="20">
        <f t="shared" si="15"/>
        <v>5000</v>
      </c>
      <c r="N51" s="20">
        <f t="shared" si="15"/>
        <v>5000</v>
      </c>
      <c r="O51" s="20">
        <f t="shared" si="15"/>
        <v>5000</v>
      </c>
      <c r="P51" s="20">
        <f t="shared" si="15"/>
        <v>5000</v>
      </c>
      <c r="Q51" s="20">
        <f t="shared" si="15"/>
        <v>5000</v>
      </c>
      <c r="R51" s="1"/>
      <c r="S51" s="20">
        <f t="shared" si="11"/>
        <v>60000</v>
      </c>
    </row>
    <row r="52" spans="1:19" x14ac:dyDescent="0.3">
      <c r="A52" s="21" t="s">
        <v>103</v>
      </c>
      <c r="B52" s="18">
        <v>80000</v>
      </c>
      <c r="C52" s="19">
        <v>46783</v>
      </c>
      <c r="D52" s="19">
        <v>2958465</v>
      </c>
      <c r="E52" s="1"/>
      <c r="F52" s="20">
        <f t="shared" si="15"/>
        <v>6666.666666666667</v>
      </c>
      <c r="G52" s="20">
        <f t="shared" si="15"/>
        <v>6666.666666666667</v>
      </c>
      <c r="H52" s="20">
        <f t="shared" si="15"/>
        <v>6666.666666666667</v>
      </c>
      <c r="I52" s="20">
        <f t="shared" si="15"/>
        <v>6666.666666666667</v>
      </c>
      <c r="J52" s="20">
        <f t="shared" si="15"/>
        <v>6666.666666666667</v>
      </c>
      <c r="K52" s="20">
        <f t="shared" si="15"/>
        <v>6666.666666666667</v>
      </c>
      <c r="L52" s="20">
        <f t="shared" si="15"/>
        <v>6666.666666666667</v>
      </c>
      <c r="M52" s="20">
        <f t="shared" si="15"/>
        <v>6666.666666666667</v>
      </c>
      <c r="N52" s="20">
        <f t="shared" si="15"/>
        <v>6666.666666666667</v>
      </c>
      <c r="O52" s="20">
        <f t="shared" si="15"/>
        <v>6666.666666666667</v>
      </c>
      <c r="P52" s="20">
        <f t="shared" si="15"/>
        <v>6666.666666666667</v>
      </c>
      <c r="Q52" s="20">
        <f t="shared" si="15"/>
        <v>6666.666666666667</v>
      </c>
      <c r="R52" s="1"/>
      <c r="S52" s="20">
        <f t="shared" si="11"/>
        <v>80000</v>
      </c>
    </row>
    <row r="53" spans="1:19" x14ac:dyDescent="0.3">
      <c r="A53" s="21" t="s">
        <v>103</v>
      </c>
      <c r="B53" s="18">
        <v>80000</v>
      </c>
      <c r="C53" s="19">
        <v>46783</v>
      </c>
      <c r="D53" s="19">
        <v>2958465</v>
      </c>
      <c r="E53" s="1"/>
      <c r="F53" s="20">
        <f t="shared" si="15"/>
        <v>6666.666666666667</v>
      </c>
      <c r="G53" s="20">
        <f t="shared" si="15"/>
        <v>6666.666666666667</v>
      </c>
      <c r="H53" s="20">
        <f t="shared" si="15"/>
        <v>6666.666666666667</v>
      </c>
      <c r="I53" s="20">
        <f t="shared" si="15"/>
        <v>6666.666666666667</v>
      </c>
      <c r="J53" s="20">
        <f t="shared" si="15"/>
        <v>6666.666666666667</v>
      </c>
      <c r="K53" s="20">
        <f t="shared" si="15"/>
        <v>6666.666666666667</v>
      </c>
      <c r="L53" s="20">
        <f t="shared" si="15"/>
        <v>6666.666666666667</v>
      </c>
      <c r="M53" s="20">
        <f t="shared" si="15"/>
        <v>6666.666666666667</v>
      </c>
      <c r="N53" s="20">
        <f t="shared" si="15"/>
        <v>6666.666666666667</v>
      </c>
      <c r="O53" s="20">
        <f t="shared" si="15"/>
        <v>6666.666666666667</v>
      </c>
      <c r="P53" s="20">
        <f t="shared" si="15"/>
        <v>6666.666666666667</v>
      </c>
      <c r="Q53" s="20">
        <f t="shared" si="15"/>
        <v>6666.666666666667</v>
      </c>
      <c r="R53" s="1"/>
      <c r="S53" s="20">
        <f t="shared" si="11"/>
        <v>80000</v>
      </c>
    </row>
    <row r="54" spans="1:19" x14ac:dyDescent="0.3">
      <c r="A54" s="21" t="s">
        <v>103</v>
      </c>
      <c r="B54" s="18">
        <v>80000</v>
      </c>
      <c r="C54" s="19">
        <v>46873</v>
      </c>
      <c r="D54" s="19">
        <v>2958465</v>
      </c>
      <c r="E54" s="1"/>
      <c r="F54" s="20">
        <f t="shared" si="15"/>
        <v>0</v>
      </c>
      <c r="G54" s="20">
        <f t="shared" si="15"/>
        <v>0</v>
      </c>
      <c r="H54" s="20">
        <f t="shared" si="15"/>
        <v>0</v>
      </c>
      <c r="I54" s="20">
        <f t="shared" si="15"/>
        <v>6666.666666666667</v>
      </c>
      <c r="J54" s="20">
        <f t="shared" si="15"/>
        <v>6666.666666666667</v>
      </c>
      <c r="K54" s="20">
        <f t="shared" si="15"/>
        <v>6666.666666666667</v>
      </c>
      <c r="L54" s="20">
        <f t="shared" si="15"/>
        <v>6666.666666666667</v>
      </c>
      <c r="M54" s="20">
        <f t="shared" si="15"/>
        <v>6666.666666666667</v>
      </c>
      <c r="N54" s="20">
        <f t="shared" si="15"/>
        <v>6666.666666666667</v>
      </c>
      <c r="O54" s="20">
        <f t="shared" si="15"/>
        <v>6666.666666666667</v>
      </c>
      <c r="P54" s="20">
        <f t="shared" si="15"/>
        <v>6666.666666666667</v>
      </c>
      <c r="Q54" s="20">
        <f t="shared" si="15"/>
        <v>6666.666666666667</v>
      </c>
      <c r="R54" s="1"/>
      <c r="S54" s="20">
        <f t="shared" si="11"/>
        <v>59999.999999999993</v>
      </c>
    </row>
    <row r="55" spans="1:19" x14ac:dyDescent="0.3">
      <c r="A55" s="21" t="s">
        <v>103</v>
      </c>
      <c r="B55" s="18">
        <v>80000</v>
      </c>
      <c r="C55" s="19">
        <v>46873</v>
      </c>
      <c r="D55" s="19">
        <v>2958465</v>
      </c>
      <c r="E55" s="1"/>
      <c r="F55" s="20">
        <f t="shared" si="15"/>
        <v>0</v>
      </c>
      <c r="G55" s="20">
        <f t="shared" si="15"/>
        <v>0</v>
      </c>
      <c r="H55" s="20">
        <f t="shared" si="15"/>
        <v>0</v>
      </c>
      <c r="I55" s="20">
        <f t="shared" si="15"/>
        <v>6666.666666666667</v>
      </c>
      <c r="J55" s="20">
        <f t="shared" si="15"/>
        <v>6666.666666666667</v>
      </c>
      <c r="K55" s="20">
        <f t="shared" si="15"/>
        <v>6666.666666666667</v>
      </c>
      <c r="L55" s="20">
        <f t="shared" si="15"/>
        <v>6666.666666666667</v>
      </c>
      <c r="M55" s="20">
        <f t="shared" si="15"/>
        <v>6666.666666666667</v>
      </c>
      <c r="N55" s="20">
        <f t="shared" si="15"/>
        <v>6666.666666666667</v>
      </c>
      <c r="O55" s="20">
        <f t="shared" si="15"/>
        <v>6666.666666666667</v>
      </c>
      <c r="P55" s="20">
        <f t="shared" si="15"/>
        <v>6666.666666666667</v>
      </c>
      <c r="Q55" s="20">
        <f t="shared" si="15"/>
        <v>6666.666666666667</v>
      </c>
      <c r="R55" s="1"/>
      <c r="S55" s="20">
        <f t="shared" si="11"/>
        <v>59999.999999999993</v>
      </c>
    </row>
    <row r="56" spans="1:19" x14ac:dyDescent="0.3">
      <c r="A56" s="21" t="s">
        <v>103</v>
      </c>
      <c r="B56" s="18">
        <v>80000</v>
      </c>
      <c r="C56" s="19">
        <v>46934</v>
      </c>
      <c r="D56" s="19">
        <v>2958465</v>
      </c>
      <c r="E56" s="1"/>
      <c r="F56" s="20">
        <f t="shared" si="15"/>
        <v>0</v>
      </c>
      <c r="G56" s="20">
        <f t="shared" si="15"/>
        <v>0</v>
      </c>
      <c r="H56" s="20">
        <f t="shared" si="15"/>
        <v>0</v>
      </c>
      <c r="I56" s="20">
        <f t="shared" si="15"/>
        <v>0</v>
      </c>
      <c r="J56" s="20">
        <f t="shared" si="15"/>
        <v>0</v>
      </c>
      <c r="K56" s="20">
        <f t="shared" si="15"/>
        <v>6666.666666666667</v>
      </c>
      <c r="L56" s="20">
        <f t="shared" si="15"/>
        <v>6666.666666666667</v>
      </c>
      <c r="M56" s="20">
        <f t="shared" si="15"/>
        <v>6666.666666666667</v>
      </c>
      <c r="N56" s="20">
        <f t="shared" si="15"/>
        <v>6666.666666666667</v>
      </c>
      <c r="O56" s="20">
        <f t="shared" si="15"/>
        <v>6666.666666666667</v>
      </c>
      <c r="P56" s="20">
        <f t="shared" si="15"/>
        <v>6666.666666666667</v>
      </c>
      <c r="Q56" s="20">
        <f t="shared" si="15"/>
        <v>6666.666666666667</v>
      </c>
      <c r="R56" s="1"/>
      <c r="S56" s="20">
        <f t="shared" si="11"/>
        <v>46666.666666666664</v>
      </c>
    </row>
    <row r="57" spans="1:19" x14ac:dyDescent="0.3">
      <c r="A57" s="21" t="s">
        <v>103</v>
      </c>
      <c r="B57" s="18">
        <v>80000</v>
      </c>
      <c r="C57" s="19">
        <v>46996</v>
      </c>
      <c r="D57" s="19">
        <v>2958465</v>
      </c>
      <c r="E57" s="1"/>
      <c r="F57" s="20">
        <f t="shared" si="15"/>
        <v>0</v>
      </c>
      <c r="G57" s="20">
        <f t="shared" si="15"/>
        <v>0</v>
      </c>
      <c r="H57" s="20">
        <f t="shared" si="15"/>
        <v>0</v>
      </c>
      <c r="I57" s="20">
        <f t="shared" si="15"/>
        <v>0</v>
      </c>
      <c r="J57" s="20">
        <f t="shared" si="15"/>
        <v>0</v>
      </c>
      <c r="K57" s="20">
        <f t="shared" si="15"/>
        <v>0</v>
      </c>
      <c r="L57" s="20">
        <f t="shared" si="15"/>
        <v>0</v>
      </c>
      <c r="M57" s="20">
        <f t="shared" si="15"/>
        <v>6666.666666666667</v>
      </c>
      <c r="N57" s="20">
        <f t="shared" si="15"/>
        <v>6666.666666666667</v>
      </c>
      <c r="O57" s="20">
        <f t="shared" si="15"/>
        <v>6666.666666666667</v>
      </c>
      <c r="P57" s="20">
        <f t="shared" si="15"/>
        <v>6666.666666666667</v>
      </c>
      <c r="Q57" s="20">
        <f t="shared" si="15"/>
        <v>6666.666666666667</v>
      </c>
      <c r="R57" s="1"/>
      <c r="S57" s="20">
        <f t="shared" si="11"/>
        <v>33333.333333333336</v>
      </c>
    </row>
    <row r="58" spans="1:19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</row>
    <row r="59" spans="1:19" x14ac:dyDescent="0.3">
      <c r="A59" s="11" t="s">
        <v>104</v>
      </c>
      <c r="B59" s="22">
        <f>SUM(B2:B58)</f>
        <v>5520000</v>
      </c>
      <c r="C59" s="11"/>
      <c r="D59" s="11"/>
      <c r="E59" s="11"/>
      <c r="F59" s="23">
        <f t="shared" ref="F59:Q59" si="16">SUM(F2:F58)</f>
        <v>433333.33333333355</v>
      </c>
      <c r="G59" s="23">
        <f t="shared" si="16"/>
        <v>433333.33333333355</v>
      </c>
      <c r="H59" s="23">
        <f t="shared" si="16"/>
        <v>433333.33333333355</v>
      </c>
      <c r="I59" s="23">
        <f t="shared" si="16"/>
        <v>446666.66666666692</v>
      </c>
      <c r="J59" s="23">
        <f t="shared" si="16"/>
        <v>446666.66666666692</v>
      </c>
      <c r="K59" s="23">
        <f t="shared" si="16"/>
        <v>453333.3333333336</v>
      </c>
      <c r="L59" s="23">
        <f t="shared" si="16"/>
        <v>453333.3333333336</v>
      </c>
      <c r="M59" s="23">
        <f t="shared" si="16"/>
        <v>460000.00000000029</v>
      </c>
      <c r="N59" s="23">
        <f t="shared" si="16"/>
        <v>460000.00000000029</v>
      </c>
      <c r="O59" s="23">
        <f t="shared" si="16"/>
        <v>460000.00000000029</v>
      </c>
      <c r="P59" s="23">
        <f t="shared" si="16"/>
        <v>460000.00000000029</v>
      </c>
      <c r="Q59" s="23">
        <f t="shared" si="16"/>
        <v>460000.00000000029</v>
      </c>
      <c r="R59" s="1"/>
      <c r="S59" s="23">
        <f>SUM(S2:S58)</f>
        <v>5400000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2c918a32-db2e-41e1-993e-2fb16b4b6018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BA56CC034E8724C8DEC5DFB20C06A66" ma:contentTypeVersion="9" ma:contentTypeDescription="Create a new document." ma:contentTypeScope="" ma:versionID="861f0196a001f4b6fbd0d4d902ebc27e">
  <xsd:schema xmlns:xsd="http://www.w3.org/2001/XMLSchema" xmlns:xs="http://www.w3.org/2001/XMLSchema" xmlns:p="http://schemas.microsoft.com/office/2006/metadata/properties" xmlns:ns3="2c918a32-db2e-41e1-993e-2fb16b4b6018" targetNamespace="http://schemas.microsoft.com/office/2006/metadata/properties" ma:root="true" ma:fieldsID="b788b4ae9b1aeb262c231b5cf6202bd6" ns3:_="">
    <xsd:import namespace="2c918a32-db2e-41e1-993e-2fb16b4b601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_activity" minOccurs="0"/>
                <xsd:element ref="ns3:MediaServiceDateTaken" minOccurs="0"/>
                <xsd:element ref="ns3:MediaServiceObjectDetectorVersions" minOccurs="0"/>
                <xsd:element ref="ns3:MediaServiceAutoTag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918a32-db2e-41e1-993e-2fb16b4b601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12" nillable="true" ma:displayName="_activity" ma:hidden="true" ma:internalName="_activity">
      <xsd:simpleType>
        <xsd:restriction base="dms:Note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897B6FD-0426-48F0-8244-E49E3D17F577}">
  <ds:schemaRefs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http://purl.org/dc/dcmitype/"/>
    <ds:schemaRef ds:uri="http://purl.org/dc/terms/"/>
    <ds:schemaRef ds:uri="http://schemas.microsoft.com/office/2006/metadata/properties"/>
    <ds:schemaRef ds:uri="http://www.w3.org/XML/1998/namespace"/>
    <ds:schemaRef ds:uri="http://schemas.openxmlformats.org/package/2006/metadata/core-properties"/>
    <ds:schemaRef ds:uri="2c918a32-db2e-41e1-993e-2fb16b4b6018"/>
  </ds:schemaRefs>
</ds:datastoreItem>
</file>

<file path=customXml/itemProps2.xml><?xml version="1.0" encoding="utf-8"?>
<ds:datastoreItem xmlns:ds="http://schemas.openxmlformats.org/officeDocument/2006/customXml" ds:itemID="{9E99DDC4-6C15-4143-B1F6-1C6E3477C61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76D6A2B-1CCD-4820-9E67-B1D9F6F6A1C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c918a32-db2e-41e1-993e-2fb16b4b601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Control Panel</vt:lpstr>
      <vt:lpstr>Operating Model</vt:lpstr>
      <vt:lpstr>Headcount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Reilly</dc:creator>
  <cp:lastModifiedBy>Chris Reilly</cp:lastModifiedBy>
  <dcterms:created xsi:type="dcterms:W3CDTF">2023-06-19T16:51:51Z</dcterms:created>
  <dcterms:modified xsi:type="dcterms:W3CDTF">2023-06-26T19:38:16Z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0x0101008BA56CC034E8724C8DEC5DFB20C06A66</vt:lpwstr>
  </property>
</Properties>
</file>