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3424CEC-6F6A-4B87-A767-84D34428069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F30" i="1"/>
  <c r="AF29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CA28" i="1"/>
  <c r="BZ28" i="1"/>
  <c r="BY28" i="1"/>
  <c r="BX28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BB60" i="1" s="1"/>
  <c r="AI45" i="1"/>
  <c r="AI53" i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X91" i="1" l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Y29" i="1" s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Z33" i="1" s="1"/>
  <c r="BT54" i="1"/>
  <c r="BV33" i="1"/>
  <c r="BU29" i="1"/>
  <c r="BZ29" i="1" s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Z30" i="1" s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Z38" i="1" l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<sst xmlns="http://schemas.openxmlformats.org/spreadsheetml/2006/main" count="276" uniqueCount="146">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</sst>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99</v>
      </c>
      <c r="C2" s="39"/>
    </row>
    <row r="4" spans="2:3" ht="13" customHeight="1" x14ac:dyDescent="0.3">
      <c r="B4" s="35">
        <f>SUM(B5:B9)</f>
        <v>0</v>
      </c>
      <c r="C4" t="s">
        <v>100</v>
      </c>
    </row>
    <row r="6" spans="2:3" ht="13" customHeight="1" x14ac:dyDescent="0.3">
      <c r="B6" s="35">
        <f>SUM('Operating Model'!92:92)</f>
        <v>0</v>
      </c>
      <c r="C6" t="s">
        <v>101</v>
      </c>
    </row>
    <row r="7" spans="2:3" ht="13" customHeight="1" x14ac:dyDescent="0.3">
      <c r="B7" s="35">
        <f>SUM('Operating Model'!130:130)</f>
        <v>0</v>
      </c>
      <c r="C7" t="s">
        <v>130</v>
      </c>
    </row>
    <row r="9" spans="2:3" ht="13" customHeight="1" x14ac:dyDescent="0.3">
      <c r="B9" s="34"/>
      <c r="C9" s="34" t="s">
        <v>102</v>
      </c>
    </row>
    <row r="11" spans="2:3" ht="13" customHeight="1" x14ac:dyDescent="0.45">
      <c r="B11" s="40" t="s">
        <v>103</v>
      </c>
      <c r="C11" s="40"/>
    </row>
    <row r="12" spans="2:3" ht="13" customHeight="1" x14ac:dyDescent="0.45">
      <c r="B12" s="40" t="s">
        <v>104</v>
      </c>
      <c r="C12" s="40" t="s">
        <v>105</v>
      </c>
    </row>
    <row r="13" spans="2:3" ht="13" customHeight="1" x14ac:dyDescent="0.3">
      <c r="B13" s="27">
        <v>1000</v>
      </c>
      <c r="C13" t="s">
        <v>106</v>
      </c>
    </row>
    <row r="14" spans="2:3" ht="13" customHeight="1" x14ac:dyDescent="0.3">
      <c r="B14" s="37">
        <v>1000</v>
      </c>
      <c r="C14" t="s">
        <v>107</v>
      </c>
    </row>
    <row r="15" spans="2:3" ht="13" customHeight="1" x14ac:dyDescent="0.3">
      <c r="B15" s="38"/>
      <c r="C15" t="s">
        <v>108</v>
      </c>
    </row>
    <row r="16" spans="2:3" ht="13" customHeight="1" x14ac:dyDescent="0.3">
      <c r="B16" s="33">
        <v>1000</v>
      </c>
      <c r="C16" t="s">
        <v>109</v>
      </c>
    </row>
    <row r="17" spans="2:3" ht="13" customHeight="1" x14ac:dyDescent="0.3">
      <c r="B17" s="46"/>
      <c r="C17" t="s">
        <v>129</v>
      </c>
    </row>
    <row r="18" spans="2:3" ht="13" customHeight="1" x14ac:dyDescent="0.3">
      <c r="B18" s="94">
        <v>1000</v>
      </c>
      <c r="C18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D12" activePane="bottomRight" state="frozen"/>
      <selection pane="topRight" activeCell="H1" sqref="H1"/>
      <selection pane="bottomLeft" activeCell="A5" sqref="A5"/>
      <selection pane="bottomRight" activeCell="AF28" sqref="AF2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138</v>
      </c>
      <c r="BS1" s="40"/>
      <c r="BT1" s="40"/>
      <c r="BU1" s="40"/>
      <c r="BV1" s="40"/>
      <c r="BX1" s="40" t="s">
        <v>140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136</v>
      </c>
      <c r="AG2" s="2" t="s">
        <v>136</v>
      </c>
      <c r="AH2" s="2" t="s">
        <v>136</v>
      </c>
      <c r="AI2" s="2" t="s">
        <v>136</v>
      </c>
      <c r="AJ2" s="2" t="s">
        <v>136</v>
      </c>
      <c r="AK2" s="2" t="s">
        <v>136</v>
      </c>
      <c r="AL2" s="2" t="s">
        <v>136</v>
      </c>
      <c r="AM2" s="2" t="s">
        <v>136</v>
      </c>
      <c r="AN2" s="2" t="s">
        <v>136</v>
      </c>
      <c r="AO2" s="2" t="s">
        <v>136</v>
      </c>
      <c r="AP2" s="2" t="s">
        <v>136</v>
      </c>
      <c r="AQ2" s="2" t="s">
        <v>136</v>
      </c>
      <c r="AR2" s="2" t="s">
        <v>136</v>
      </c>
      <c r="AS2" s="2" t="s">
        <v>136</v>
      </c>
      <c r="AT2" s="2" t="s">
        <v>136</v>
      </c>
      <c r="AU2" s="2" t="s">
        <v>136</v>
      </c>
      <c r="AV2" s="2" t="s">
        <v>136</v>
      </c>
      <c r="AW2" s="2" t="s">
        <v>136</v>
      </c>
      <c r="AX2" s="2" t="s">
        <v>136</v>
      </c>
      <c r="AY2" s="2" t="s">
        <v>136</v>
      </c>
      <c r="AZ2" s="2" t="s">
        <v>136</v>
      </c>
      <c r="BA2" s="2" t="s">
        <v>136</v>
      </c>
      <c r="BB2" s="2" t="s">
        <v>136</v>
      </c>
      <c r="BC2" s="2" t="s">
        <v>136</v>
      </c>
      <c r="BD2" s="2" t="s">
        <v>136</v>
      </c>
      <c r="BE2" s="2" t="s">
        <v>136</v>
      </c>
      <c r="BF2" s="2" t="s">
        <v>136</v>
      </c>
      <c r="BG2" s="2" t="s">
        <v>136</v>
      </c>
      <c r="BH2" s="2" t="s">
        <v>136</v>
      </c>
      <c r="BI2" s="2" t="s">
        <v>136</v>
      </c>
      <c r="BJ2" s="2" t="s">
        <v>136</v>
      </c>
      <c r="BK2" s="2" t="s">
        <v>136</v>
      </c>
      <c r="BL2" s="2" t="s">
        <v>136</v>
      </c>
      <c r="BM2" s="2" t="s">
        <v>136</v>
      </c>
      <c r="BN2" s="2" t="s">
        <v>136</v>
      </c>
      <c r="BO2" s="2" t="s">
        <v>136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100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139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140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140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142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142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143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143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5040000</v>
      </c>
      <c r="BU28" s="37">
        <f t="shared" si="123"/>
        <v>5040000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0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144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75600</v>
      </c>
      <c r="AG29" s="37">
        <f t="shared" ref="AG29:BO29" si="128">AG28*$B29</f>
        <v>75600</v>
      </c>
      <c r="AH29" s="37">
        <f t="shared" si="128"/>
        <v>75600</v>
      </c>
      <c r="AI29" s="37">
        <f t="shared" si="128"/>
        <v>75600</v>
      </c>
      <c r="AJ29" s="37">
        <f t="shared" si="128"/>
        <v>75600</v>
      </c>
      <c r="AK29" s="37">
        <f t="shared" si="128"/>
        <v>75600</v>
      </c>
      <c r="AL29" s="37">
        <f t="shared" si="128"/>
        <v>75600</v>
      </c>
      <c r="AM29" s="37">
        <f t="shared" si="128"/>
        <v>75600</v>
      </c>
      <c r="AN29" s="37">
        <f t="shared" si="128"/>
        <v>75600</v>
      </c>
      <c r="AO29" s="37">
        <f t="shared" si="128"/>
        <v>75600</v>
      </c>
      <c r="AP29" s="37">
        <f t="shared" si="128"/>
        <v>75600</v>
      </c>
      <c r="AQ29" s="37">
        <f t="shared" si="128"/>
        <v>75600</v>
      </c>
      <c r="AR29" s="37">
        <f t="shared" si="128"/>
        <v>75600</v>
      </c>
      <c r="AS29" s="37">
        <f t="shared" si="128"/>
        <v>75600</v>
      </c>
      <c r="AT29" s="37">
        <f t="shared" si="128"/>
        <v>75600</v>
      </c>
      <c r="AU29" s="37">
        <f t="shared" si="128"/>
        <v>75600</v>
      </c>
      <c r="AV29" s="37">
        <f t="shared" si="128"/>
        <v>75600</v>
      </c>
      <c r="AW29" s="37">
        <f t="shared" si="128"/>
        <v>75600</v>
      </c>
      <c r="AX29" s="37">
        <f t="shared" si="128"/>
        <v>75600</v>
      </c>
      <c r="AY29" s="37">
        <f t="shared" si="128"/>
        <v>75600</v>
      </c>
      <c r="AZ29" s="37">
        <f t="shared" si="128"/>
        <v>75600</v>
      </c>
      <c r="BA29" s="37">
        <f t="shared" si="128"/>
        <v>75600</v>
      </c>
      <c r="BB29" s="37">
        <f t="shared" si="128"/>
        <v>75600</v>
      </c>
      <c r="BC29" s="37">
        <f t="shared" si="128"/>
        <v>75600</v>
      </c>
      <c r="BD29" s="37">
        <f t="shared" si="128"/>
        <v>75600</v>
      </c>
      <c r="BE29" s="37">
        <f t="shared" si="128"/>
        <v>75600</v>
      </c>
      <c r="BF29" s="37">
        <f t="shared" si="128"/>
        <v>75600</v>
      </c>
      <c r="BG29" s="37">
        <f t="shared" si="128"/>
        <v>75600</v>
      </c>
      <c r="BH29" s="37">
        <f t="shared" si="128"/>
        <v>75600</v>
      </c>
      <c r="BI29" s="37">
        <f t="shared" si="128"/>
        <v>75600</v>
      </c>
      <c r="BJ29" s="37">
        <f t="shared" si="128"/>
        <v>75600</v>
      </c>
      <c r="BK29" s="37">
        <f t="shared" si="128"/>
        <v>75600</v>
      </c>
      <c r="BL29" s="37">
        <f t="shared" si="128"/>
        <v>75600</v>
      </c>
      <c r="BM29" s="37">
        <f t="shared" si="128"/>
        <v>75600</v>
      </c>
      <c r="BN29" s="37">
        <f t="shared" si="128"/>
        <v>75600</v>
      </c>
      <c r="BO29" s="37">
        <f t="shared" si="128"/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907200</v>
      </c>
      <c r="BU29" s="37">
        <f t="shared" si="123"/>
        <v>907200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0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144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42000</v>
      </c>
      <c r="AG30" s="37">
        <f t="shared" ref="AG30:BO30" si="129">AG28*$B30</f>
        <v>42000</v>
      </c>
      <c r="AH30" s="37">
        <f t="shared" si="129"/>
        <v>42000</v>
      </c>
      <c r="AI30" s="37">
        <f t="shared" si="129"/>
        <v>42000</v>
      </c>
      <c r="AJ30" s="37">
        <f t="shared" si="129"/>
        <v>42000</v>
      </c>
      <c r="AK30" s="37">
        <f t="shared" si="129"/>
        <v>42000</v>
      </c>
      <c r="AL30" s="37">
        <f t="shared" si="129"/>
        <v>42000</v>
      </c>
      <c r="AM30" s="37">
        <f t="shared" si="129"/>
        <v>42000</v>
      </c>
      <c r="AN30" s="37">
        <f t="shared" si="129"/>
        <v>42000</v>
      </c>
      <c r="AO30" s="37">
        <f t="shared" si="129"/>
        <v>42000</v>
      </c>
      <c r="AP30" s="37">
        <f t="shared" si="129"/>
        <v>42000</v>
      </c>
      <c r="AQ30" s="37">
        <f t="shared" si="129"/>
        <v>42000</v>
      </c>
      <c r="AR30" s="37">
        <f t="shared" si="129"/>
        <v>42000</v>
      </c>
      <c r="AS30" s="37">
        <f t="shared" si="129"/>
        <v>42000</v>
      </c>
      <c r="AT30" s="37">
        <f t="shared" si="129"/>
        <v>42000</v>
      </c>
      <c r="AU30" s="37">
        <f t="shared" si="129"/>
        <v>42000</v>
      </c>
      <c r="AV30" s="37">
        <f t="shared" si="129"/>
        <v>42000</v>
      </c>
      <c r="AW30" s="37">
        <f t="shared" si="129"/>
        <v>42000</v>
      </c>
      <c r="AX30" s="37">
        <f t="shared" si="129"/>
        <v>42000</v>
      </c>
      <c r="AY30" s="37">
        <f t="shared" si="129"/>
        <v>42000</v>
      </c>
      <c r="AZ30" s="37">
        <f t="shared" si="129"/>
        <v>42000</v>
      </c>
      <c r="BA30" s="37">
        <f t="shared" si="129"/>
        <v>42000</v>
      </c>
      <c r="BB30" s="37">
        <f t="shared" si="129"/>
        <v>42000</v>
      </c>
      <c r="BC30" s="37">
        <f t="shared" si="129"/>
        <v>42000</v>
      </c>
      <c r="BD30" s="37">
        <f t="shared" si="129"/>
        <v>42000</v>
      </c>
      <c r="BE30" s="37">
        <f t="shared" si="129"/>
        <v>42000</v>
      </c>
      <c r="BF30" s="37">
        <f t="shared" si="129"/>
        <v>42000</v>
      </c>
      <c r="BG30" s="37">
        <f t="shared" si="129"/>
        <v>42000</v>
      </c>
      <c r="BH30" s="37">
        <f t="shared" si="129"/>
        <v>42000</v>
      </c>
      <c r="BI30" s="37">
        <f t="shared" si="129"/>
        <v>42000</v>
      </c>
      <c r="BJ30" s="37">
        <f t="shared" si="129"/>
        <v>42000</v>
      </c>
      <c r="BK30" s="37">
        <f t="shared" si="129"/>
        <v>42000</v>
      </c>
      <c r="BL30" s="37">
        <f t="shared" si="129"/>
        <v>42000</v>
      </c>
      <c r="BM30" s="37">
        <f t="shared" si="129"/>
        <v>42000</v>
      </c>
      <c r="BN30" s="37">
        <f t="shared" si="129"/>
        <v>42000</v>
      </c>
      <c r="BO30" s="37">
        <f t="shared" si="129"/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504000</v>
      </c>
      <c r="BU30" s="37">
        <f t="shared" si="123"/>
        <v>504000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0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140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0">U31*(1+$B31)</f>
        <v>137156.25</v>
      </c>
      <c r="AH31" s="37">
        <f t="shared" ref="AH31" si="131">V31*(1+$B31)</f>
        <v>137156.25</v>
      </c>
      <c r="AI31" s="37">
        <f t="shared" ref="AI31" si="132">W31*(1+$B31)</f>
        <v>137156.25</v>
      </c>
      <c r="AJ31" s="37">
        <f t="shared" ref="AJ31" si="133">X31*(1+$B31)</f>
        <v>137156.25</v>
      </c>
      <c r="AK31" s="37">
        <f t="shared" ref="AK31" si="134">Y31*(1+$B31)</f>
        <v>137156.25</v>
      </c>
      <c r="AL31" s="37">
        <f t="shared" ref="AL31" si="135">Z31*(1+$B31)</f>
        <v>137156.25</v>
      </c>
      <c r="AM31" s="37">
        <f t="shared" ref="AM31" si="136">AA31*(1+$B31)</f>
        <v>137156.25</v>
      </c>
      <c r="AN31" s="37">
        <f t="shared" ref="AN31" si="137">AB31*(1+$B31)</f>
        <v>137156.25</v>
      </c>
      <c r="AO31" s="37">
        <f t="shared" ref="AO31" si="138">AC31*(1+$B31)</f>
        <v>137156.25</v>
      </c>
      <c r="AP31" s="37">
        <f t="shared" ref="AP31" si="139">AD31*(1+$B31)</f>
        <v>137156.25</v>
      </c>
      <c r="AQ31" s="37">
        <f t="shared" ref="AQ31" si="140">AE31*(1+$B31)</f>
        <v>137156.25</v>
      </c>
      <c r="AR31" s="37">
        <f t="shared" ref="AR31" si="141">AF31*(1+$B31)</f>
        <v>144014.0625</v>
      </c>
      <c r="AS31" s="37">
        <f t="shared" ref="AS31" si="142">AG31*(1+$B31)</f>
        <v>144014.0625</v>
      </c>
      <c r="AT31" s="37">
        <f t="shared" ref="AT31" si="143">AH31*(1+$B31)</f>
        <v>144014.0625</v>
      </c>
      <c r="AU31" s="37">
        <f t="shared" ref="AU31" si="144">AI31*(1+$B31)</f>
        <v>144014.0625</v>
      </c>
      <c r="AV31" s="37">
        <f t="shared" ref="AV31" si="145">AJ31*(1+$B31)</f>
        <v>144014.0625</v>
      </c>
      <c r="AW31" s="37">
        <f t="shared" ref="AW31" si="146">AK31*(1+$B31)</f>
        <v>144014.0625</v>
      </c>
      <c r="AX31" s="37">
        <f t="shared" ref="AX31" si="147">AL31*(1+$B31)</f>
        <v>144014.0625</v>
      </c>
      <c r="AY31" s="37">
        <f t="shared" ref="AY31" si="148">AM31*(1+$B31)</f>
        <v>144014.0625</v>
      </c>
      <c r="AZ31" s="37">
        <f t="shared" ref="AZ31" si="149">AN31*(1+$B31)</f>
        <v>144014.0625</v>
      </c>
      <c r="BA31" s="37">
        <f t="shared" ref="BA31" si="150">AO31*(1+$B31)</f>
        <v>144014.0625</v>
      </c>
      <c r="BB31" s="37">
        <f t="shared" ref="BB31" si="151">AP31*(1+$B31)</f>
        <v>144014.0625</v>
      </c>
      <c r="BC31" s="37">
        <f t="shared" ref="BC31" si="152">AQ31*(1+$B31)</f>
        <v>144014.0625</v>
      </c>
      <c r="BD31" s="37">
        <f t="shared" ref="BD31" si="153">AR31*(1+$B31)</f>
        <v>151214.765625</v>
      </c>
      <c r="BE31" s="37">
        <f t="shared" ref="BE31" si="154">AS31*(1+$B31)</f>
        <v>151214.765625</v>
      </c>
      <c r="BF31" s="37">
        <f t="shared" ref="BF31" si="155">AT31*(1+$B31)</f>
        <v>151214.765625</v>
      </c>
      <c r="BG31" s="37">
        <f t="shared" ref="BG31" si="156">AU31*(1+$B31)</f>
        <v>151214.765625</v>
      </c>
      <c r="BH31" s="37">
        <f t="shared" ref="BH31" si="157">AV31*(1+$B31)</f>
        <v>151214.765625</v>
      </c>
      <c r="BI31" s="37">
        <f t="shared" ref="BI31" si="158">AW31*(1+$B31)</f>
        <v>151214.765625</v>
      </c>
      <c r="BJ31" s="37">
        <f t="shared" ref="BJ31" si="159">AX31*(1+$B31)</f>
        <v>151214.765625</v>
      </c>
      <c r="BK31" s="37">
        <f t="shared" ref="BK31" si="160">AY31*(1+$B31)</f>
        <v>151214.765625</v>
      </c>
      <c r="BL31" s="37">
        <f t="shared" ref="BL31" si="161">AZ31*(1+$B31)</f>
        <v>151214.765625</v>
      </c>
      <c r="BM31" s="37">
        <f t="shared" ref="BM31" si="162">BA31*(1+$B31)</f>
        <v>151214.765625</v>
      </c>
      <c r="BN31" s="37">
        <f t="shared" ref="BN31" si="163">BB31*(1+$B31)</f>
        <v>151214.765625</v>
      </c>
      <c r="BO31" s="37">
        <f t="shared" ref="BO31" si="164">BC31*(1+$B31)</f>
        <v>151214.765625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1645875</v>
      </c>
      <c r="BU31" s="37">
        <f t="shared" si="123"/>
        <v>1728168.75</v>
      </c>
      <c r="BV31" s="37">
        <f t="shared" si="123"/>
        <v>1814577.1875</v>
      </c>
      <c r="BX31" s="81">
        <f t="shared" si="124"/>
        <v>4.4999999999999929E-2</v>
      </c>
      <c r="BY31" s="81">
        <f t="shared" si="125"/>
        <v>5.0000000000000266E-2</v>
      </c>
      <c r="BZ31" s="81">
        <f t="shared" si="126"/>
        <v>5.0000000000000044E-2</v>
      </c>
      <c r="CA31" s="81">
        <f t="shared" si="127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145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5">(AG7*$B32)+(AG8*$C32)</f>
        <v>221822.40175451248</v>
      </c>
      <c r="AH32" s="37">
        <f t="shared" si="165"/>
        <v>190027.70268712874</v>
      </c>
      <c r="AI32" s="37">
        <f t="shared" si="165"/>
        <v>187503.04009641375</v>
      </c>
      <c r="AJ32" s="37">
        <f t="shared" si="165"/>
        <v>209147.47436469997</v>
      </c>
      <c r="AK32" s="37">
        <f t="shared" si="165"/>
        <v>184755.47310438752</v>
      </c>
      <c r="AL32" s="37">
        <f t="shared" si="165"/>
        <v>198808.27626144126</v>
      </c>
      <c r="AM32" s="37">
        <f t="shared" si="165"/>
        <v>210093.4914235675</v>
      </c>
      <c r="AN32" s="37">
        <f t="shared" si="165"/>
        <v>207326.3702151975</v>
      </c>
      <c r="AO32" s="37">
        <f t="shared" si="165"/>
        <v>204480.334000445</v>
      </c>
      <c r="AP32" s="37">
        <f t="shared" si="165"/>
        <v>188154.71961401627</v>
      </c>
      <c r="AQ32" s="37">
        <f t="shared" si="165"/>
        <v>218261.602881525</v>
      </c>
      <c r="AR32" s="37">
        <f t="shared" si="165"/>
        <v>218137.09689383063</v>
      </c>
      <c r="AS32" s="37">
        <f t="shared" si="165"/>
        <v>262625.51282583014</v>
      </c>
      <c r="AT32" s="37">
        <f t="shared" si="165"/>
        <v>224376.60598743567</v>
      </c>
      <c r="AU32" s="37">
        <f t="shared" si="165"/>
        <v>221358.04716285996</v>
      </c>
      <c r="AV32" s="37">
        <f t="shared" si="165"/>
        <v>247192.74736517048</v>
      </c>
      <c r="AW32" s="37">
        <f t="shared" si="165"/>
        <v>218151.38219095333</v>
      </c>
      <c r="AX32" s="37">
        <f t="shared" si="165"/>
        <v>235047.55607036286</v>
      </c>
      <c r="AY32" s="37">
        <f t="shared" si="165"/>
        <v>248594.70304492099</v>
      </c>
      <c r="AZ32" s="37">
        <f t="shared" si="165"/>
        <v>245320.48607342545</v>
      </c>
      <c r="BA32" s="37">
        <f t="shared" si="165"/>
        <v>241880.63321545167</v>
      </c>
      <c r="BB32" s="37">
        <f t="shared" si="165"/>
        <v>222346.01114822651</v>
      </c>
      <c r="BC32" s="37">
        <f t="shared" si="165"/>
        <v>258182.55321474787</v>
      </c>
      <c r="BD32" s="37">
        <f t="shared" si="165"/>
        <v>258410.73206323807</v>
      </c>
      <c r="BE32" s="37">
        <f t="shared" si="165"/>
        <v>311535.82557221758</v>
      </c>
      <c r="BF32" s="37">
        <f t="shared" si="165"/>
        <v>265540.4403892472</v>
      </c>
      <c r="BG32" s="37">
        <f t="shared" si="165"/>
        <v>261929.37162830285</v>
      </c>
      <c r="BH32" s="37">
        <f t="shared" si="165"/>
        <v>292790.31163764803</v>
      </c>
      <c r="BI32" s="37">
        <f t="shared" si="165"/>
        <v>258173.14531181761</v>
      </c>
      <c r="BJ32" s="37">
        <f t="shared" si="165"/>
        <v>278481.85620941833</v>
      </c>
      <c r="BK32" s="37">
        <f t="shared" si="165"/>
        <v>294743.39469059475</v>
      </c>
      <c r="BL32" s="37">
        <f t="shared" si="165"/>
        <v>290861.35773052683</v>
      </c>
      <c r="BM32" s="37">
        <f t="shared" si="165"/>
        <v>286708.55575968348</v>
      </c>
      <c r="BN32" s="37">
        <f t="shared" si="165"/>
        <v>263323.96620344988</v>
      </c>
      <c r="BO32" s="37">
        <f t="shared" si="165"/>
        <v>306031.72306096909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2404915.317894794</v>
      </c>
      <c r="BU32" s="37">
        <f t="shared" si="123"/>
        <v>2843213.3351932154</v>
      </c>
      <c r="BV32" s="37">
        <f t="shared" si="123"/>
        <v>3368530.6802571132</v>
      </c>
      <c r="BX32" s="81">
        <f t="shared" si="124"/>
        <v>5.913088892532592E-2</v>
      </c>
      <c r="BY32" s="81">
        <f t="shared" si="125"/>
        <v>0.1735565750579704</v>
      </c>
      <c r="BZ32" s="81">
        <f t="shared" si="126"/>
        <v>0.18225091504764368</v>
      </c>
      <c r="CA32" s="81">
        <f t="shared" si="127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140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6">T33*(1+$B33)</f>
        <v>51061.480380000001</v>
      </c>
      <c r="AG33" s="37">
        <f t="shared" ref="AG33:AG38" si="167">U33*(1+$B33)</f>
        <v>54606.128400000001</v>
      </c>
      <c r="AH33" s="37">
        <f t="shared" ref="AH33:AH38" si="168">V33*(1+$B33)</f>
        <v>54163.895669999998</v>
      </c>
      <c r="AI33" s="37">
        <f t="shared" ref="AI33:AI38" si="169">W33*(1+$B33)</f>
        <v>51789.863700000002</v>
      </c>
      <c r="AJ33" s="37">
        <f t="shared" ref="AJ33:AJ38" si="170">X33*(1+$B33)</f>
        <v>52716.17727</v>
      </c>
      <c r="AK33" s="37">
        <f t="shared" ref="AK33:AK38" si="171">Y33*(1+$B33)</f>
        <v>51746.884559999999</v>
      </c>
      <c r="AL33" s="37">
        <f t="shared" ref="AL33:AL38" si="172">Z33*(1+$B33)</f>
        <v>51534.250919999999</v>
      </c>
      <c r="AM33" s="37">
        <f t="shared" ref="AM33:AM38" si="173">AA33*(1+$B33)</f>
        <v>54662.679899999996</v>
      </c>
      <c r="AN33" s="37">
        <f t="shared" ref="AN33:AN38" si="174">AB33*(1+$B33)</f>
        <v>56442.921119999999</v>
      </c>
      <c r="AO33" s="37">
        <f t="shared" ref="AO33:AO38" si="175">AC33*(1+$B33)</f>
        <v>52404.012989999996</v>
      </c>
      <c r="AP33" s="37">
        <f t="shared" ref="AP33:AP38" si="176">AD33*(1+$B33)</f>
        <v>52885.831770000004</v>
      </c>
      <c r="AQ33" s="37">
        <f t="shared" ref="AQ33:AQ38" si="177">AE33*(1+$B33)</f>
        <v>52513.722900000001</v>
      </c>
      <c r="AR33" s="37">
        <f t="shared" ref="AR33:AR38" si="178">AF33*(1+$B33)</f>
        <v>54380.476604700001</v>
      </c>
      <c r="AS33" s="37">
        <f t="shared" ref="AS33:AS38" si="179">AG33*(1+$B33)</f>
        <v>58155.526745999996</v>
      </c>
      <c r="AT33" s="37">
        <f t="shared" ref="AT33:AT38" si="180">AH33*(1+$B33)</f>
        <v>57684.548888549994</v>
      </c>
      <c r="AU33" s="37">
        <f t="shared" ref="AU33:AU38" si="181">AI33*(1+$B33)</f>
        <v>55156.204840500002</v>
      </c>
      <c r="AV33" s="37">
        <f t="shared" ref="AV33:AV38" si="182">AJ33*(1+$B33)</f>
        <v>56142.728792549999</v>
      </c>
      <c r="AW33" s="37">
        <f t="shared" ref="AW33:AW38" si="183">AK33*(1+$B33)</f>
        <v>55110.432056399994</v>
      </c>
      <c r="AX33" s="37">
        <f t="shared" ref="AX33:AX38" si="184">AL33*(1+$B33)</f>
        <v>54883.977229799995</v>
      </c>
      <c r="AY33" s="37">
        <f t="shared" ref="AY33:AY38" si="185">AM33*(1+$B33)</f>
        <v>58215.754093499992</v>
      </c>
      <c r="AZ33" s="37">
        <f t="shared" ref="AZ33:AZ38" si="186">AN33*(1+$B33)</f>
        <v>60111.710992799999</v>
      </c>
      <c r="BA33" s="37">
        <f t="shared" ref="BA33:BA38" si="187">AO33*(1+$B33)</f>
        <v>55810.273834349995</v>
      </c>
      <c r="BB33" s="37">
        <f t="shared" ref="BB33:BB38" si="188">AP33*(1+$B33)</f>
        <v>56323.410835050003</v>
      </c>
      <c r="BC33" s="37">
        <f t="shared" ref="BC33:BC38" si="189">AQ33*(1+$B33)</f>
        <v>55927.1148885</v>
      </c>
      <c r="BD33" s="37">
        <f t="shared" ref="BD33:BD38" si="190">AR33*(1+$B33)</f>
        <v>57915.207584005497</v>
      </c>
      <c r="BE33" s="37">
        <f t="shared" ref="BE33:BE38" si="191">AS33*(1+$B33)</f>
        <v>61935.635984489993</v>
      </c>
      <c r="BF33" s="37">
        <f t="shared" ref="BF33:BF38" si="192">AT33*(1+$B33)</f>
        <v>61434.04456630574</v>
      </c>
      <c r="BG33" s="37">
        <f t="shared" ref="BG33:BG38" si="193">AU33*(1+$B33)</f>
        <v>58741.358155132497</v>
      </c>
      <c r="BH33" s="37">
        <f t="shared" ref="BH33:BH38" si="194">AV33*(1+$B33)</f>
        <v>59792.006164065744</v>
      </c>
      <c r="BI33" s="37">
        <f t="shared" ref="BI33:BI38" si="195">AW33*(1+$B33)</f>
        <v>58692.61014006599</v>
      </c>
      <c r="BJ33" s="37">
        <f t="shared" ref="BJ33:BJ38" si="196">AX33*(1+$B33)</f>
        <v>58451.435749736993</v>
      </c>
      <c r="BK33" s="37">
        <f t="shared" ref="BK33:BK38" si="197">AY33*(1+$B33)</f>
        <v>61999.778109577492</v>
      </c>
      <c r="BL33" s="37">
        <f t="shared" ref="BL33:BL38" si="198">AZ33*(1+$B33)</f>
        <v>64018.972207331994</v>
      </c>
      <c r="BM33" s="37">
        <f t="shared" ref="BM33:BM38" si="199">BA33*(1+$B33)</f>
        <v>59437.941633582741</v>
      </c>
      <c r="BN33" s="37">
        <f t="shared" ref="BN33:BN38" si="200">BB33*(1+$B33)</f>
        <v>59984.432539328249</v>
      </c>
      <c r="BO33" s="37">
        <f t="shared" ref="BO33:BO38" si="201">BC33*(1+$B33)</f>
        <v>59562.377356252495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636527.84958000004</v>
      </c>
      <c r="BU33" s="37">
        <f t="shared" si="123"/>
        <v>677902.15980269993</v>
      </c>
      <c r="BV33" s="37">
        <f t="shared" si="123"/>
        <v>721965.80018987542</v>
      </c>
      <c r="BX33" s="81">
        <f t="shared" si="124"/>
        <v>6.2000000000000055E-2</v>
      </c>
      <c r="BY33" s="81">
        <f t="shared" si="125"/>
        <v>6.4999999999999947E-2</v>
      </c>
      <c r="BZ33" s="81">
        <f t="shared" si="126"/>
        <v>6.4999999999999725E-2</v>
      </c>
      <c r="CA33" s="81">
        <f t="shared" si="127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140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6"/>
        <v>54496.749999999985</v>
      </c>
      <c r="AG34" s="37">
        <f t="shared" si="167"/>
        <v>54496.749999999985</v>
      </c>
      <c r="AH34" s="37">
        <f t="shared" si="168"/>
        <v>54496.749999999985</v>
      </c>
      <c r="AI34" s="37">
        <f t="shared" si="169"/>
        <v>54496.749999999985</v>
      </c>
      <c r="AJ34" s="37">
        <f t="shared" si="170"/>
        <v>54496.749999999985</v>
      </c>
      <c r="AK34" s="37">
        <f t="shared" si="171"/>
        <v>54496.749999999985</v>
      </c>
      <c r="AL34" s="37">
        <f t="shared" si="172"/>
        <v>54496.749999999985</v>
      </c>
      <c r="AM34" s="37">
        <f t="shared" si="173"/>
        <v>54496.749999999985</v>
      </c>
      <c r="AN34" s="37">
        <f t="shared" si="174"/>
        <v>54496.749999999985</v>
      </c>
      <c r="AO34" s="37">
        <f t="shared" si="175"/>
        <v>54496.749999999985</v>
      </c>
      <c r="AP34" s="37">
        <f t="shared" si="176"/>
        <v>54496.749999999985</v>
      </c>
      <c r="AQ34" s="37">
        <f t="shared" si="177"/>
        <v>54496.749999999985</v>
      </c>
      <c r="AR34" s="37">
        <f t="shared" si="178"/>
        <v>56949.10374999998</v>
      </c>
      <c r="AS34" s="37">
        <f t="shared" si="179"/>
        <v>56949.10374999998</v>
      </c>
      <c r="AT34" s="37">
        <f t="shared" si="180"/>
        <v>56949.10374999998</v>
      </c>
      <c r="AU34" s="37">
        <f t="shared" si="181"/>
        <v>56949.10374999998</v>
      </c>
      <c r="AV34" s="37">
        <f t="shared" si="182"/>
        <v>56949.10374999998</v>
      </c>
      <c r="AW34" s="37">
        <f t="shared" si="183"/>
        <v>56949.10374999998</v>
      </c>
      <c r="AX34" s="37">
        <f t="shared" si="184"/>
        <v>56949.10374999998</v>
      </c>
      <c r="AY34" s="37">
        <f t="shared" si="185"/>
        <v>56949.10374999998</v>
      </c>
      <c r="AZ34" s="37">
        <f t="shared" si="186"/>
        <v>56949.10374999998</v>
      </c>
      <c r="BA34" s="37">
        <f t="shared" si="187"/>
        <v>56949.10374999998</v>
      </c>
      <c r="BB34" s="37">
        <f t="shared" si="188"/>
        <v>56949.10374999998</v>
      </c>
      <c r="BC34" s="37">
        <f t="shared" si="189"/>
        <v>56949.10374999998</v>
      </c>
      <c r="BD34" s="37">
        <f t="shared" si="190"/>
        <v>59511.813418749975</v>
      </c>
      <c r="BE34" s="37">
        <f t="shared" si="191"/>
        <v>59511.813418749975</v>
      </c>
      <c r="BF34" s="37">
        <f t="shared" si="192"/>
        <v>59511.813418749975</v>
      </c>
      <c r="BG34" s="37">
        <f t="shared" si="193"/>
        <v>59511.813418749975</v>
      </c>
      <c r="BH34" s="37">
        <f t="shared" si="194"/>
        <v>59511.813418749975</v>
      </c>
      <c r="BI34" s="37">
        <f t="shared" si="195"/>
        <v>59511.813418749975</v>
      </c>
      <c r="BJ34" s="37">
        <f t="shared" si="196"/>
        <v>59511.813418749975</v>
      </c>
      <c r="BK34" s="37">
        <f t="shared" si="197"/>
        <v>59511.813418749975</v>
      </c>
      <c r="BL34" s="37">
        <f t="shared" si="198"/>
        <v>59511.813418749975</v>
      </c>
      <c r="BM34" s="37">
        <f t="shared" si="199"/>
        <v>59511.813418749975</v>
      </c>
      <c r="BN34" s="37">
        <f t="shared" si="200"/>
        <v>59511.813418749975</v>
      </c>
      <c r="BO34" s="37">
        <f t="shared" si="201"/>
        <v>59511.813418749975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653960.99999999988</v>
      </c>
      <c r="BU34" s="37">
        <f t="shared" si="123"/>
        <v>683389.245</v>
      </c>
      <c r="BV34" s="37">
        <f t="shared" si="123"/>
        <v>714141.76102499955</v>
      </c>
      <c r="BX34" s="81">
        <f t="shared" si="124"/>
        <v>4.2999999999999705E-2</v>
      </c>
      <c r="BY34" s="81">
        <f t="shared" si="125"/>
        <v>4.4999999999999929E-2</v>
      </c>
      <c r="BZ34" s="81">
        <f t="shared" si="126"/>
        <v>4.5000000000000151E-2</v>
      </c>
      <c r="CA34" s="81">
        <f t="shared" si="127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140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6"/>
        <v>81909.596859999991</v>
      </c>
      <c r="AG35" s="37">
        <f t="shared" si="167"/>
        <v>78908.184144999992</v>
      </c>
      <c r="AH35" s="37">
        <f t="shared" si="168"/>
        <v>72001.064379999996</v>
      </c>
      <c r="AI35" s="37">
        <f t="shared" si="169"/>
        <v>71536.601920000001</v>
      </c>
      <c r="AJ35" s="37">
        <f t="shared" si="170"/>
        <v>72459.662414999999</v>
      </c>
      <c r="AK35" s="37">
        <f t="shared" si="171"/>
        <v>74926.239569999991</v>
      </c>
      <c r="AL35" s="37">
        <f t="shared" si="172"/>
        <v>79139.242490000004</v>
      </c>
      <c r="AM35" s="37">
        <f t="shared" si="173"/>
        <v>71867.355490000002</v>
      </c>
      <c r="AN35" s="37">
        <f t="shared" si="174"/>
        <v>77111.324324999994</v>
      </c>
      <c r="AO35" s="37">
        <f t="shared" si="175"/>
        <v>73820.209014999986</v>
      </c>
      <c r="AP35" s="37">
        <f t="shared" si="176"/>
        <v>77313.060545</v>
      </c>
      <c r="AQ35" s="37">
        <f t="shared" si="177"/>
        <v>81737.18276499999</v>
      </c>
      <c r="AR35" s="37">
        <f t="shared" si="178"/>
        <v>88871.912593099987</v>
      </c>
      <c r="AS35" s="37">
        <f t="shared" si="179"/>
        <v>85615.379797324989</v>
      </c>
      <c r="AT35" s="37">
        <f t="shared" si="180"/>
        <v>78121.154852299995</v>
      </c>
      <c r="AU35" s="37">
        <f t="shared" si="181"/>
        <v>77617.213083199997</v>
      </c>
      <c r="AV35" s="37">
        <f t="shared" si="182"/>
        <v>78618.733720274991</v>
      </c>
      <c r="AW35" s="37">
        <f t="shared" si="183"/>
        <v>81294.969933449989</v>
      </c>
      <c r="AX35" s="37">
        <f t="shared" si="184"/>
        <v>85866.078101649997</v>
      </c>
      <c r="AY35" s="37">
        <f t="shared" si="185"/>
        <v>77976.080706649998</v>
      </c>
      <c r="AZ35" s="37">
        <f t="shared" si="186"/>
        <v>83665.786892624994</v>
      </c>
      <c r="BA35" s="37">
        <f t="shared" si="187"/>
        <v>80094.926781274975</v>
      </c>
      <c r="BB35" s="37">
        <f t="shared" si="188"/>
        <v>83884.670691324995</v>
      </c>
      <c r="BC35" s="37">
        <f t="shared" si="189"/>
        <v>88684.843300024993</v>
      </c>
      <c r="BD35" s="37">
        <f t="shared" si="190"/>
        <v>96426.025163513477</v>
      </c>
      <c r="BE35" s="37">
        <f t="shared" si="191"/>
        <v>92892.687080097618</v>
      </c>
      <c r="BF35" s="37">
        <f t="shared" si="192"/>
        <v>84761.453014745493</v>
      </c>
      <c r="BG35" s="37">
        <f t="shared" si="193"/>
        <v>84214.676195271997</v>
      </c>
      <c r="BH35" s="37">
        <f t="shared" si="194"/>
        <v>85301.32608649836</v>
      </c>
      <c r="BI35" s="37">
        <f t="shared" si="195"/>
        <v>88205.04237779323</v>
      </c>
      <c r="BJ35" s="37">
        <f t="shared" si="196"/>
        <v>93164.694740290244</v>
      </c>
      <c r="BK35" s="37">
        <f t="shared" si="197"/>
        <v>84604.04756671525</v>
      </c>
      <c r="BL35" s="37">
        <f t="shared" si="198"/>
        <v>90777.37877849811</v>
      </c>
      <c r="BM35" s="37">
        <f t="shared" si="199"/>
        <v>86902.995557683345</v>
      </c>
      <c r="BN35" s="37">
        <f t="shared" si="200"/>
        <v>91014.86770008762</v>
      </c>
      <c r="BO35" s="37">
        <f t="shared" si="201"/>
        <v>96223.054980527115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912729.7239199999</v>
      </c>
      <c r="BU35" s="37">
        <f t="shared" si="123"/>
        <v>990311.75045319996</v>
      </c>
      <c r="BV35" s="37">
        <f t="shared" si="123"/>
        <v>1074488.249241722</v>
      </c>
      <c r="BX35" s="81">
        <f t="shared" si="124"/>
        <v>8.0999999999999961E-2</v>
      </c>
      <c r="BY35" s="81">
        <f t="shared" si="125"/>
        <v>8.4999999999999742E-2</v>
      </c>
      <c r="BZ35" s="81">
        <f t="shared" si="126"/>
        <v>8.4999999999999964E-2</v>
      </c>
      <c r="CA35" s="81">
        <f t="shared" si="127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140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6"/>
        <v>18017.400059999996</v>
      </c>
      <c r="AG36" s="37">
        <f t="shared" si="167"/>
        <v>17727.659054999996</v>
      </c>
      <c r="AH36" s="37">
        <f t="shared" si="168"/>
        <v>18120.038939999999</v>
      </c>
      <c r="AI36" s="37">
        <f t="shared" si="169"/>
        <v>20276.524574999996</v>
      </c>
      <c r="AJ36" s="37">
        <f t="shared" si="170"/>
        <v>21097.635614999996</v>
      </c>
      <c r="AK36" s="37">
        <f t="shared" si="171"/>
        <v>19825.341164999998</v>
      </c>
      <c r="AL36" s="37">
        <f t="shared" si="172"/>
        <v>17723.382434999996</v>
      </c>
      <c r="AM36" s="37">
        <f t="shared" si="173"/>
        <v>20939.400674999993</v>
      </c>
      <c r="AN36" s="37">
        <f t="shared" si="174"/>
        <v>17602.567919999998</v>
      </c>
      <c r="AO36" s="37">
        <f t="shared" si="175"/>
        <v>16562.280104999998</v>
      </c>
      <c r="AP36" s="37">
        <f t="shared" si="176"/>
        <v>21140.401814999997</v>
      </c>
      <c r="AQ36" s="37">
        <f t="shared" si="177"/>
        <v>17573.700734999999</v>
      </c>
      <c r="AR36" s="37">
        <f t="shared" si="178"/>
        <v>18648.009062099994</v>
      </c>
      <c r="AS36" s="37">
        <f t="shared" si="179"/>
        <v>18348.127121924994</v>
      </c>
      <c r="AT36" s="37">
        <f t="shared" si="180"/>
        <v>18754.240302899998</v>
      </c>
      <c r="AU36" s="37">
        <f t="shared" si="181"/>
        <v>20986.202935124995</v>
      </c>
      <c r="AV36" s="37">
        <f t="shared" si="182"/>
        <v>21836.052861524993</v>
      </c>
      <c r="AW36" s="37">
        <f t="shared" si="183"/>
        <v>20519.228105774997</v>
      </c>
      <c r="AX36" s="37">
        <f t="shared" si="184"/>
        <v>18343.700820224993</v>
      </c>
      <c r="AY36" s="37">
        <f t="shared" si="185"/>
        <v>21672.279698624992</v>
      </c>
      <c r="AZ36" s="37">
        <f t="shared" si="186"/>
        <v>18218.657797199998</v>
      </c>
      <c r="BA36" s="37">
        <f t="shared" si="187"/>
        <v>17141.959908674995</v>
      </c>
      <c r="BB36" s="37">
        <f t="shared" si="188"/>
        <v>21880.315878524994</v>
      </c>
      <c r="BC36" s="37">
        <f t="shared" si="189"/>
        <v>18188.780260724998</v>
      </c>
      <c r="BD36" s="37">
        <f t="shared" si="190"/>
        <v>19300.689379273492</v>
      </c>
      <c r="BE36" s="37">
        <f t="shared" si="191"/>
        <v>18990.311571192367</v>
      </c>
      <c r="BF36" s="37">
        <f t="shared" si="192"/>
        <v>19410.638713501496</v>
      </c>
      <c r="BG36" s="37">
        <f t="shared" si="193"/>
        <v>21720.720037854368</v>
      </c>
      <c r="BH36" s="37">
        <f t="shared" si="194"/>
        <v>22600.314711678366</v>
      </c>
      <c r="BI36" s="37">
        <f t="shared" si="195"/>
        <v>21237.40108947712</v>
      </c>
      <c r="BJ36" s="37">
        <f t="shared" si="196"/>
        <v>18985.730348932866</v>
      </c>
      <c r="BK36" s="37">
        <f t="shared" si="197"/>
        <v>22430.809488076866</v>
      </c>
      <c r="BL36" s="37">
        <f t="shared" si="198"/>
        <v>18856.310820101997</v>
      </c>
      <c r="BM36" s="37">
        <f t="shared" si="199"/>
        <v>17741.92850547862</v>
      </c>
      <c r="BN36" s="37">
        <f t="shared" si="200"/>
        <v>22646.126934273369</v>
      </c>
      <c r="BO36" s="37">
        <f t="shared" si="201"/>
        <v>18825.387569850373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226606.33309499998</v>
      </c>
      <c r="BU36" s="37">
        <f t="shared" si="123"/>
        <v>234537.55475332495</v>
      </c>
      <c r="BV36" s="37">
        <f t="shared" si="123"/>
        <v>242746.36916969132</v>
      </c>
      <c r="BX36" s="81">
        <f t="shared" si="124"/>
        <v>3.2999999999999918E-2</v>
      </c>
      <c r="BY36" s="81">
        <f t="shared" si="125"/>
        <v>3.499999999999992E-2</v>
      </c>
      <c r="BZ36" s="81">
        <f t="shared" si="126"/>
        <v>3.499999999999992E-2</v>
      </c>
      <c r="CA36" s="81">
        <f t="shared" si="127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140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6"/>
        <v>16583.694749999999</v>
      </c>
      <c r="AG37" s="37">
        <f t="shared" si="167"/>
        <v>17975.471850000002</v>
      </c>
      <c r="AH37" s="37">
        <f t="shared" si="168"/>
        <v>19620.099449999998</v>
      </c>
      <c r="AI37" s="37">
        <f t="shared" si="169"/>
        <v>18894.528449999998</v>
      </c>
      <c r="AJ37" s="37">
        <f t="shared" si="170"/>
        <v>16699.126499999998</v>
      </c>
      <c r="AK37" s="37">
        <f t="shared" si="171"/>
        <v>19045.1394</v>
      </c>
      <c r="AL37" s="37">
        <f t="shared" si="172"/>
        <v>17264.1924</v>
      </c>
      <c r="AM37" s="37">
        <f t="shared" si="173"/>
        <v>19398.030749999998</v>
      </c>
      <c r="AN37" s="37">
        <f t="shared" si="174"/>
        <v>16842.042000000001</v>
      </c>
      <c r="AO37" s="37">
        <f t="shared" si="175"/>
        <v>17123.475599999998</v>
      </c>
      <c r="AP37" s="37">
        <f t="shared" si="176"/>
        <v>19517.859899999999</v>
      </c>
      <c r="AQ37" s="37">
        <f t="shared" si="177"/>
        <v>19569.529349999997</v>
      </c>
      <c r="AR37" s="37">
        <f t="shared" si="178"/>
        <v>17412.879487499999</v>
      </c>
      <c r="AS37" s="37">
        <f t="shared" si="179"/>
        <v>18874.245442500003</v>
      </c>
      <c r="AT37" s="37">
        <f t="shared" si="180"/>
        <v>20601.104422499997</v>
      </c>
      <c r="AU37" s="37">
        <f t="shared" si="181"/>
        <v>19839.254872499998</v>
      </c>
      <c r="AV37" s="37">
        <f t="shared" si="182"/>
        <v>17534.082824999998</v>
      </c>
      <c r="AW37" s="37">
        <f t="shared" si="183"/>
        <v>19997.396370000002</v>
      </c>
      <c r="AX37" s="37">
        <f t="shared" si="184"/>
        <v>18127.402020000001</v>
      </c>
      <c r="AY37" s="37">
        <f t="shared" si="185"/>
        <v>20367.9322875</v>
      </c>
      <c r="AZ37" s="37">
        <f t="shared" si="186"/>
        <v>17684.144100000001</v>
      </c>
      <c r="BA37" s="37">
        <f t="shared" si="187"/>
        <v>17979.649379999999</v>
      </c>
      <c r="BB37" s="37">
        <f t="shared" si="188"/>
        <v>20493.752895000001</v>
      </c>
      <c r="BC37" s="37">
        <f t="shared" si="189"/>
        <v>20548.005817499998</v>
      </c>
      <c r="BD37" s="37">
        <f t="shared" si="190"/>
        <v>18283.523461875</v>
      </c>
      <c r="BE37" s="37">
        <f t="shared" si="191"/>
        <v>19817.957714625005</v>
      </c>
      <c r="BF37" s="37">
        <f t="shared" si="192"/>
        <v>21631.159643624997</v>
      </c>
      <c r="BG37" s="37">
        <f t="shared" si="193"/>
        <v>20831.217616124999</v>
      </c>
      <c r="BH37" s="37">
        <f t="shared" si="194"/>
        <v>18410.786966249998</v>
      </c>
      <c r="BI37" s="37">
        <f t="shared" si="195"/>
        <v>20997.266188500002</v>
      </c>
      <c r="BJ37" s="37">
        <f t="shared" si="196"/>
        <v>19033.772121000002</v>
      </c>
      <c r="BK37" s="37">
        <f t="shared" si="197"/>
        <v>21386.328901875</v>
      </c>
      <c r="BL37" s="37">
        <f t="shared" si="198"/>
        <v>18568.351305000004</v>
      </c>
      <c r="BM37" s="37">
        <f t="shared" si="199"/>
        <v>18878.631849000001</v>
      </c>
      <c r="BN37" s="37">
        <f t="shared" si="200"/>
        <v>21518.440539750001</v>
      </c>
      <c r="BO37" s="37">
        <f t="shared" si="201"/>
        <v>21575.406108374998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218533.19040000002</v>
      </c>
      <c r="BU37" s="37">
        <f t="shared" si="123"/>
        <v>229459.84992000001</v>
      </c>
      <c r="BV37" s="37">
        <f t="shared" si="123"/>
        <v>240932.842416</v>
      </c>
      <c r="BX37" s="81">
        <f t="shared" si="124"/>
        <v>4.6999999999999931E-2</v>
      </c>
      <c r="BY37" s="81">
        <f t="shared" si="125"/>
        <v>5.0000000000000266E-2</v>
      </c>
      <c r="BZ37" s="81">
        <f t="shared" si="126"/>
        <v>4.9999999999999822E-2</v>
      </c>
      <c r="CA37" s="81">
        <f t="shared" si="127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140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6"/>
        <v>40110.125849999997</v>
      </c>
      <c r="AG38" s="37">
        <f t="shared" si="167"/>
        <v>40024.086629999991</v>
      </c>
      <c r="AH38" s="37">
        <f t="shared" si="168"/>
        <v>41126.747159999992</v>
      </c>
      <c r="AI38" s="37">
        <f t="shared" si="169"/>
        <v>40525.604714999994</v>
      </c>
      <c r="AJ38" s="37">
        <f t="shared" si="170"/>
        <v>41870.533575000001</v>
      </c>
      <c r="AK38" s="37">
        <f t="shared" si="171"/>
        <v>39747.855449999995</v>
      </c>
      <c r="AL38" s="37">
        <f t="shared" si="172"/>
        <v>44184.535754999997</v>
      </c>
      <c r="AM38" s="37">
        <f t="shared" si="173"/>
        <v>40450.886444999996</v>
      </c>
      <c r="AN38" s="37">
        <f t="shared" si="174"/>
        <v>45017.757675000001</v>
      </c>
      <c r="AO38" s="37">
        <f t="shared" si="175"/>
        <v>40256.166104999997</v>
      </c>
      <c r="AP38" s="37">
        <f t="shared" si="176"/>
        <v>43051.308659999995</v>
      </c>
      <c r="AQ38" s="37">
        <f t="shared" si="177"/>
        <v>39695.77908</v>
      </c>
      <c r="AR38" s="37">
        <f t="shared" si="178"/>
        <v>42717.284030249997</v>
      </c>
      <c r="AS38" s="37">
        <f t="shared" si="179"/>
        <v>42625.652260949988</v>
      </c>
      <c r="AT38" s="37">
        <f t="shared" si="180"/>
        <v>43799.985725399987</v>
      </c>
      <c r="AU38" s="37">
        <f t="shared" si="181"/>
        <v>43159.769021474989</v>
      </c>
      <c r="AV38" s="37">
        <f t="shared" si="182"/>
        <v>44592.118257374997</v>
      </c>
      <c r="AW38" s="37">
        <f t="shared" si="183"/>
        <v>42331.466054249991</v>
      </c>
      <c r="AX38" s="37">
        <f t="shared" si="184"/>
        <v>47056.530579074992</v>
      </c>
      <c r="AY38" s="37">
        <f t="shared" si="185"/>
        <v>43080.194063924995</v>
      </c>
      <c r="AZ38" s="37">
        <f t="shared" si="186"/>
        <v>47943.911923874999</v>
      </c>
      <c r="BA38" s="37">
        <f t="shared" si="187"/>
        <v>42872.816901824997</v>
      </c>
      <c r="BB38" s="37">
        <f t="shared" si="188"/>
        <v>45849.643722899993</v>
      </c>
      <c r="BC38" s="37">
        <f t="shared" si="189"/>
        <v>42276.004720199999</v>
      </c>
      <c r="BD38" s="37">
        <f t="shared" si="190"/>
        <v>45493.907492216247</v>
      </c>
      <c r="BE38" s="37">
        <f t="shared" si="191"/>
        <v>45396.319657911736</v>
      </c>
      <c r="BF38" s="37">
        <f t="shared" si="192"/>
        <v>46646.984797550984</v>
      </c>
      <c r="BG38" s="37">
        <f t="shared" si="193"/>
        <v>45965.154007870864</v>
      </c>
      <c r="BH38" s="37">
        <f t="shared" si="194"/>
        <v>47490.605944104369</v>
      </c>
      <c r="BI38" s="37">
        <f t="shared" si="195"/>
        <v>45083.011347776235</v>
      </c>
      <c r="BJ38" s="37">
        <f t="shared" si="196"/>
        <v>50115.205066714865</v>
      </c>
      <c r="BK38" s="37">
        <f t="shared" si="197"/>
        <v>45880.406678080115</v>
      </c>
      <c r="BL38" s="37">
        <f t="shared" si="198"/>
        <v>51060.266198926874</v>
      </c>
      <c r="BM38" s="37">
        <f t="shared" si="199"/>
        <v>45659.550000443618</v>
      </c>
      <c r="BN38" s="37">
        <f t="shared" si="200"/>
        <v>48829.870564888493</v>
      </c>
      <c r="BO38" s="37">
        <f t="shared" si="201"/>
        <v>45023.945027012996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496061.38709999999</v>
      </c>
      <c r="BU38" s="37">
        <f t="shared" si="123"/>
        <v>528305.37726149999</v>
      </c>
      <c r="BV38" s="37">
        <f t="shared" si="123"/>
        <v>562645.22678349726</v>
      </c>
      <c r="BX38" s="81">
        <f t="shared" si="124"/>
        <v>6.2999999999999945E-2</v>
      </c>
      <c r="BY38" s="81">
        <f t="shared" si="125"/>
        <v>6.5000000000000169E-2</v>
      </c>
      <c r="BZ38" s="81">
        <f t="shared" si="126"/>
        <v>6.4999999999999947E-2</v>
      </c>
      <c r="CA38" s="81">
        <f t="shared" si="127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64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65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2">SUM(I28:I41)</f>
        <v>1078697.27</v>
      </c>
      <c r="J42" s="28">
        <f t="shared" si="202"/>
        <v>1104198.1099999999</v>
      </c>
      <c r="K42" s="28">
        <f t="shared" si="202"/>
        <v>1087887.5900000001</v>
      </c>
      <c r="L42" s="28">
        <f t="shared" si="202"/>
        <v>1096184.28</v>
      </c>
      <c r="M42" s="28">
        <f t="shared" si="202"/>
        <v>1099331.0599999998</v>
      </c>
      <c r="N42" s="28">
        <f t="shared" si="202"/>
        <v>1113691.3600000001</v>
      </c>
      <c r="O42" s="28">
        <f t="shared" si="202"/>
        <v>1096675.8800000001</v>
      </c>
      <c r="P42" s="28">
        <f t="shared" si="202"/>
        <v>1099673.01</v>
      </c>
      <c r="Q42" s="28">
        <f t="shared" si="202"/>
        <v>1064022.8400000001</v>
      </c>
      <c r="R42" s="28">
        <f t="shared" si="202"/>
        <v>1074652.0499999998</v>
      </c>
      <c r="S42" s="28">
        <f t="shared" si="202"/>
        <v>1084365.82</v>
      </c>
      <c r="T42" s="28">
        <f t="shared" si="202"/>
        <v>1130581.0290000001</v>
      </c>
      <c r="U42" s="28">
        <f t="shared" si="202"/>
        <v>1162311.6689999998</v>
      </c>
      <c r="V42" s="28">
        <f t="shared" si="202"/>
        <v>1130100.493</v>
      </c>
      <c r="W42" s="28">
        <f t="shared" si="202"/>
        <v>1124652.6869999997</v>
      </c>
      <c r="X42" s="28">
        <f t="shared" si="202"/>
        <v>1144051.5109999999</v>
      </c>
      <c r="Y42" s="28">
        <f t="shared" si="202"/>
        <v>1124084.8629999999</v>
      </c>
      <c r="Z42" s="28">
        <f t="shared" si="202"/>
        <v>1139460.818</v>
      </c>
      <c r="AA42" s="28">
        <f t="shared" si="202"/>
        <v>1146876.7470000002</v>
      </c>
      <c r="AB42" s="28">
        <f t="shared" si="202"/>
        <v>1147342.53</v>
      </c>
      <c r="AC42" s="28">
        <f t="shared" si="202"/>
        <v>1131285.6670000001</v>
      </c>
      <c r="AD42" s="28">
        <f t="shared" si="202"/>
        <v>1131467.7760000001</v>
      </c>
      <c r="AE42" s="28">
        <f t="shared" si="202"/>
        <v>1154458.0789999999</v>
      </c>
      <c r="AF42" s="28">
        <f t="shared" ref="AF42:BO42" si="203">SUM(AF28:AF41)</f>
        <v>1172662.6893914586</v>
      </c>
      <c r="AG42" s="28">
        <f t="shared" si="203"/>
        <v>1211509.8918345126</v>
      </c>
      <c r="AH42" s="28">
        <f t="shared" si="203"/>
        <v>1175505.5082871288</v>
      </c>
      <c r="AI42" s="28">
        <f t="shared" si="203"/>
        <v>1170972.1234564139</v>
      </c>
      <c r="AJ42" s="28">
        <f t="shared" si="203"/>
        <v>1194436.5697397001</v>
      </c>
      <c r="AK42" s="28">
        <f t="shared" si="203"/>
        <v>1170492.8932493874</v>
      </c>
      <c r="AL42" s="28">
        <f t="shared" si="203"/>
        <v>1189099.8402614414</v>
      </c>
      <c r="AM42" s="28">
        <f t="shared" si="203"/>
        <v>1197857.8046835675</v>
      </c>
      <c r="AN42" s="28">
        <f t="shared" si="203"/>
        <v>1200788.9432551975</v>
      </c>
      <c r="AO42" s="28">
        <f t="shared" si="203"/>
        <v>1185092.4378154448</v>
      </c>
      <c r="AP42" s="28">
        <f t="shared" si="203"/>
        <v>1182509.1423040165</v>
      </c>
      <c r="AQ42" s="28">
        <f t="shared" si="203"/>
        <v>1209797.4777115248</v>
      </c>
      <c r="AR42" s="28">
        <f t="shared" si="203"/>
        <v>1229923.7849214808</v>
      </c>
      <c r="AS42" s="28">
        <f t="shared" si="203"/>
        <v>1276000.5704445301</v>
      </c>
      <c r="AT42" s="28">
        <f t="shared" si="203"/>
        <v>1233093.7664290858</v>
      </c>
      <c r="AU42" s="28">
        <f t="shared" si="203"/>
        <v>1227872.8181656599</v>
      </c>
      <c r="AV42" s="28">
        <f t="shared" si="203"/>
        <v>1255672.5900718954</v>
      </c>
      <c r="AW42" s="28">
        <f t="shared" si="203"/>
        <v>1227161.0009608285</v>
      </c>
      <c r="AX42" s="28">
        <f t="shared" si="203"/>
        <v>1249081.3710711128</v>
      </c>
      <c r="AY42" s="28">
        <f t="shared" si="203"/>
        <v>1259663.0701451208</v>
      </c>
      <c r="AZ42" s="28">
        <f t="shared" si="203"/>
        <v>1262700.8240299253</v>
      </c>
      <c r="BA42" s="28">
        <f t="shared" si="203"/>
        <v>1245536.3862715766</v>
      </c>
      <c r="BB42" s="28">
        <f t="shared" si="203"/>
        <v>1240533.9314210264</v>
      </c>
      <c r="BC42" s="28">
        <f t="shared" si="203"/>
        <v>1273563.4284516978</v>
      </c>
      <c r="BD42" s="28">
        <f t="shared" si="203"/>
        <v>1295349.6241878716</v>
      </c>
      <c r="BE42" s="28">
        <f t="shared" si="203"/>
        <v>1350088.2766242842</v>
      </c>
      <c r="BF42" s="28">
        <f t="shared" si="203"/>
        <v>1298944.2601687259</v>
      </c>
      <c r="BG42" s="28">
        <f t="shared" si="203"/>
        <v>1292922.0366843075</v>
      </c>
      <c r="BH42" s="28">
        <f t="shared" si="203"/>
        <v>1325904.8905539948</v>
      </c>
      <c r="BI42" s="28">
        <f t="shared" si="203"/>
        <v>1291908.0154991802</v>
      </c>
      <c r="BJ42" s="28">
        <f t="shared" si="203"/>
        <v>1317752.2332798433</v>
      </c>
      <c r="BK42" s="28">
        <f t="shared" si="203"/>
        <v>1330564.3044786695</v>
      </c>
      <c r="BL42" s="28">
        <f t="shared" si="203"/>
        <v>1333662.1760841359</v>
      </c>
      <c r="BM42" s="28">
        <f t="shared" si="203"/>
        <v>1314849.1423496217</v>
      </c>
      <c r="BN42" s="28">
        <f t="shared" si="203"/>
        <v>1306837.2435255277</v>
      </c>
      <c r="BO42" s="28">
        <f t="shared" si="203"/>
        <v>1346761.4331467368</v>
      </c>
      <c r="BP42" s="69"/>
      <c r="BR42" s="77">
        <f t="shared" ref="BR42:BV42" si="204">SUMIFS($H42:$BP42,$H$3:$BP$3,BR$3)</f>
        <v>13088450.490000002</v>
      </c>
      <c r="BS42" s="77">
        <f t="shared" si="204"/>
        <v>13666673.868999999</v>
      </c>
      <c r="BT42" s="77">
        <f t="shared" si="204"/>
        <v>14260725.321989793</v>
      </c>
      <c r="BU42" s="77">
        <f t="shared" si="204"/>
        <v>14980803.542383943</v>
      </c>
      <c r="BV42" s="77">
        <f t="shared" si="204"/>
        <v>15805543.6365829</v>
      </c>
      <c r="BX42" s="83">
        <f t="shared" ref="BX42:CA42" si="205">IFERROR(BS42/BR42-1,0)</f>
        <v>4.4178138538383704E-2</v>
      </c>
      <c r="BY42" s="83">
        <f t="shared" si="205"/>
        <v>4.346715657986655E-2</v>
      </c>
      <c r="BZ42" s="83">
        <f t="shared" si="205"/>
        <v>5.0493800570143632E-2</v>
      </c>
      <c r="CA42" s="83">
        <f t="shared" si="205"/>
        <v>5.5053127949084235E-2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6">H22-H42</f>
        <v>281984.46375180129</v>
      </c>
      <c r="I44" s="28">
        <f t="shared" si="206"/>
        <v>360847.07695553033</v>
      </c>
      <c r="J44" s="28">
        <f t="shared" si="206"/>
        <v>406170.54699987383</v>
      </c>
      <c r="K44" s="28">
        <f t="shared" si="206"/>
        <v>383073.18202828965</v>
      </c>
      <c r="L44" s="28">
        <f t="shared" si="206"/>
        <v>446325.70993441553</v>
      </c>
      <c r="M44" s="28">
        <f t="shared" si="206"/>
        <v>364637.07883360097</v>
      </c>
      <c r="N44" s="28">
        <f t="shared" si="206"/>
        <v>350193.79696557065</v>
      </c>
      <c r="O44" s="28">
        <f t="shared" si="206"/>
        <v>373329.6644133837</v>
      </c>
      <c r="P44" s="28">
        <f t="shared" si="206"/>
        <v>305446.53415252152</v>
      </c>
      <c r="Q44" s="28">
        <f t="shared" si="206"/>
        <v>334633.62918754737</v>
      </c>
      <c r="R44" s="28">
        <f t="shared" si="206"/>
        <v>327281.46612681099</v>
      </c>
      <c r="S44" s="28">
        <f t="shared" si="206"/>
        <v>397552.36335372971</v>
      </c>
      <c r="T44" s="28">
        <f t="shared" si="206"/>
        <v>180387.53431555023</v>
      </c>
      <c r="U44" s="28">
        <f t="shared" si="206"/>
        <v>367336.87468473474</v>
      </c>
      <c r="V44" s="28">
        <f t="shared" si="206"/>
        <v>178418.50980985654</v>
      </c>
      <c r="W44" s="28">
        <f t="shared" si="206"/>
        <v>293997.9229139688</v>
      </c>
      <c r="X44" s="28">
        <f t="shared" si="206"/>
        <v>294840.85684731835</v>
      </c>
      <c r="Y44" s="28">
        <f t="shared" si="206"/>
        <v>227863.47930474882</v>
      </c>
      <c r="Z44" s="28">
        <f t="shared" si="206"/>
        <v>196460.94845760544</v>
      </c>
      <c r="AA44" s="28">
        <f t="shared" si="206"/>
        <v>266463.53899867996</v>
      </c>
      <c r="AB44" s="28">
        <f t="shared" si="206"/>
        <v>205458.77508449089</v>
      </c>
      <c r="AC44" s="28">
        <f t="shared" si="206"/>
        <v>288433.05471111997</v>
      </c>
      <c r="AD44" s="28">
        <f t="shared" si="206"/>
        <v>282433.66777954111</v>
      </c>
      <c r="AE44" s="28">
        <f t="shared" si="206"/>
        <v>363287.92410838697</v>
      </c>
      <c r="AF44" s="28">
        <f t="shared" ref="AF44:BO44" si="207">AF22-AF42</f>
        <v>232324.07609606604</v>
      </c>
      <c r="AG44" s="28">
        <f t="shared" si="207"/>
        <v>348672.30743623734</v>
      </c>
      <c r="AH44" s="28">
        <f t="shared" si="207"/>
        <v>350955.08494059602</v>
      </c>
      <c r="AI44" s="28">
        <f t="shared" si="207"/>
        <v>346979.12032841123</v>
      </c>
      <c r="AJ44" s="28">
        <f t="shared" si="207"/>
        <v>410263.07414230006</v>
      </c>
      <c r="AK44" s="28">
        <f t="shared" si="207"/>
        <v>313616.76101386221</v>
      </c>
      <c r="AL44" s="28">
        <f t="shared" si="207"/>
        <v>312829.01342503331</v>
      </c>
      <c r="AM44" s="28">
        <f t="shared" si="207"/>
        <v>325108.78073048266</v>
      </c>
      <c r="AN44" s="28">
        <f t="shared" si="207"/>
        <v>302118.79565665266</v>
      </c>
      <c r="AO44" s="28">
        <f t="shared" si="207"/>
        <v>319838.6082112554</v>
      </c>
      <c r="AP44" s="28">
        <f t="shared" si="207"/>
        <v>272177.80253695813</v>
      </c>
      <c r="AQ44" s="28">
        <f t="shared" si="207"/>
        <v>396560.72317997506</v>
      </c>
      <c r="AR44" s="28">
        <f t="shared" si="207"/>
        <v>257807.079908357</v>
      </c>
      <c r="AS44" s="28">
        <f t="shared" si="207"/>
        <v>382535.91190528101</v>
      </c>
      <c r="AT44" s="28">
        <f t="shared" si="207"/>
        <v>379260.7112170551</v>
      </c>
      <c r="AU44" s="28">
        <f t="shared" si="207"/>
        <v>374932.61720593716</v>
      </c>
      <c r="AV44" s="28">
        <f t="shared" si="207"/>
        <v>442913.67023833445</v>
      </c>
      <c r="AW44" s="28">
        <f t="shared" si="207"/>
        <v>340459.45209637005</v>
      </c>
      <c r="AX44" s="28">
        <f t="shared" si="207"/>
        <v>341890.72675065906</v>
      </c>
      <c r="AY44" s="28">
        <f t="shared" si="207"/>
        <v>356847.63255013968</v>
      </c>
      <c r="AZ44" s="28">
        <f t="shared" si="207"/>
        <v>332518.97157560242</v>
      </c>
      <c r="BA44" s="28">
        <f t="shared" si="207"/>
        <v>350634.81385552348</v>
      </c>
      <c r="BB44" s="28">
        <f t="shared" si="207"/>
        <v>298711.25907256315</v>
      </c>
      <c r="BC44" s="28">
        <f t="shared" si="207"/>
        <v>430184.1980331745</v>
      </c>
      <c r="BD44" s="28">
        <f t="shared" si="207"/>
        <v>288700.36104641343</v>
      </c>
      <c r="BE44" s="28">
        <f t="shared" si="207"/>
        <v>423268.11306877388</v>
      </c>
      <c r="BF44" s="28">
        <f t="shared" si="207"/>
        <v>413191.90526610683</v>
      </c>
      <c r="BG44" s="28">
        <f t="shared" si="207"/>
        <v>408427.38773386343</v>
      </c>
      <c r="BH44" s="28">
        <f t="shared" si="207"/>
        <v>481939.50978488824</v>
      </c>
      <c r="BI44" s="28">
        <f t="shared" si="207"/>
        <v>372725.72912987624</v>
      </c>
      <c r="BJ44" s="28">
        <f t="shared" si="207"/>
        <v>376901.61960525485</v>
      </c>
      <c r="BK44" s="28">
        <f t="shared" si="207"/>
        <v>395033.60095701972</v>
      </c>
      <c r="BL44" s="28">
        <f t="shared" si="207"/>
        <v>369208.04518747446</v>
      </c>
      <c r="BM44" s="28">
        <f t="shared" si="207"/>
        <v>387664.05187138496</v>
      </c>
      <c r="BN44" s="28">
        <f t="shared" si="207"/>
        <v>330782.15460146545</v>
      </c>
      <c r="BO44" s="28">
        <f t="shared" si="207"/>
        <v>470495.27083140868</v>
      </c>
      <c r="BP44" s="69"/>
      <c r="BR44" s="77">
        <f t="shared" ref="BR44:BV44" si="208">SUMIFS($H44:$BP44,$H$3:$BP$3,BR$3)</f>
        <v>4331475.512703076</v>
      </c>
      <c r="BS44" s="77">
        <f t="shared" si="208"/>
        <v>3145383.0870160018</v>
      </c>
      <c r="BT44" s="77">
        <f t="shared" si="208"/>
        <v>3931444.1476978301</v>
      </c>
      <c r="BU44" s="77">
        <f t="shared" si="208"/>
        <v>4288697.0444089975</v>
      </c>
      <c r="BV44" s="77">
        <f t="shared" si="208"/>
        <v>4718337.7490839306</v>
      </c>
      <c r="BX44" s="83">
        <f t="shared" ref="BX44:CA44" si="209">IFERROR(BS44/BR44-1,0)</f>
        <v>-0.27383103568485556</v>
      </c>
      <c r="BY44" s="83">
        <f t="shared" si="209"/>
        <v>0.24990948286288317</v>
      </c>
      <c r="BZ44" s="83">
        <f t="shared" si="209"/>
        <v>9.0870652943236374E-2</v>
      </c>
      <c r="CA44" s="83">
        <f t="shared" si="209"/>
        <v>0.10017977493538233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0">H44/H10</f>
        <v>6.9940442618369514E-2</v>
      </c>
      <c r="I45" s="32">
        <f t="shared" si="210"/>
        <v>8.4969423664868315E-2</v>
      </c>
      <c r="J45" s="32">
        <f t="shared" si="210"/>
        <v>9.1032992266758914E-2</v>
      </c>
      <c r="K45" s="32">
        <f t="shared" si="210"/>
        <v>8.7117557345295318E-2</v>
      </c>
      <c r="L45" s="32">
        <f t="shared" si="210"/>
        <v>9.7784131508460589E-2</v>
      </c>
      <c r="M45" s="32">
        <f t="shared" si="210"/>
        <v>8.4056407841749503E-2</v>
      </c>
      <c r="N45" s="32">
        <f t="shared" si="210"/>
        <v>8.0531455243423408E-2</v>
      </c>
      <c r="O45" s="32">
        <f t="shared" si="210"/>
        <v>8.6982584775299063E-2</v>
      </c>
      <c r="P45" s="32">
        <f t="shared" si="210"/>
        <v>7.2116238215607018E-2</v>
      </c>
      <c r="Q45" s="32">
        <f t="shared" si="210"/>
        <v>8.0275592812330335E-2</v>
      </c>
      <c r="R45" s="32">
        <f t="shared" si="210"/>
        <v>7.9792734017837486E-2</v>
      </c>
      <c r="S45" s="32">
        <f t="shared" si="210"/>
        <v>8.9347516474569316E-2</v>
      </c>
      <c r="T45" s="32">
        <f t="shared" si="210"/>
        <v>4.4267750282228867E-2</v>
      </c>
      <c r="U45" s="32">
        <f t="shared" si="210"/>
        <v>8.2206415328527488E-2</v>
      </c>
      <c r="V45" s="32">
        <f t="shared" si="210"/>
        <v>3.9984058236695173E-2</v>
      </c>
      <c r="W45" s="32">
        <f t="shared" si="210"/>
        <v>6.6181917238693266E-2</v>
      </c>
      <c r="X45" s="32">
        <f t="shared" si="210"/>
        <v>6.3276465088457745E-2</v>
      </c>
      <c r="Y45" s="32">
        <f t="shared" si="210"/>
        <v>5.2522004815108617E-2</v>
      </c>
      <c r="Z45" s="32">
        <f t="shared" si="210"/>
        <v>4.5153824241305179E-2</v>
      </c>
      <c r="AA45" s="32">
        <f t="shared" si="210"/>
        <v>6.0788897768646807E-2</v>
      </c>
      <c r="AB45" s="32">
        <f t="shared" si="210"/>
        <v>4.7497333146796425E-2</v>
      </c>
      <c r="AC45" s="32">
        <f t="shared" si="210"/>
        <v>6.6429043125643933E-2</v>
      </c>
      <c r="AD45" s="32">
        <f t="shared" si="210"/>
        <v>6.6788199339474164E-2</v>
      </c>
      <c r="AE45" s="32">
        <f t="shared" si="210"/>
        <v>7.8385933746370123E-2</v>
      </c>
      <c r="AF45" s="32">
        <f t="shared" ref="AF45:BO45" si="211">AF44/AF10</f>
        <v>5.4808592401223412E-2</v>
      </c>
      <c r="AG45" s="32">
        <f t="shared" si="211"/>
        <v>7.4815705081834286E-2</v>
      </c>
      <c r="AH45" s="32">
        <f t="shared" si="211"/>
        <v>7.5732030986690124E-2</v>
      </c>
      <c r="AI45" s="32">
        <f t="shared" si="211"/>
        <v>7.5227805928124766E-2</v>
      </c>
      <c r="AJ45" s="32">
        <f t="shared" si="211"/>
        <v>8.4663299844654108E-2</v>
      </c>
      <c r="AK45" s="32">
        <f t="shared" si="211"/>
        <v>6.9606041634032917E-2</v>
      </c>
      <c r="AL45" s="32">
        <f t="shared" si="211"/>
        <v>6.9102222116120965E-2</v>
      </c>
      <c r="AM45" s="32">
        <f t="shared" si="211"/>
        <v>7.11863754618966E-2</v>
      </c>
      <c r="AN45" s="32">
        <f t="shared" si="211"/>
        <v>6.7035365305385272E-2</v>
      </c>
      <c r="AO45" s="32">
        <f t="shared" si="211"/>
        <v>7.0736569444947703E-2</v>
      </c>
      <c r="AP45" s="32">
        <f t="shared" si="211"/>
        <v>6.1903737053800895E-2</v>
      </c>
      <c r="AQ45" s="32">
        <f t="shared" si="211"/>
        <v>8.2166920703266658E-2</v>
      </c>
      <c r="AR45" s="32">
        <f t="shared" si="211"/>
        <v>5.8251656038353014E-2</v>
      </c>
      <c r="AS45" s="32">
        <f t="shared" si="211"/>
        <v>7.838488736048875E-2</v>
      </c>
      <c r="AT45" s="32">
        <f t="shared" si="211"/>
        <v>7.8527150491169276E-2</v>
      </c>
      <c r="AU45" s="32">
        <f t="shared" si="211"/>
        <v>7.8017761578553821E-2</v>
      </c>
      <c r="AV45" s="32">
        <f t="shared" si="211"/>
        <v>8.7564549337571365E-2</v>
      </c>
      <c r="AW45" s="32">
        <f t="shared" si="211"/>
        <v>7.2504837965941871E-2</v>
      </c>
      <c r="AX45" s="32">
        <f t="shared" si="211"/>
        <v>7.2312197654085822E-2</v>
      </c>
      <c r="AY45" s="32">
        <f t="shared" si="211"/>
        <v>7.4702562896039104E-2</v>
      </c>
      <c r="AZ45" s="32">
        <f t="shared" si="211"/>
        <v>7.0538653410468166E-2</v>
      </c>
      <c r="BA45" s="32">
        <f t="shared" si="211"/>
        <v>7.418172189991537E-2</v>
      </c>
      <c r="BB45" s="32">
        <f t="shared" si="211"/>
        <v>6.5103968731478473E-2</v>
      </c>
      <c r="BC45" s="32">
        <f t="shared" si="211"/>
        <v>8.5264948879829411E-2</v>
      </c>
      <c r="BD45" s="32">
        <f t="shared" si="211"/>
        <v>6.2218037382786466E-2</v>
      </c>
      <c r="BE45" s="32">
        <f t="shared" si="211"/>
        <v>8.2455163165527257E-2</v>
      </c>
      <c r="BF45" s="32">
        <f t="shared" si="211"/>
        <v>8.1766519329639256E-2</v>
      </c>
      <c r="BG45" s="32">
        <f t="shared" si="211"/>
        <v>8.1249590938913319E-2</v>
      </c>
      <c r="BH45" s="32">
        <f t="shared" si="211"/>
        <v>9.0905056686269817E-2</v>
      </c>
      <c r="BI45" s="32">
        <f t="shared" si="211"/>
        <v>7.5863466964686876E-2</v>
      </c>
      <c r="BJ45" s="32">
        <f t="shared" si="211"/>
        <v>7.6010673048606578E-2</v>
      </c>
      <c r="BK45" s="32">
        <f t="shared" si="211"/>
        <v>7.8719463013318627E-2</v>
      </c>
      <c r="BL45" s="32">
        <f t="shared" si="211"/>
        <v>7.4555089382883646E-2</v>
      </c>
      <c r="BM45" s="32">
        <f t="shared" si="211"/>
        <v>7.812027018735479E-2</v>
      </c>
      <c r="BN45" s="32">
        <f t="shared" si="211"/>
        <v>6.8803819828583926E-2</v>
      </c>
      <c r="BO45" s="32">
        <f t="shared" si="211"/>
        <v>8.8825502957180211E-2</v>
      </c>
      <c r="BP45" s="70"/>
      <c r="BR45" s="78">
        <f t="shared" ref="BR45:BV45" si="212">BR44/BR10</f>
        <v>8.3885304797356661E-2</v>
      </c>
      <c r="BS45" s="78">
        <f t="shared" si="212"/>
        <v>5.9671871099994604E-2</v>
      </c>
      <c r="BT45" s="78">
        <f t="shared" si="212"/>
        <v>7.1685775346565866E-2</v>
      </c>
      <c r="BU45" s="78">
        <f t="shared" si="212"/>
        <v>7.487998763660815E-2</v>
      </c>
      <c r="BV45" s="78">
        <f t="shared" si="212"/>
        <v>7.855508365196516E-2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66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213">SUMIFS($H47:$BP47,$H$3:$BP$3,BR$3)</f>
        <v>1299442.6538109228</v>
      </c>
      <c r="BS47" s="37">
        <f t="shared" si="213"/>
        <v>943614.92610480054</v>
      </c>
      <c r="BT47" s="37">
        <f t="shared" si="213"/>
        <v>1307836.5267901933</v>
      </c>
      <c r="BU47" s="37">
        <f t="shared" si="213"/>
        <v>1307836.5267901933</v>
      </c>
      <c r="BV47" s="37">
        <f t="shared" si="213"/>
        <v>1307836.5267901933</v>
      </c>
      <c r="BX47" s="81">
        <f t="shared" ref="BX47:CA47" si="214">IFERROR(BS47/BR47-1,0)</f>
        <v>-0.27383103568485556</v>
      </c>
      <c r="BY47" s="81">
        <f t="shared" si="214"/>
        <v>0.38598541694214505</v>
      </c>
      <c r="BZ47" s="81">
        <f t="shared" si="214"/>
        <v>0</v>
      </c>
      <c r="CA47" s="81">
        <f t="shared" si="214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5">H44-H47</f>
        <v>197389.12462626089</v>
      </c>
      <c r="I49" s="28">
        <f t="shared" si="215"/>
        <v>252592.95386887123</v>
      </c>
      <c r="J49" s="28">
        <f t="shared" si="215"/>
        <v>284319.38289991167</v>
      </c>
      <c r="K49" s="28">
        <f t="shared" si="215"/>
        <v>268151.22741980274</v>
      </c>
      <c r="L49" s="28">
        <f t="shared" si="215"/>
        <v>312427.99695409089</v>
      </c>
      <c r="M49" s="28">
        <f t="shared" si="215"/>
        <v>255245.95518352068</v>
      </c>
      <c r="N49" s="28">
        <f t="shared" si="215"/>
        <v>245135.65787589946</v>
      </c>
      <c r="O49" s="28">
        <f t="shared" si="215"/>
        <v>261330.76508936859</v>
      </c>
      <c r="P49" s="28">
        <f t="shared" si="215"/>
        <v>213812.57390676509</v>
      </c>
      <c r="Q49" s="28">
        <f t="shared" si="215"/>
        <v>234243.54043128318</v>
      </c>
      <c r="R49" s="28">
        <f t="shared" si="215"/>
        <v>229097.02628876769</v>
      </c>
      <c r="S49" s="28">
        <f t="shared" si="215"/>
        <v>278286.65434761078</v>
      </c>
      <c r="T49" s="28">
        <f t="shared" si="215"/>
        <v>126271.27402088518</v>
      </c>
      <c r="U49" s="28">
        <f t="shared" si="215"/>
        <v>257135.81227931433</v>
      </c>
      <c r="V49" s="28">
        <f t="shared" si="215"/>
        <v>124892.95686689958</v>
      </c>
      <c r="W49" s="28">
        <f t="shared" si="215"/>
        <v>205798.54603977816</v>
      </c>
      <c r="X49" s="28">
        <f t="shared" si="215"/>
        <v>206388.59979312285</v>
      </c>
      <c r="Y49" s="28">
        <f t="shared" si="215"/>
        <v>159504.43551332416</v>
      </c>
      <c r="Z49" s="28">
        <f t="shared" si="215"/>
        <v>137522.6639203238</v>
      </c>
      <c r="AA49" s="28">
        <f t="shared" si="215"/>
        <v>186524.47729907598</v>
      </c>
      <c r="AB49" s="28">
        <f t="shared" si="215"/>
        <v>143821.14255914363</v>
      </c>
      <c r="AC49" s="28">
        <f t="shared" si="215"/>
        <v>201903.13829778397</v>
      </c>
      <c r="AD49" s="28">
        <f t="shared" si="215"/>
        <v>197703.56744567878</v>
      </c>
      <c r="AE49" s="28">
        <f t="shared" si="215"/>
        <v>254301.5468758709</v>
      </c>
      <c r="AF49" s="28">
        <f t="shared" ref="AF49:BO49" si="216">AF44-AF47</f>
        <v>123337.69886354996</v>
      </c>
      <c r="AG49" s="28">
        <f t="shared" si="216"/>
        <v>239685.93020372128</v>
      </c>
      <c r="AH49" s="28">
        <f t="shared" si="216"/>
        <v>241968.70770807995</v>
      </c>
      <c r="AI49" s="28">
        <f t="shared" si="216"/>
        <v>237992.74309589516</v>
      </c>
      <c r="AJ49" s="28">
        <f t="shared" si="216"/>
        <v>301276.69690978399</v>
      </c>
      <c r="AK49" s="28">
        <f t="shared" si="216"/>
        <v>204630.38378134614</v>
      </c>
      <c r="AL49" s="28">
        <f t="shared" si="216"/>
        <v>203842.63619251724</v>
      </c>
      <c r="AM49" s="28">
        <f t="shared" si="216"/>
        <v>216122.40349796659</v>
      </c>
      <c r="AN49" s="28">
        <f t="shared" si="216"/>
        <v>193132.41842413659</v>
      </c>
      <c r="AO49" s="28">
        <f t="shared" si="216"/>
        <v>210852.23097873933</v>
      </c>
      <c r="AP49" s="28">
        <f t="shared" si="216"/>
        <v>163191.42530444206</v>
      </c>
      <c r="AQ49" s="28">
        <f t="shared" si="216"/>
        <v>287574.34594745899</v>
      </c>
      <c r="AR49" s="28">
        <f t="shared" si="216"/>
        <v>148820.70267584093</v>
      </c>
      <c r="AS49" s="28">
        <f t="shared" si="216"/>
        <v>273549.53467276494</v>
      </c>
      <c r="AT49" s="28">
        <f t="shared" si="216"/>
        <v>270274.33398453903</v>
      </c>
      <c r="AU49" s="28">
        <f t="shared" si="216"/>
        <v>265946.23997342109</v>
      </c>
      <c r="AV49" s="28">
        <f t="shared" si="216"/>
        <v>333927.29300581838</v>
      </c>
      <c r="AW49" s="28">
        <f t="shared" si="216"/>
        <v>231473.07486385398</v>
      </c>
      <c r="AX49" s="28">
        <f t="shared" si="216"/>
        <v>232904.34951814299</v>
      </c>
      <c r="AY49" s="28">
        <f t="shared" si="216"/>
        <v>247861.25531762361</v>
      </c>
      <c r="AZ49" s="28">
        <f t="shared" si="216"/>
        <v>223532.59434308636</v>
      </c>
      <c r="BA49" s="28">
        <f t="shared" si="216"/>
        <v>241648.43662300741</v>
      </c>
      <c r="BB49" s="28">
        <f t="shared" si="216"/>
        <v>189724.88184004708</v>
      </c>
      <c r="BC49" s="28">
        <f t="shared" si="216"/>
        <v>321197.82080065843</v>
      </c>
      <c r="BD49" s="28">
        <f t="shared" si="216"/>
        <v>179713.98381389736</v>
      </c>
      <c r="BE49" s="28">
        <f t="shared" si="216"/>
        <v>314281.73583625781</v>
      </c>
      <c r="BF49" s="28">
        <f t="shared" si="216"/>
        <v>304205.52803359076</v>
      </c>
      <c r="BG49" s="28">
        <f t="shared" si="216"/>
        <v>299441.01050134737</v>
      </c>
      <c r="BH49" s="28">
        <f t="shared" si="216"/>
        <v>372953.13255237218</v>
      </c>
      <c r="BI49" s="28">
        <f t="shared" si="216"/>
        <v>263739.35189736017</v>
      </c>
      <c r="BJ49" s="28">
        <f t="shared" si="216"/>
        <v>267915.24237273878</v>
      </c>
      <c r="BK49" s="28">
        <f t="shared" si="216"/>
        <v>286047.22372450365</v>
      </c>
      <c r="BL49" s="28">
        <f t="shared" si="216"/>
        <v>260221.66795495839</v>
      </c>
      <c r="BM49" s="28">
        <f t="shared" si="216"/>
        <v>278677.67463886889</v>
      </c>
      <c r="BN49" s="28">
        <f t="shared" si="216"/>
        <v>221795.77736894938</v>
      </c>
      <c r="BO49" s="28">
        <f t="shared" si="216"/>
        <v>361508.89359889261</v>
      </c>
      <c r="BP49" s="69"/>
      <c r="BR49" s="77">
        <f t="shared" ref="BR49:BV49" si="217">SUMIFS($H49:$BP49,$H$3:$BP$3,BR$3)</f>
        <v>3032032.8588921535</v>
      </c>
      <c r="BS49" s="77">
        <f t="shared" si="217"/>
        <v>2201768.1609112015</v>
      </c>
      <c r="BT49" s="77">
        <f t="shared" si="217"/>
        <v>2623607.6209076373</v>
      </c>
      <c r="BU49" s="77">
        <f t="shared" si="217"/>
        <v>2980860.5176188042</v>
      </c>
      <c r="BV49" s="77">
        <f t="shared" si="217"/>
        <v>3410501.2222937373</v>
      </c>
      <c r="BX49" s="83">
        <f t="shared" ref="BX49:CA49" si="218">IFERROR(BS49/BR49-1,0)</f>
        <v>-0.27383103568485556</v>
      </c>
      <c r="BY49" s="83">
        <f t="shared" si="218"/>
        <v>0.19159122540034268</v>
      </c>
      <c r="BZ49" s="83">
        <f t="shared" si="218"/>
        <v>0.13616856951634215</v>
      </c>
      <c r="CA49" s="83">
        <f t="shared" si="218"/>
        <v>0.14413311261479023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19">H49/H$10</f>
        <v>4.8958309832858656E-2</v>
      </c>
      <c r="I50" s="32">
        <f t="shared" si="219"/>
        <v>5.9478596565407826E-2</v>
      </c>
      <c r="J50" s="32">
        <f t="shared" si="219"/>
        <v>6.3723094586731241E-2</v>
      </c>
      <c r="K50" s="32">
        <f t="shared" si="219"/>
        <v>6.0982290141706717E-2</v>
      </c>
      <c r="L50" s="32">
        <f t="shared" si="219"/>
        <v>6.8448892055922417E-2</v>
      </c>
      <c r="M50" s="32">
        <f t="shared" si="219"/>
        <v>5.8839485489224658E-2</v>
      </c>
      <c r="N50" s="32">
        <f t="shared" si="219"/>
        <v>5.637201867039638E-2</v>
      </c>
      <c r="O50" s="32">
        <f t="shared" si="219"/>
        <v>6.0887809342709348E-2</v>
      </c>
      <c r="P50" s="32">
        <f t="shared" si="219"/>
        <v>5.0481366750924919E-2</v>
      </c>
      <c r="Q50" s="32">
        <f t="shared" si="219"/>
        <v>5.6192914968631241E-2</v>
      </c>
      <c r="R50" s="32">
        <f t="shared" si="219"/>
        <v>5.5854913812486237E-2</v>
      </c>
      <c r="S50" s="32">
        <f t="shared" si="219"/>
        <v>6.254326153219851E-2</v>
      </c>
      <c r="T50" s="32">
        <f t="shared" si="219"/>
        <v>3.098742519756021E-2</v>
      </c>
      <c r="U50" s="32">
        <f t="shared" si="219"/>
        <v>5.7544490729969248E-2</v>
      </c>
      <c r="V50" s="32">
        <f t="shared" si="219"/>
        <v>2.7988840765686623E-2</v>
      </c>
      <c r="W50" s="32">
        <f t="shared" si="219"/>
        <v>4.6327342067085282E-2</v>
      </c>
      <c r="X50" s="32">
        <f t="shared" si="219"/>
        <v>4.429352556192042E-2</v>
      </c>
      <c r="Y50" s="32">
        <f t="shared" si="219"/>
        <v>3.676540337057603E-2</v>
      </c>
      <c r="Z50" s="32">
        <f t="shared" si="219"/>
        <v>3.1607676968913624E-2</v>
      </c>
      <c r="AA50" s="32">
        <f t="shared" si="219"/>
        <v>4.2552228438052772E-2</v>
      </c>
      <c r="AB50" s="32">
        <f t="shared" si="219"/>
        <v>3.3248133202757497E-2</v>
      </c>
      <c r="AC50" s="32">
        <f t="shared" si="219"/>
        <v>4.6500330187950752E-2</v>
      </c>
      <c r="AD50" s="32">
        <f t="shared" si="219"/>
        <v>4.6751739537631919E-2</v>
      </c>
      <c r="AE50" s="32">
        <f t="shared" si="219"/>
        <v>5.4870153622459089E-2</v>
      </c>
      <c r="AF50" s="32">
        <f t="shared" ref="AF50:BO50" si="220">AF49/AF$10</f>
        <v>2.9097137835692493E-2</v>
      </c>
      <c r="AG50" s="32">
        <f t="shared" si="220"/>
        <v>5.1430158013526933E-2</v>
      </c>
      <c r="AH50" s="32">
        <f t="shared" si="220"/>
        <v>5.2214036656740279E-2</v>
      </c>
      <c r="AI50" s="32">
        <f t="shared" si="220"/>
        <v>5.1598701019745695E-2</v>
      </c>
      <c r="AJ50" s="32">
        <f t="shared" si="220"/>
        <v>6.2172495977137025E-2</v>
      </c>
      <c r="AK50" s="32">
        <f t="shared" si="220"/>
        <v>4.5416931694039576E-2</v>
      </c>
      <c r="AL50" s="32">
        <f t="shared" si="220"/>
        <v>4.5027726068913823E-2</v>
      </c>
      <c r="AM50" s="32">
        <f t="shared" si="220"/>
        <v>4.7322531635612786E-2</v>
      </c>
      <c r="AN50" s="32">
        <f t="shared" si="220"/>
        <v>4.2853018109101651E-2</v>
      </c>
      <c r="AO50" s="32">
        <f t="shared" si="220"/>
        <v>4.6632780084505374E-2</v>
      </c>
      <c r="AP50" s="32">
        <f t="shared" si="220"/>
        <v>3.711602852003125E-2</v>
      </c>
      <c r="AQ50" s="32">
        <f t="shared" si="220"/>
        <v>5.9585070075219758E-2</v>
      </c>
      <c r="AR50" s="32">
        <f t="shared" si="220"/>
        <v>3.3626122241253754E-2</v>
      </c>
      <c r="AS50" s="32">
        <f t="shared" si="220"/>
        <v>5.6052644459033275E-2</v>
      </c>
      <c r="AT50" s="32">
        <f t="shared" si="220"/>
        <v>5.5961170432330343E-2</v>
      </c>
      <c r="AU50" s="32">
        <f t="shared" si="220"/>
        <v>5.5339358036067578E-2</v>
      </c>
      <c r="AV50" s="32">
        <f t="shared" si="220"/>
        <v>6.6017815408215594E-2</v>
      </c>
      <c r="AW50" s="32">
        <f t="shared" si="220"/>
        <v>4.9294909226757236E-2</v>
      </c>
      <c r="AX50" s="32">
        <f t="shared" si="220"/>
        <v>4.9260842833959019E-2</v>
      </c>
      <c r="AY50" s="32">
        <f t="shared" si="220"/>
        <v>5.188733040635872E-2</v>
      </c>
      <c r="AZ50" s="32">
        <f t="shared" si="220"/>
        <v>4.7418913043055531E-2</v>
      </c>
      <c r="BA50" s="32">
        <f t="shared" si="220"/>
        <v>5.1124122348283126E-2</v>
      </c>
      <c r="BB50" s="32">
        <f t="shared" si="220"/>
        <v>4.1350442608851762E-2</v>
      </c>
      <c r="BC50" s="32">
        <f t="shared" si="220"/>
        <v>6.3663230532630469E-2</v>
      </c>
      <c r="BD50" s="32">
        <f t="shared" si="220"/>
        <v>3.8730299202310116E-2</v>
      </c>
      <c r="BE50" s="32">
        <f t="shared" si="220"/>
        <v>6.122396421606454E-2</v>
      </c>
      <c r="BF50" s="32">
        <f t="shared" si="220"/>
        <v>6.0199212208966908E-2</v>
      </c>
      <c r="BG50" s="32">
        <f t="shared" si="220"/>
        <v>5.9568629196391484E-2</v>
      </c>
      <c r="BH50" s="32">
        <f t="shared" si="220"/>
        <v>7.0347678427792548E-2</v>
      </c>
      <c r="BI50" s="32">
        <f t="shared" si="220"/>
        <v>5.3680709557298797E-2</v>
      </c>
      <c r="BJ50" s="32">
        <f t="shared" si="220"/>
        <v>5.4031123331496851E-2</v>
      </c>
      <c r="BK50" s="32">
        <f t="shared" si="220"/>
        <v>5.7001439354758793E-2</v>
      </c>
      <c r="BL50" s="32">
        <f t="shared" si="220"/>
        <v>5.2547201954642492E-2</v>
      </c>
      <c r="BM50" s="32">
        <f t="shared" si="220"/>
        <v>5.6157838553456928E-2</v>
      </c>
      <c r="BN50" s="32">
        <f t="shared" si="220"/>
        <v>4.6134280500167886E-2</v>
      </c>
      <c r="BO50" s="32">
        <f t="shared" si="220"/>
        <v>6.8249802470218043E-2</v>
      </c>
      <c r="BP50" s="70"/>
      <c r="BR50" s="78">
        <f t="shared" ref="BR50:BV50" si="221">BR49/BR$10</f>
        <v>5.8719713358149669E-2</v>
      </c>
      <c r="BS50" s="78">
        <f t="shared" si="221"/>
        <v>4.1770309769996232E-2</v>
      </c>
      <c r="BT50" s="78">
        <f t="shared" si="221"/>
        <v>4.7838743078686734E-2</v>
      </c>
      <c r="BU50" s="78">
        <f t="shared" si="221"/>
        <v>5.204536398688623E-2</v>
      </c>
      <c r="BV50" s="78">
        <f t="shared" si="221"/>
        <v>5.6781057876670517E-2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131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2">I49</f>
        <v>252592.95386887123</v>
      </c>
      <c r="J53" s="29">
        <f t="shared" si="222"/>
        <v>284319.38289991167</v>
      </c>
      <c r="K53" s="29">
        <f t="shared" si="222"/>
        <v>268151.22741980274</v>
      </c>
      <c r="L53" s="29">
        <f t="shared" si="222"/>
        <v>312427.99695409089</v>
      </c>
      <c r="M53" s="29">
        <f t="shared" si="222"/>
        <v>255245.95518352068</v>
      </c>
      <c r="N53" s="29">
        <f t="shared" si="222"/>
        <v>245135.65787589946</v>
      </c>
      <c r="O53" s="29">
        <f t="shared" si="222"/>
        <v>261330.76508936859</v>
      </c>
      <c r="P53" s="29">
        <f t="shared" si="222"/>
        <v>213812.57390676509</v>
      </c>
      <c r="Q53" s="29">
        <f t="shared" si="222"/>
        <v>234243.54043128318</v>
      </c>
      <c r="R53" s="29">
        <f t="shared" si="222"/>
        <v>229097.02628876769</v>
      </c>
      <c r="S53" s="29">
        <f t="shared" si="222"/>
        <v>278286.65434761078</v>
      </c>
      <c r="T53" s="29">
        <f t="shared" si="222"/>
        <v>126271.27402088518</v>
      </c>
      <c r="U53" s="29">
        <f t="shared" si="222"/>
        <v>257135.81227931433</v>
      </c>
      <c r="V53" s="29">
        <f t="shared" si="222"/>
        <v>124892.95686689958</v>
      </c>
      <c r="W53" s="29">
        <f t="shared" si="222"/>
        <v>205798.54603977816</v>
      </c>
      <c r="X53" s="29">
        <f t="shared" si="222"/>
        <v>206388.59979312285</v>
      </c>
      <c r="Y53" s="29">
        <f t="shared" si="222"/>
        <v>159504.43551332416</v>
      </c>
      <c r="Z53" s="29">
        <f t="shared" si="222"/>
        <v>137522.6639203238</v>
      </c>
      <c r="AA53" s="29">
        <f t="shared" si="222"/>
        <v>186524.47729907598</v>
      </c>
      <c r="AB53" s="29">
        <f t="shared" si="222"/>
        <v>143821.14255914363</v>
      </c>
      <c r="AC53" s="29">
        <f t="shared" si="222"/>
        <v>201903.13829778397</v>
      </c>
      <c r="AD53" s="29">
        <f t="shared" si="222"/>
        <v>197703.56744567878</v>
      </c>
      <c r="AE53" s="29">
        <f t="shared" si="222"/>
        <v>254301.5468758709</v>
      </c>
      <c r="AF53" s="29">
        <f t="shared" ref="AF53:BO53" si="223">AF49</f>
        <v>123337.69886354996</v>
      </c>
      <c r="AG53" s="29">
        <f t="shared" si="223"/>
        <v>239685.93020372128</v>
      </c>
      <c r="AH53" s="29">
        <f t="shared" si="223"/>
        <v>241968.70770807995</v>
      </c>
      <c r="AI53" s="29">
        <f t="shared" si="223"/>
        <v>237992.74309589516</v>
      </c>
      <c r="AJ53" s="29">
        <f t="shared" si="223"/>
        <v>301276.69690978399</v>
      </c>
      <c r="AK53" s="29">
        <f t="shared" si="223"/>
        <v>204630.38378134614</v>
      </c>
      <c r="AL53" s="29">
        <f t="shared" si="223"/>
        <v>203842.63619251724</v>
      </c>
      <c r="AM53" s="29">
        <f t="shared" si="223"/>
        <v>216122.40349796659</v>
      </c>
      <c r="AN53" s="29">
        <f t="shared" si="223"/>
        <v>193132.41842413659</v>
      </c>
      <c r="AO53" s="29">
        <f t="shared" si="223"/>
        <v>210852.23097873933</v>
      </c>
      <c r="AP53" s="29">
        <f t="shared" si="223"/>
        <v>163191.42530444206</v>
      </c>
      <c r="AQ53" s="29">
        <f t="shared" si="223"/>
        <v>287574.34594745899</v>
      </c>
      <c r="AR53" s="29">
        <f t="shared" si="223"/>
        <v>148820.70267584093</v>
      </c>
      <c r="AS53" s="29">
        <f t="shared" si="223"/>
        <v>273549.53467276494</v>
      </c>
      <c r="AT53" s="29">
        <f t="shared" si="223"/>
        <v>270274.33398453903</v>
      </c>
      <c r="AU53" s="29">
        <f t="shared" si="223"/>
        <v>265946.23997342109</v>
      </c>
      <c r="AV53" s="29">
        <f t="shared" si="223"/>
        <v>333927.29300581838</v>
      </c>
      <c r="AW53" s="29">
        <f t="shared" si="223"/>
        <v>231473.07486385398</v>
      </c>
      <c r="AX53" s="29">
        <f t="shared" si="223"/>
        <v>232904.34951814299</v>
      </c>
      <c r="AY53" s="29">
        <f t="shared" si="223"/>
        <v>247861.25531762361</v>
      </c>
      <c r="AZ53" s="29">
        <f t="shared" si="223"/>
        <v>223532.59434308636</v>
      </c>
      <c r="BA53" s="29">
        <f t="shared" si="223"/>
        <v>241648.43662300741</v>
      </c>
      <c r="BB53" s="29">
        <f t="shared" si="223"/>
        <v>189724.88184004708</v>
      </c>
      <c r="BC53" s="29">
        <f t="shared" si="223"/>
        <v>321197.82080065843</v>
      </c>
      <c r="BD53" s="29">
        <f t="shared" si="223"/>
        <v>179713.98381389736</v>
      </c>
      <c r="BE53" s="29">
        <f t="shared" si="223"/>
        <v>314281.73583625781</v>
      </c>
      <c r="BF53" s="29">
        <f t="shared" si="223"/>
        <v>304205.52803359076</v>
      </c>
      <c r="BG53" s="29">
        <f t="shared" si="223"/>
        <v>299441.01050134737</v>
      </c>
      <c r="BH53" s="29">
        <f t="shared" si="223"/>
        <v>372953.13255237218</v>
      </c>
      <c r="BI53" s="29">
        <f t="shared" si="223"/>
        <v>263739.35189736017</v>
      </c>
      <c r="BJ53" s="29">
        <f t="shared" si="223"/>
        <v>267915.24237273878</v>
      </c>
      <c r="BK53" s="29">
        <f t="shared" si="223"/>
        <v>286047.22372450365</v>
      </c>
      <c r="BL53" s="29">
        <f t="shared" si="223"/>
        <v>260221.66795495839</v>
      </c>
      <c r="BM53" s="29">
        <f t="shared" si="223"/>
        <v>278677.67463886889</v>
      </c>
      <c r="BN53" s="29">
        <f t="shared" si="223"/>
        <v>221795.77736894938</v>
      </c>
      <c r="BO53" s="29">
        <f t="shared" si="223"/>
        <v>361508.89359889261</v>
      </c>
      <c r="BP53" s="69"/>
      <c r="BR53" s="29">
        <f t="shared" ref="BR53:BV59" si="224">SUMIFS($H53:$BP53,$H$3:$BP$3,BR$3)</f>
        <v>3032032.8588921535</v>
      </c>
      <c r="BS53" s="29">
        <f t="shared" si="224"/>
        <v>2201768.1609112015</v>
      </c>
      <c r="BT53" s="29">
        <f t="shared" si="224"/>
        <v>2623607.6209076373</v>
      </c>
      <c r="BU53" s="29">
        <f t="shared" si="224"/>
        <v>2980860.5176188042</v>
      </c>
      <c r="BV53" s="29">
        <f t="shared" si="224"/>
        <v>3410501.2222937373</v>
      </c>
      <c r="BX53" s="82">
        <f t="shared" ref="BX53:BX59" si="225">IFERROR(BS53/BR53-1,0)</f>
        <v>-0.27383103568485556</v>
      </c>
      <c r="BY53" s="82">
        <f t="shared" ref="BY53:BY59" si="226">IFERROR(BT53/BS53-1,0)</f>
        <v>0.19159122540034268</v>
      </c>
      <c r="BZ53" s="82">
        <f t="shared" ref="BZ53:BZ59" si="227">IFERROR(BU53/BT53-1,0)</f>
        <v>0.13616856951634215</v>
      </c>
      <c r="CA53" s="82">
        <f t="shared" ref="CA53:CA59" si="228">IFERROR(BV53/BU53-1,0)</f>
        <v>0.14413311261479023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29">I39</f>
        <v>42729.17</v>
      </c>
      <c r="J54" s="29">
        <f t="shared" si="229"/>
        <v>42729.17</v>
      </c>
      <c r="K54" s="29">
        <f t="shared" si="229"/>
        <v>41708.33</v>
      </c>
      <c r="L54" s="29">
        <f t="shared" si="229"/>
        <v>41708.33</v>
      </c>
      <c r="M54" s="29">
        <f t="shared" si="229"/>
        <v>41708.33</v>
      </c>
      <c r="N54" s="29">
        <f t="shared" si="229"/>
        <v>40687.5</v>
      </c>
      <c r="O54" s="29">
        <f t="shared" si="229"/>
        <v>37770.83</v>
      </c>
      <c r="P54" s="29">
        <f t="shared" si="229"/>
        <v>37770.83</v>
      </c>
      <c r="Q54" s="29">
        <f t="shared" si="229"/>
        <v>36750</v>
      </c>
      <c r="R54" s="29">
        <f t="shared" si="229"/>
        <v>36750</v>
      </c>
      <c r="S54" s="29">
        <f t="shared" si="229"/>
        <v>36750</v>
      </c>
      <c r="T54" s="29">
        <f t="shared" si="229"/>
        <v>35729.17</v>
      </c>
      <c r="U54" s="29">
        <f t="shared" si="229"/>
        <v>35729.17</v>
      </c>
      <c r="V54" s="29">
        <f t="shared" si="229"/>
        <v>32812.5</v>
      </c>
      <c r="W54" s="29">
        <f t="shared" si="229"/>
        <v>31791.67</v>
      </c>
      <c r="X54" s="29">
        <f t="shared" si="229"/>
        <v>31791.67</v>
      </c>
      <c r="Y54" s="29">
        <f t="shared" si="229"/>
        <v>31791.67</v>
      </c>
      <c r="Z54" s="29">
        <f t="shared" si="229"/>
        <v>30770.83</v>
      </c>
      <c r="AA54" s="29">
        <f t="shared" si="229"/>
        <v>30770.83</v>
      </c>
      <c r="AB54" s="29">
        <f t="shared" si="229"/>
        <v>27854.17</v>
      </c>
      <c r="AC54" s="29">
        <f t="shared" si="229"/>
        <v>26833.33</v>
      </c>
      <c r="AD54" s="29">
        <f t="shared" si="229"/>
        <v>26833.33</v>
      </c>
      <c r="AE54" s="29">
        <f t="shared" si="229"/>
        <v>26833.33</v>
      </c>
      <c r="AF54" s="29">
        <f t="shared" ref="AF54:BO54" si="230">AF39</f>
        <v>26833.33</v>
      </c>
      <c r="AG54" s="29">
        <f t="shared" si="230"/>
        <v>26833.33</v>
      </c>
      <c r="AH54" s="29">
        <f t="shared" si="230"/>
        <v>26833.33</v>
      </c>
      <c r="AI54" s="29">
        <f t="shared" si="230"/>
        <v>26833.33</v>
      </c>
      <c r="AJ54" s="29">
        <f t="shared" si="230"/>
        <v>26833.33</v>
      </c>
      <c r="AK54" s="29">
        <f t="shared" si="230"/>
        <v>26833.33</v>
      </c>
      <c r="AL54" s="29">
        <f t="shared" si="230"/>
        <v>26833.33</v>
      </c>
      <c r="AM54" s="29">
        <f t="shared" si="230"/>
        <v>26833.33</v>
      </c>
      <c r="AN54" s="29">
        <f t="shared" si="230"/>
        <v>26833.33</v>
      </c>
      <c r="AO54" s="29">
        <f t="shared" si="230"/>
        <v>26833.33</v>
      </c>
      <c r="AP54" s="29">
        <f t="shared" si="230"/>
        <v>26833.33</v>
      </c>
      <c r="AQ54" s="29">
        <f t="shared" si="230"/>
        <v>26833.33</v>
      </c>
      <c r="AR54" s="29">
        <f t="shared" si="230"/>
        <v>26833.33</v>
      </c>
      <c r="AS54" s="29">
        <f t="shared" si="230"/>
        <v>26833.33</v>
      </c>
      <c r="AT54" s="29">
        <f t="shared" si="230"/>
        <v>26833.33</v>
      </c>
      <c r="AU54" s="29">
        <f t="shared" si="230"/>
        <v>26833.33</v>
      </c>
      <c r="AV54" s="29">
        <f t="shared" si="230"/>
        <v>26833.33</v>
      </c>
      <c r="AW54" s="29">
        <f t="shared" si="230"/>
        <v>26833.33</v>
      </c>
      <c r="AX54" s="29">
        <f t="shared" si="230"/>
        <v>26833.33</v>
      </c>
      <c r="AY54" s="29">
        <f t="shared" si="230"/>
        <v>26833.33</v>
      </c>
      <c r="AZ54" s="29">
        <f t="shared" si="230"/>
        <v>26833.33</v>
      </c>
      <c r="BA54" s="29">
        <f t="shared" si="230"/>
        <v>26833.33</v>
      </c>
      <c r="BB54" s="29">
        <f t="shared" si="230"/>
        <v>26833.33</v>
      </c>
      <c r="BC54" s="29">
        <f t="shared" si="230"/>
        <v>26833.33</v>
      </c>
      <c r="BD54" s="29">
        <f t="shared" si="230"/>
        <v>26833.33</v>
      </c>
      <c r="BE54" s="29">
        <f t="shared" si="230"/>
        <v>26833.33</v>
      </c>
      <c r="BF54" s="29">
        <f t="shared" si="230"/>
        <v>26833.33</v>
      </c>
      <c r="BG54" s="29">
        <f t="shared" si="230"/>
        <v>26833.33</v>
      </c>
      <c r="BH54" s="29">
        <f t="shared" si="230"/>
        <v>26833.33</v>
      </c>
      <c r="BI54" s="29">
        <f t="shared" si="230"/>
        <v>26833.33</v>
      </c>
      <c r="BJ54" s="29">
        <f t="shared" si="230"/>
        <v>26833.33</v>
      </c>
      <c r="BK54" s="29">
        <f t="shared" si="230"/>
        <v>26833.33</v>
      </c>
      <c r="BL54" s="29">
        <f t="shared" si="230"/>
        <v>26833.33</v>
      </c>
      <c r="BM54" s="29">
        <f t="shared" si="230"/>
        <v>26833.33</v>
      </c>
      <c r="BN54" s="29">
        <f t="shared" si="230"/>
        <v>26833.33</v>
      </c>
      <c r="BO54" s="29">
        <f t="shared" si="230"/>
        <v>26833.33</v>
      </c>
      <c r="BP54" s="69"/>
      <c r="BR54" s="29">
        <f t="shared" si="224"/>
        <v>479791.66000000003</v>
      </c>
      <c r="BS54" s="29">
        <f t="shared" si="224"/>
        <v>369541.67000000004</v>
      </c>
      <c r="BT54" s="29">
        <f t="shared" si="224"/>
        <v>321999.96000000014</v>
      </c>
      <c r="BU54" s="29">
        <f t="shared" si="224"/>
        <v>321999.96000000014</v>
      </c>
      <c r="BV54" s="29">
        <f t="shared" si="224"/>
        <v>321999.96000000014</v>
      </c>
      <c r="BX54" s="82">
        <f t="shared" si="225"/>
        <v>-0.22978721639304855</v>
      </c>
      <c r="BY54" s="82">
        <f t="shared" si="226"/>
        <v>-0.12865047127161577</v>
      </c>
      <c r="BZ54" s="82">
        <f t="shared" si="227"/>
        <v>0</v>
      </c>
      <c r="CA54" s="82">
        <f t="shared" si="228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1">I47</f>
        <v>108254.12308665909</v>
      </c>
      <c r="J55" s="29">
        <f t="shared" si="231"/>
        <v>121851.16409996214</v>
      </c>
      <c r="K55" s="29">
        <f t="shared" si="231"/>
        <v>114921.95460848689</v>
      </c>
      <c r="L55" s="29">
        <f t="shared" si="231"/>
        <v>133897.71298032466</v>
      </c>
      <c r="M55" s="29">
        <f t="shared" si="231"/>
        <v>109391.12365008029</v>
      </c>
      <c r="N55" s="29">
        <f t="shared" si="231"/>
        <v>105058.1390896712</v>
      </c>
      <c r="O55" s="29">
        <f t="shared" si="231"/>
        <v>111998.8993240151</v>
      </c>
      <c r="P55" s="29">
        <f t="shared" si="231"/>
        <v>91633.960245756447</v>
      </c>
      <c r="Q55" s="29">
        <f t="shared" si="231"/>
        <v>100390.0887562642</v>
      </c>
      <c r="R55" s="29">
        <f t="shared" si="231"/>
        <v>98184.439838043298</v>
      </c>
      <c r="S55" s="29">
        <f t="shared" si="231"/>
        <v>119265.70900611891</v>
      </c>
      <c r="T55" s="29">
        <f t="shared" si="231"/>
        <v>54116.260294665066</v>
      </c>
      <c r="U55" s="29">
        <f t="shared" si="231"/>
        <v>110201.06240542042</v>
      </c>
      <c r="V55" s="29">
        <f t="shared" si="231"/>
        <v>53525.552942956958</v>
      </c>
      <c r="W55" s="29">
        <f t="shared" si="231"/>
        <v>88199.376874190639</v>
      </c>
      <c r="X55" s="29">
        <f t="shared" si="231"/>
        <v>88452.257054195506</v>
      </c>
      <c r="Y55" s="29">
        <f t="shared" si="231"/>
        <v>68359.043791424643</v>
      </c>
      <c r="Z55" s="29">
        <f t="shared" si="231"/>
        <v>58938.28453728163</v>
      </c>
      <c r="AA55" s="29">
        <f t="shared" si="231"/>
        <v>79939.06169960399</v>
      </c>
      <c r="AB55" s="29">
        <f t="shared" si="231"/>
        <v>61637.632525347261</v>
      </c>
      <c r="AC55" s="29">
        <f t="shared" si="231"/>
        <v>86529.916413335988</v>
      </c>
      <c r="AD55" s="29">
        <f t="shared" si="231"/>
        <v>84730.100333862327</v>
      </c>
      <c r="AE55" s="29">
        <f t="shared" si="231"/>
        <v>108986.37723251608</v>
      </c>
      <c r="AF55" s="29">
        <f t="shared" ref="AF55:BO55" si="232">AF47</f>
        <v>108986.37723251608</v>
      </c>
      <c r="AG55" s="29">
        <f t="shared" si="232"/>
        <v>108986.37723251608</v>
      </c>
      <c r="AH55" s="29">
        <f t="shared" si="232"/>
        <v>108986.37723251608</v>
      </c>
      <c r="AI55" s="29">
        <f t="shared" si="232"/>
        <v>108986.37723251608</v>
      </c>
      <c r="AJ55" s="29">
        <f t="shared" si="232"/>
        <v>108986.37723251608</v>
      </c>
      <c r="AK55" s="29">
        <f t="shared" si="232"/>
        <v>108986.37723251608</v>
      </c>
      <c r="AL55" s="29">
        <f t="shared" si="232"/>
        <v>108986.37723251608</v>
      </c>
      <c r="AM55" s="29">
        <f t="shared" si="232"/>
        <v>108986.37723251608</v>
      </c>
      <c r="AN55" s="29">
        <f t="shared" si="232"/>
        <v>108986.37723251608</v>
      </c>
      <c r="AO55" s="29">
        <f t="shared" si="232"/>
        <v>108986.37723251608</v>
      </c>
      <c r="AP55" s="29">
        <f t="shared" si="232"/>
        <v>108986.37723251608</v>
      </c>
      <c r="AQ55" s="29">
        <f t="shared" si="232"/>
        <v>108986.37723251608</v>
      </c>
      <c r="AR55" s="29">
        <f t="shared" si="232"/>
        <v>108986.37723251608</v>
      </c>
      <c r="AS55" s="29">
        <f t="shared" si="232"/>
        <v>108986.37723251608</v>
      </c>
      <c r="AT55" s="29">
        <f t="shared" si="232"/>
        <v>108986.37723251608</v>
      </c>
      <c r="AU55" s="29">
        <f t="shared" si="232"/>
        <v>108986.37723251608</v>
      </c>
      <c r="AV55" s="29">
        <f t="shared" si="232"/>
        <v>108986.37723251608</v>
      </c>
      <c r="AW55" s="29">
        <f t="shared" si="232"/>
        <v>108986.37723251608</v>
      </c>
      <c r="AX55" s="29">
        <f t="shared" si="232"/>
        <v>108986.37723251608</v>
      </c>
      <c r="AY55" s="29">
        <f t="shared" si="232"/>
        <v>108986.37723251608</v>
      </c>
      <c r="AZ55" s="29">
        <f t="shared" si="232"/>
        <v>108986.37723251608</v>
      </c>
      <c r="BA55" s="29">
        <f t="shared" si="232"/>
        <v>108986.37723251608</v>
      </c>
      <c r="BB55" s="29">
        <f t="shared" si="232"/>
        <v>108986.37723251608</v>
      </c>
      <c r="BC55" s="29">
        <f t="shared" si="232"/>
        <v>108986.37723251608</v>
      </c>
      <c r="BD55" s="29">
        <f t="shared" si="232"/>
        <v>108986.37723251608</v>
      </c>
      <c r="BE55" s="29">
        <f t="shared" si="232"/>
        <v>108986.37723251608</v>
      </c>
      <c r="BF55" s="29">
        <f t="shared" si="232"/>
        <v>108986.37723251608</v>
      </c>
      <c r="BG55" s="29">
        <f t="shared" si="232"/>
        <v>108986.37723251608</v>
      </c>
      <c r="BH55" s="29">
        <f t="shared" si="232"/>
        <v>108986.37723251608</v>
      </c>
      <c r="BI55" s="29">
        <f t="shared" si="232"/>
        <v>108986.37723251608</v>
      </c>
      <c r="BJ55" s="29">
        <f t="shared" si="232"/>
        <v>108986.37723251608</v>
      </c>
      <c r="BK55" s="29">
        <f t="shared" si="232"/>
        <v>108986.37723251608</v>
      </c>
      <c r="BL55" s="29">
        <f t="shared" si="232"/>
        <v>108986.37723251608</v>
      </c>
      <c r="BM55" s="29">
        <f t="shared" si="232"/>
        <v>108986.37723251608</v>
      </c>
      <c r="BN55" s="29">
        <f t="shared" si="232"/>
        <v>108986.37723251608</v>
      </c>
      <c r="BO55" s="29">
        <f t="shared" si="232"/>
        <v>108986.37723251608</v>
      </c>
      <c r="BP55" s="69"/>
      <c r="BR55" s="29">
        <f t="shared" si="224"/>
        <v>1299442.6538109228</v>
      </c>
      <c r="BS55" s="29">
        <f t="shared" si="224"/>
        <v>943614.92610480054</v>
      </c>
      <c r="BT55" s="29">
        <f t="shared" si="224"/>
        <v>1307836.5267901933</v>
      </c>
      <c r="BU55" s="29">
        <f t="shared" si="224"/>
        <v>1307836.5267901933</v>
      </c>
      <c r="BV55" s="29">
        <f t="shared" si="224"/>
        <v>1307836.5267901933</v>
      </c>
      <c r="BX55" s="82">
        <f t="shared" si="225"/>
        <v>-0.27383103568485556</v>
      </c>
      <c r="BY55" s="82">
        <f t="shared" si="226"/>
        <v>0.38598541694214505</v>
      </c>
      <c r="BZ55" s="82">
        <f t="shared" si="227"/>
        <v>0</v>
      </c>
      <c r="CA55" s="82">
        <f t="shared" si="228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3">I40</f>
        <v>19035.61</v>
      </c>
      <c r="J56" s="29">
        <f t="shared" si="233"/>
        <v>18720.400000000001</v>
      </c>
      <c r="K56" s="29">
        <f t="shared" si="233"/>
        <v>18411.5</v>
      </c>
      <c r="L56" s="29">
        <f t="shared" si="233"/>
        <v>18981.88</v>
      </c>
      <c r="M56" s="29">
        <f t="shared" si="233"/>
        <v>19528.150000000001</v>
      </c>
      <c r="N56" s="29">
        <f t="shared" si="233"/>
        <v>20104.55</v>
      </c>
      <c r="O56" s="29">
        <f t="shared" si="233"/>
        <v>20664.259999999998</v>
      </c>
      <c r="P56" s="29">
        <f t="shared" si="233"/>
        <v>21250.01</v>
      </c>
      <c r="Q56" s="29">
        <f t="shared" si="233"/>
        <v>20976.37</v>
      </c>
      <c r="R56" s="29">
        <f t="shared" si="233"/>
        <v>21574.46</v>
      </c>
      <c r="S56" s="29">
        <f t="shared" si="233"/>
        <v>22131.79</v>
      </c>
      <c r="T56" s="29">
        <f t="shared" si="233"/>
        <v>22689.54</v>
      </c>
      <c r="U56" s="29">
        <f t="shared" si="233"/>
        <v>22437.15</v>
      </c>
      <c r="V56" s="29">
        <f t="shared" si="233"/>
        <v>22189.8</v>
      </c>
      <c r="W56" s="29">
        <f t="shared" si="233"/>
        <v>21947.4</v>
      </c>
      <c r="X56" s="29">
        <f t="shared" si="233"/>
        <v>21709.85</v>
      </c>
      <c r="Y56" s="29">
        <f t="shared" si="233"/>
        <v>21477.05</v>
      </c>
      <c r="Z56" s="29">
        <f t="shared" si="233"/>
        <v>22074.57</v>
      </c>
      <c r="AA56" s="29">
        <f t="shared" si="233"/>
        <v>22683.26</v>
      </c>
      <c r="AB56" s="29">
        <f t="shared" si="233"/>
        <v>23286</v>
      </c>
      <c r="AC56" s="29">
        <f t="shared" si="233"/>
        <v>23071.27</v>
      </c>
      <c r="AD56" s="29">
        <f t="shared" si="233"/>
        <v>23693.05</v>
      </c>
      <c r="AE56" s="29">
        <f t="shared" si="233"/>
        <v>24359.63</v>
      </c>
      <c r="AF56" s="29">
        <f t="shared" ref="AF56:BO56" si="234">AF40</f>
        <v>24359.63</v>
      </c>
      <c r="AG56" s="29">
        <f t="shared" si="234"/>
        <v>24359.63</v>
      </c>
      <c r="AH56" s="29">
        <f t="shared" si="234"/>
        <v>24359.63</v>
      </c>
      <c r="AI56" s="29">
        <f t="shared" si="234"/>
        <v>24359.63</v>
      </c>
      <c r="AJ56" s="29">
        <f t="shared" si="234"/>
        <v>24359.63</v>
      </c>
      <c r="AK56" s="29">
        <f t="shared" si="234"/>
        <v>24359.63</v>
      </c>
      <c r="AL56" s="29">
        <f t="shared" si="234"/>
        <v>24359.63</v>
      </c>
      <c r="AM56" s="29">
        <f t="shared" si="234"/>
        <v>24359.63</v>
      </c>
      <c r="AN56" s="29">
        <f t="shared" si="234"/>
        <v>24359.63</v>
      </c>
      <c r="AO56" s="29">
        <f t="shared" si="234"/>
        <v>24359.63</v>
      </c>
      <c r="AP56" s="29">
        <f t="shared" si="234"/>
        <v>24359.63</v>
      </c>
      <c r="AQ56" s="29">
        <f t="shared" si="234"/>
        <v>24359.63</v>
      </c>
      <c r="AR56" s="29">
        <f t="shared" si="234"/>
        <v>24359.63</v>
      </c>
      <c r="AS56" s="29">
        <f t="shared" si="234"/>
        <v>24359.63</v>
      </c>
      <c r="AT56" s="29">
        <f t="shared" si="234"/>
        <v>24359.63</v>
      </c>
      <c r="AU56" s="29">
        <f t="shared" si="234"/>
        <v>24359.63</v>
      </c>
      <c r="AV56" s="29">
        <f t="shared" si="234"/>
        <v>24359.63</v>
      </c>
      <c r="AW56" s="29">
        <f t="shared" si="234"/>
        <v>24359.63</v>
      </c>
      <c r="AX56" s="29">
        <f t="shared" si="234"/>
        <v>24359.63</v>
      </c>
      <c r="AY56" s="29">
        <f t="shared" si="234"/>
        <v>24359.63</v>
      </c>
      <c r="AZ56" s="29">
        <f t="shared" si="234"/>
        <v>24359.63</v>
      </c>
      <c r="BA56" s="29">
        <f t="shared" si="234"/>
        <v>24359.63</v>
      </c>
      <c r="BB56" s="29">
        <f t="shared" si="234"/>
        <v>24359.63</v>
      </c>
      <c r="BC56" s="29">
        <f t="shared" si="234"/>
        <v>24359.63</v>
      </c>
      <c r="BD56" s="29">
        <f t="shared" si="234"/>
        <v>24359.63</v>
      </c>
      <c r="BE56" s="29">
        <f t="shared" si="234"/>
        <v>24359.63</v>
      </c>
      <c r="BF56" s="29">
        <f t="shared" si="234"/>
        <v>24359.63</v>
      </c>
      <c r="BG56" s="29">
        <f t="shared" si="234"/>
        <v>24359.63</v>
      </c>
      <c r="BH56" s="29">
        <f t="shared" si="234"/>
        <v>24359.63</v>
      </c>
      <c r="BI56" s="29">
        <f t="shared" si="234"/>
        <v>24359.63</v>
      </c>
      <c r="BJ56" s="29">
        <f t="shared" si="234"/>
        <v>24359.63</v>
      </c>
      <c r="BK56" s="29">
        <f t="shared" si="234"/>
        <v>24359.63</v>
      </c>
      <c r="BL56" s="29">
        <f t="shared" si="234"/>
        <v>24359.63</v>
      </c>
      <c r="BM56" s="29">
        <f t="shared" si="234"/>
        <v>24359.63</v>
      </c>
      <c r="BN56" s="29">
        <f t="shared" si="234"/>
        <v>24359.63</v>
      </c>
      <c r="BO56" s="29">
        <f t="shared" si="234"/>
        <v>24359.63</v>
      </c>
      <c r="BP56" s="69"/>
      <c r="BR56" s="29">
        <f t="shared" si="224"/>
        <v>239923.08000000002</v>
      </c>
      <c r="BS56" s="29">
        <f t="shared" si="224"/>
        <v>271618.57</v>
      </c>
      <c r="BT56" s="29">
        <f t="shared" si="224"/>
        <v>292315.56</v>
      </c>
      <c r="BU56" s="29">
        <f t="shared" si="224"/>
        <v>292315.56</v>
      </c>
      <c r="BV56" s="29">
        <f t="shared" si="224"/>
        <v>292315.56</v>
      </c>
      <c r="BX56" s="82">
        <f t="shared" si="225"/>
        <v>0.13210688192232278</v>
      </c>
      <c r="BY56" s="82">
        <f t="shared" si="226"/>
        <v>7.6198729711300706E-2</v>
      </c>
      <c r="BZ56" s="82">
        <f t="shared" si="227"/>
        <v>0</v>
      </c>
      <c r="CA56" s="82">
        <f t="shared" si="228"/>
        <v>0</v>
      </c>
    </row>
    <row r="57" spans="1:79" x14ac:dyDescent="0.3">
      <c r="A57" s="42" t="s">
        <v>132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4"/>
        <v>0</v>
      </c>
      <c r="BS57" s="27">
        <f t="shared" si="224"/>
        <v>0</v>
      </c>
      <c r="BT57" s="27">
        <f t="shared" si="224"/>
        <v>0</v>
      </c>
      <c r="BU57" s="27">
        <f t="shared" si="224"/>
        <v>0</v>
      </c>
      <c r="BV57" s="27">
        <f t="shared" si="224"/>
        <v>0</v>
      </c>
      <c r="BX57" s="81">
        <f t="shared" si="225"/>
        <v>0</v>
      </c>
      <c r="BY57" s="81">
        <f t="shared" si="226"/>
        <v>0</v>
      </c>
      <c r="BZ57" s="81">
        <f t="shared" si="227"/>
        <v>0</v>
      </c>
      <c r="CA57" s="81">
        <f t="shared" si="228"/>
        <v>0</v>
      </c>
    </row>
    <row r="58" spans="1:79" x14ac:dyDescent="0.3">
      <c r="A58" s="34" t="s">
        <v>133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5">SUM(I54:I57)</f>
        <v>170018.90308665909</v>
      </c>
      <c r="J58" s="28">
        <f t="shared" si="235"/>
        <v>183300.73409996214</v>
      </c>
      <c r="K58" s="28">
        <f t="shared" si="235"/>
        <v>175041.78460848689</v>
      </c>
      <c r="L58" s="28">
        <f t="shared" si="235"/>
        <v>194587.92298032466</v>
      </c>
      <c r="M58" s="28">
        <f t="shared" si="235"/>
        <v>170627.6036500803</v>
      </c>
      <c r="N58" s="28">
        <f t="shared" si="235"/>
        <v>165850.18908967118</v>
      </c>
      <c r="O58" s="28">
        <f t="shared" si="235"/>
        <v>170433.9893240151</v>
      </c>
      <c r="P58" s="28">
        <f t="shared" si="235"/>
        <v>150654.80024575646</v>
      </c>
      <c r="Q58" s="28">
        <f t="shared" si="235"/>
        <v>158116.45875626418</v>
      </c>
      <c r="R58" s="28">
        <f t="shared" si="235"/>
        <v>156508.89983804329</v>
      </c>
      <c r="S58" s="28">
        <f t="shared" si="235"/>
        <v>178147.49900611892</v>
      </c>
      <c r="T58" s="28">
        <f t="shared" si="235"/>
        <v>112534.97029466508</v>
      </c>
      <c r="U58" s="28">
        <f t="shared" si="235"/>
        <v>168367.38240542042</v>
      </c>
      <c r="V58" s="28">
        <f t="shared" si="235"/>
        <v>108527.85294295696</v>
      </c>
      <c r="W58" s="28">
        <f t="shared" si="235"/>
        <v>141938.44687419065</v>
      </c>
      <c r="X58" s="28">
        <f t="shared" si="235"/>
        <v>141953.7770541955</v>
      </c>
      <c r="Y58" s="28">
        <f t="shared" si="235"/>
        <v>121627.76379142464</v>
      </c>
      <c r="Z58" s="28">
        <f t="shared" si="235"/>
        <v>111783.68453728163</v>
      </c>
      <c r="AA58" s="28">
        <f t="shared" si="235"/>
        <v>133393.151699604</v>
      </c>
      <c r="AB58" s="28">
        <f t="shared" si="235"/>
        <v>112777.80252534726</v>
      </c>
      <c r="AC58" s="28">
        <f t="shared" si="235"/>
        <v>136434.51641333598</v>
      </c>
      <c r="AD58" s="28">
        <f t="shared" si="235"/>
        <v>135256.48033386233</v>
      </c>
      <c r="AE58" s="28">
        <f t="shared" si="235"/>
        <v>160179.33723251609</v>
      </c>
      <c r="AF58" s="28">
        <f t="shared" ref="AF58" si="236">SUM(AF54:AF57)</f>
        <v>160179.33723251609</v>
      </c>
      <c r="AG58" s="28">
        <f t="shared" ref="AG58" si="237">SUM(AG54:AG57)</f>
        <v>160179.33723251609</v>
      </c>
      <c r="AH58" s="28">
        <f t="shared" ref="AH58" si="238">SUM(AH54:AH57)</f>
        <v>160179.33723251609</v>
      </c>
      <c r="AI58" s="28">
        <f t="shared" ref="AI58" si="239">SUM(AI54:AI57)</f>
        <v>160179.33723251609</v>
      </c>
      <c r="AJ58" s="28">
        <f t="shared" ref="AJ58" si="240">SUM(AJ54:AJ57)</f>
        <v>160179.33723251609</v>
      </c>
      <c r="AK58" s="28">
        <f t="shared" ref="AK58" si="241">SUM(AK54:AK57)</f>
        <v>160179.33723251609</v>
      </c>
      <c r="AL58" s="28">
        <f t="shared" ref="AL58" si="242">SUM(AL54:AL57)</f>
        <v>160179.33723251609</v>
      </c>
      <c r="AM58" s="28">
        <f t="shared" ref="AM58" si="243">SUM(AM54:AM57)</f>
        <v>160179.33723251609</v>
      </c>
      <c r="AN58" s="28">
        <f t="shared" ref="AN58" si="244">SUM(AN54:AN57)</f>
        <v>160179.33723251609</v>
      </c>
      <c r="AO58" s="28">
        <f t="shared" ref="AO58" si="245">SUM(AO54:AO57)</f>
        <v>160179.33723251609</v>
      </c>
      <c r="AP58" s="28">
        <f t="shared" ref="AP58" si="246">SUM(AP54:AP57)</f>
        <v>160179.33723251609</v>
      </c>
      <c r="AQ58" s="28">
        <f t="shared" ref="AQ58" si="247">SUM(AQ54:AQ57)</f>
        <v>160179.33723251609</v>
      </c>
      <c r="AR58" s="28">
        <f t="shared" ref="AR58" si="248">SUM(AR54:AR57)</f>
        <v>160179.33723251609</v>
      </c>
      <c r="AS58" s="28">
        <f t="shared" ref="AS58" si="249">SUM(AS54:AS57)</f>
        <v>160179.33723251609</v>
      </c>
      <c r="AT58" s="28">
        <f t="shared" ref="AT58" si="250">SUM(AT54:AT57)</f>
        <v>160179.33723251609</v>
      </c>
      <c r="AU58" s="28">
        <f t="shared" ref="AU58" si="251">SUM(AU54:AU57)</f>
        <v>160179.33723251609</v>
      </c>
      <c r="AV58" s="28">
        <f t="shared" ref="AV58" si="252">SUM(AV54:AV57)</f>
        <v>160179.33723251609</v>
      </c>
      <c r="AW58" s="28">
        <f t="shared" ref="AW58" si="253">SUM(AW54:AW57)</f>
        <v>160179.33723251609</v>
      </c>
      <c r="AX58" s="28">
        <f t="shared" ref="AX58" si="254">SUM(AX54:AX57)</f>
        <v>160179.33723251609</v>
      </c>
      <c r="AY58" s="28">
        <f t="shared" ref="AY58" si="255">SUM(AY54:AY57)</f>
        <v>160179.33723251609</v>
      </c>
      <c r="AZ58" s="28">
        <f t="shared" ref="AZ58" si="256">SUM(AZ54:AZ57)</f>
        <v>160179.33723251609</v>
      </c>
      <c r="BA58" s="28">
        <f t="shared" ref="BA58" si="257">SUM(BA54:BA57)</f>
        <v>160179.33723251609</v>
      </c>
      <c r="BB58" s="28">
        <f t="shared" ref="BB58" si="258">SUM(BB54:BB57)</f>
        <v>160179.33723251609</v>
      </c>
      <c r="BC58" s="28">
        <f t="shared" ref="BC58" si="259">SUM(BC54:BC57)</f>
        <v>160179.33723251609</v>
      </c>
      <c r="BD58" s="28">
        <f t="shared" ref="BD58" si="260">SUM(BD54:BD57)</f>
        <v>160179.33723251609</v>
      </c>
      <c r="BE58" s="28">
        <f t="shared" ref="BE58" si="261">SUM(BE54:BE57)</f>
        <v>160179.33723251609</v>
      </c>
      <c r="BF58" s="28">
        <f t="shared" ref="BF58" si="262">SUM(BF54:BF57)</f>
        <v>160179.33723251609</v>
      </c>
      <c r="BG58" s="28">
        <f t="shared" ref="BG58" si="263">SUM(BG54:BG57)</f>
        <v>160179.33723251609</v>
      </c>
      <c r="BH58" s="28">
        <f t="shared" ref="BH58" si="264">SUM(BH54:BH57)</f>
        <v>160179.33723251609</v>
      </c>
      <c r="BI58" s="28">
        <f t="shared" ref="BI58" si="265">SUM(BI54:BI57)</f>
        <v>160179.33723251609</v>
      </c>
      <c r="BJ58" s="28">
        <f t="shared" ref="BJ58" si="266">SUM(BJ54:BJ57)</f>
        <v>160179.33723251609</v>
      </c>
      <c r="BK58" s="28">
        <f t="shared" ref="BK58" si="267">SUM(BK54:BK57)</f>
        <v>160179.33723251609</v>
      </c>
      <c r="BL58" s="28">
        <f t="shared" ref="BL58" si="268">SUM(BL54:BL57)</f>
        <v>160179.33723251609</v>
      </c>
      <c r="BM58" s="28">
        <f t="shared" ref="BM58" si="269">SUM(BM54:BM57)</f>
        <v>160179.33723251609</v>
      </c>
      <c r="BN58" s="28">
        <f t="shared" ref="BN58" si="270">SUM(BN54:BN57)</f>
        <v>160179.33723251609</v>
      </c>
      <c r="BO58" s="28">
        <f t="shared" ref="BO58" si="271">SUM(BO54:BO57)</f>
        <v>160179.33723251609</v>
      </c>
      <c r="BP58" s="69"/>
      <c r="BR58" s="28">
        <f t="shared" si="224"/>
        <v>2019157.393810923</v>
      </c>
      <c r="BS58" s="28">
        <f t="shared" si="224"/>
        <v>1584775.1661048005</v>
      </c>
      <c r="BT58" s="28">
        <f t="shared" si="224"/>
        <v>1922152.0467901935</v>
      </c>
      <c r="BU58" s="28">
        <f t="shared" si="224"/>
        <v>1922152.0467901935</v>
      </c>
      <c r="BV58" s="28">
        <f t="shared" si="224"/>
        <v>1922152.0467901935</v>
      </c>
      <c r="BX58" s="85">
        <f t="shared" si="225"/>
        <v>-0.21513044452977337</v>
      </c>
      <c r="BY58" s="85">
        <f t="shared" si="226"/>
        <v>0.21288627428118234</v>
      </c>
      <c r="BZ58" s="85">
        <f t="shared" si="227"/>
        <v>0</v>
      </c>
      <c r="CA58" s="85">
        <f t="shared" si="228"/>
        <v>0</v>
      </c>
    </row>
    <row r="59" spans="1:79" x14ac:dyDescent="0.3">
      <c r="A59" s="53" t="s">
        <v>131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2">SUM(I53,I58)</f>
        <v>422611.85695553035</v>
      </c>
      <c r="J59" s="52">
        <f t="shared" si="272"/>
        <v>467620.11699987378</v>
      </c>
      <c r="K59" s="52">
        <f t="shared" si="272"/>
        <v>443193.01202828961</v>
      </c>
      <c r="L59" s="52">
        <f t="shared" si="272"/>
        <v>507015.91993441555</v>
      </c>
      <c r="M59" s="52">
        <f t="shared" si="272"/>
        <v>425873.55883360095</v>
      </c>
      <c r="N59" s="52">
        <f t="shared" si="272"/>
        <v>410985.84696557064</v>
      </c>
      <c r="O59" s="52">
        <f t="shared" si="272"/>
        <v>431764.75441338366</v>
      </c>
      <c r="P59" s="52">
        <f t="shared" si="272"/>
        <v>364467.37415252154</v>
      </c>
      <c r="Q59" s="52">
        <f t="shared" si="272"/>
        <v>392359.99918754736</v>
      </c>
      <c r="R59" s="52">
        <f t="shared" si="272"/>
        <v>385605.92612681095</v>
      </c>
      <c r="S59" s="52">
        <f t="shared" si="272"/>
        <v>456434.15335372969</v>
      </c>
      <c r="T59" s="52">
        <f t="shared" si="272"/>
        <v>238806.24431555026</v>
      </c>
      <c r="U59" s="52">
        <f t="shared" si="272"/>
        <v>425503.19468473474</v>
      </c>
      <c r="V59" s="52">
        <f t="shared" si="272"/>
        <v>233420.80980985652</v>
      </c>
      <c r="W59" s="52">
        <f t="shared" si="272"/>
        <v>347736.9929139688</v>
      </c>
      <c r="X59" s="52">
        <f t="shared" si="272"/>
        <v>348342.37684731837</v>
      </c>
      <c r="Y59" s="52">
        <f t="shared" si="272"/>
        <v>281132.19930474879</v>
      </c>
      <c r="Z59" s="52">
        <f t="shared" si="272"/>
        <v>249306.34845760543</v>
      </c>
      <c r="AA59" s="52">
        <f t="shared" si="272"/>
        <v>319917.62899867998</v>
      </c>
      <c r="AB59" s="52">
        <f t="shared" si="272"/>
        <v>256598.94508449087</v>
      </c>
      <c r="AC59" s="52">
        <f t="shared" si="272"/>
        <v>338337.65471111995</v>
      </c>
      <c r="AD59" s="52">
        <f t="shared" si="272"/>
        <v>332960.04777954111</v>
      </c>
      <c r="AE59" s="52">
        <f t="shared" si="272"/>
        <v>414480.88410838699</v>
      </c>
      <c r="AF59" s="52">
        <f t="shared" ref="AF59" si="273">SUM(AF53,AF58)</f>
        <v>283517.03609606606</v>
      </c>
      <c r="AG59" s="52">
        <f t="shared" ref="AG59" si="274">SUM(AG53,AG58)</f>
        <v>399865.26743623737</v>
      </c>
      <c r="AH59" s="52">
        <f t="shared" ref="AH59" si="275">SUM(AH53,AH58)</f>
        <v>402148.04494059604</v>
      </c>
      <c r="AI59" s="52">
        <f t="shared" ref="AI59" si="276">SUM(AI53,AI58)</f>
        <v>398172.08032841125</v>
      </c>
      <c r="AJ59" s="52">
        <f t="shared" ref="AJ59" si="277">SUM(AJ53,AJ58)</f>
        <v>461456.03414230008</v>
      </c>
      <c r="AK59" s="52">
        <f t="shared" ref="AK59" si="278">SUM(AK53,AK58)</f>
        <v>364809.72101386223</v>
      </c>
      <c r="AL59" s="52">
        <f t="shared" ref="AL59" si="279">SUM(AL53,AL58)</f>
        <v>364021.97342503333</v>
      </c>
      <c r="AM59" s="52">
        <f t="shared" ref="AM59" si="280">SUM(AM53,AM58)</f>
        <v>376301.74073048268</v>
      </c>
      <c r="AN59" s="52">
        <f t="shared" ref="AN59" si="281">SUM(AN53,AN58)</f>
        <v>353311.75565665268</v>
      </c>
      <c r="AO59" s="52">
        <f t="shared" ref="AO59" si="282">SUM(AO53,AO58)</f>
        <v>371031.56821125542</v>
      </c>
      <c r="AP59" s="52">
        <f t="shared" ref="AP59" si="283">SUM(AP53,AP58)</f>
        <v>323370.76253695815</v>
      </c>
      <c r="AQ59" s="52">
        <f t="shared" ref="AQ59" si="284">SUM(AQ53,AQ58)</f>
        <v>447753.68317997508</v>
      </c>
      <c r="AR59" s="52">
        <f t="shared" ref="AR59" si="285">SUM(AR53,AR58)</f>
        <v>309000.03990835702</v>
      </c>
      <c r="AS59" s="52">
        <f t="shared" ref="AS59" si="286">SUM(AS53,AS58)</f>
        <v>433728.87190528103</v>
      </c>
      <c r="AT59" s="52">
        <f t="shared" ref="AT59" si="287">SUM(AT53,AT58)</f>
        <v>430453.67121705512</v>
      </c>
      <c r="AU59" s="52">
        <f t="shared" ref="AU59" si="288">SUM(AU53,AU58)</f>
        <v>426125.57720593718</v>
      </c>
      <c r="AV59" s="52">
        <f t="shared" ref="AV59" si="289">SUM(AV53,AV58)</f>
        <v>494106.63023833447</v>
      </c>
      <c r="AW59" s="52">
        <f t="shared" ref="AW59" si="290">SUM(AW53,AW58)</f>
        <v>391652.41209637007</v>
      </c>
      <c r="AX59" s="52">
        <f t="shared" ref="AX59" si="291">SUM(AX53,AX58)</f>
        <v>393083.68675065908</v>
      </c>
      <c r="AY59" s="52">
        <f t="shared" ref="AY59" si="292">SUM(AY53,AY58)</f>
        <v>408040.5925501397</v>
      </c>
      <c r="AZ59" s="52">
        <f t="shared" ref="AZ59" si="293">SUM(AZ53,AZ58)</f>
        <v>383711.93157560244</v>
      </c>
      <c r="BA59" s="52">
        <f t="shared" ref="BA59" si="294">SUM(BA53,BA58)</f>
        <v>401827.7738555235</v>
      </c>
      <c r="BB59" s="52">
        <f t="shared" ref="BB59" si="295">SUM(BB53,BB58)</f>
        <v>349904.21907256317</v>
      </c>
      <c r="BC59" s="52">
        <f t="shared" ref="BC59" si="296">SUM(BC53,BC58)</f>
        <v>481377.15803317452</v>
      </c>
      <c r="BD59" s="52">
        <f t="shared" ref="BD59" si="297">SUM(BD53,BD58)</f>
        <v>339893.32104641345</v>
      </c>
      <c r="BE59" s="52">
        <f t="shared" ref="BE59" si="298">SUM(BE53,BE58)</f>
        <v>474461.0730687739</v>
      </c>
      <c r="BF59" s="52">
        <f t="shared" ref="BF59" si="299">SUM(BF53,BF58)</f>
        <v>464384.86526610685</v>
      </c>
      <c r="BG59" s="52">
        <f t="shared" ref="BG59" si="300">SUM(BG53,BG58)</f>
        <v>459620.34773386345</v>
      </c>
      <c r="BH59" s="52">
        <f t="shared" ref="BH59" si="301">SUM(BH53,BH58)</f>
        <v>533132.46978488821</v>
      </c>
      <c r="BI59" s="52">
        <f t="shared" ref="BI59" si="302">SUM(BI53,BI58)</f>
        <v>423918.68912987626</v>
      </c>
      <c r="BJ59" s="52">
        <f t="shared" ref="BJ59" si="303">SUM(BJ53,BJ58)</f>
        <v>428094.57960525487</v>
      </c>
      <c r="BK59" s="52">
        <f t="shared" ref="BK59" si="304">SUM(BK53,BK58)</f>
        <v>446226.56095701974</v>
      </c>
      <c r="BL59" s="52">
        <f t="shared" ref="BL59" si="305">SUM(BL53,BL58)</f>
        <v>420401.00518747448</v>
      </c>
      <c r="BM59" s="52">
        <f t="shared" ref="BM59" si="306">SUM(BM53,BM58)</f>
        <v>438857.01187138498</v>
      </c>
      <c r="BN59" s="52">
        <f t="shared" ref="BN59" si="307">SUM(BN53,BN58)</f>
        <v>381975.11460146547</v>
      </c>
      <c r="BO59" s="52">
        <f t="shared" ref="BO59" si="308">SUM(BO53,BO58)</f>
        <v>521688.2308314087</v>
      </c>
      <c r="BP59" s="69"/>
      <c r="BR59" s="52">
        <f t="shared" si="224"/>
        <v>5051190.2527030744</v>
      </c>
      <c r="BS59" s="52">
        <f t="shared" si="224"/>
        <v>3786543.3270160016</v>
      </c>
      <c r="BT59" s="52">
        <f t="shared" si="224"/>
        <v>4545759.6676978311</v>
      </c>
      <c r="BU59" s="52">
        <f t="shared" si="224"/>
        <v>4903012.564408998</v>
      </c>
      <c r="BV59" s="52">
        <f t="shared" si="224"/>
        <v>5332653.2690839311</v>
      </c>
      <c r="BX59" s="86">
        <f t="shared" si="225"/>
        <v>-0.25036612410516801</v>
      </c>
      <c r="BY59" s="86">
        <f t="shared" si="226"/>
        <v>0.20050380389549982</v>
      </c>
      <c r="BZ59" s="86">
        <f t="shared" si="227"/>
        <v>7.8590361749611537E-2</v>
      </c>
      <c r="CA59" s="86">
        <f t="shared" si="228"/>
        <v>8.7627902035923411E-2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09">H59/H$10</f>
        <v>8.5138016156487847E-2</v>
      </c>
      <c r="I60" s="32">
        <f t="shared" si="309"/>
        <v>9.9513306917757047E-2</v>
      </c>
      <c r="J60" s="32">
        <f t="shared" si="309"/>
        <v>0.10480537992983434</v>
      </c>
      <c r="K60" s="32">
        <f t="shared" si="309"/>
        <v>0.10078986066311832</v>
      </c>
      <c r="L60" s="32">
        <f t="shared" si="309"/>
        <v>0.11108056356205689</v>
      </c>
      <c r="M60" s="32">
        <f t="shared" si="309"/>
        <v>9.8172686290826455E-2</v>
      </c>
      <c r="N60" s="32">
        <f t="shared" si="309"/>
        <v>9.4511349508119E-2</v>
      </c>
      <c r="O60" s="32">
        <f t="shared" si="309"/>
        <v>0.10059745563685767</v>
      </c>
      <c r="P60" s="32">
        <f t="shared" si="309"/>
        <v>8.6051118730570919E-2</v>
      </c>
      <c r="Q60" s="32">
        <f t="shared" si="309"/>
        <v>9.4123628898556327E-2</v>
      </c>
      <c r="R60" s="32">
        <f t="shared" si="309"/>
        <v>9.4012506920317623E-2</v>
      </c>
      <c r="S60" s="32">
        <f t="shared" si="309"/>
        <v>0.10258084668972919</v>
      </c>
      <c r="T60" s="32">
        <f t="shared" si="309"/>
        <v>5.8603912012596376E-2</v>
      </c>
      <c r="U60" s="32">
        <f t="shared" si="309"/>
        <v>9.5223471305158916E-2</v>
      </c>
      <c r="V60" s="32">
        <f t="shared" si="309"/>
        <v>5.2310218614875205E-2</v>
      </c>
      <c r="W60" s="32">
        <f t="shared" si="309"/>
        <v>7.8279127477369273E-2</v>
      </c>
      <c r="X60" s="32">
        <f t="shared" si="309"/>
        <v>7.4758547655503493E-2</v>
      </c>
      <c r="Y60" s="32">
        <f t="shared" si="309"/>
        <v>6.4800321537345926E-2</v>
      </c>
      <c r="Z60" s="32">
        <f t="shared" si="309"/>
        <v>5.729960650640701E-2</v>
      </c>
      <c r="AA60" s="32">
        <f t="shared" si="309"/>
        <v>7.2983493789313431E-2</v>
      </c>
      <c r="AB60" s="32">
        <f t="shared" si="309"/>
        <v>5.9319761712696886E-2</v>
      </c>
      <c r="AC60" s="32">
        <f t="shared" si="309"/>
        <v>7.7922576101218666E-2</v>
      </c>
      <c r="AD60" s="32">
        <f t="shared" si="309"/>
        <v>7.8736370978756576E-2</v>
      </c>
      <c r="AE60" s="32">
        <f t="shared" si="309"/>
        <v>8.9431739853713652E-2</v>
      </c>
      <c r="AF60" s="32">
        <f t="shared" ref="AF60:BO60" si="310">AF59/AF$10</f>
        <v>6.6885748267290129E-2</v>
      </c>
      <c r="AG60" s="32">
        <f t="shared" si="310"/>
        <v>8.580033826302419E-2</v>
      </c>
      <c r="AH60" s="32">
        <f t="shared" si="310"/>
        <v>8.6778877148433645E-2</v>
      </c>
      <c r="AI60" s="32">
        <f t="shared" si="310"/>
        <v>8.6326842827293818E-2</v>
      </c>
      <c r="AJ60" s="32">
        <f t="shared" si="310"/>
        <v>9.5227655243873097E-2</v>
      </c>
      <c r="AK60" s="32">
        <f t="shared" si="310"/>
        <v>8.0968123474333159E-2</v>
      </c>
      <c r="AL60" s="32">
        <f t="shared" si="310"/>
        <v>8.0410467646069045E-2</v>
      </c>
      <c r="AM60" s="32">
        <f t="shared" si="310"/>
        <v>8.2395673664724778E-2</v>
      </c>
      <c r="AN60" s="32">
        <f t="shared" si="310"/>
        <v>7.8394270557225434E-2</v>
      </c>
      <c r="AO60" s="32">
        <f t="shared" si="310"/>
        <v>8.2058574597435721E-2</v>
      </c>
      <c r="AP60" s="32">
        <f t="shared" si="310"/>
        <v>7.3546991960363073E-2</v>
      </c>
      <c r="AQ60" s="32">
        <f t="shared" si="310"/>
        <v>9.2774042485663871E-2</v>
      </c>
      <c r="AR60" s="32">
        <f t="shared" si="310"/>
        <v>6.9818734407826835E-2</v>
      </c>
      <c r="AS60" s="32">
        <f t="shared" si="310"/>
        <v>8.8874763678933835E-2</v>
      </c>
      <c r="AT60" s="32">
        <f t="shared" si="310"/>
        <v>8.9126817567434652E-2</v>
      </c>
      <c r="AU60" s="32">
        <f t="shared" si="310"/>
        <v>8.8670236088624801E-2</v>
      </c>
      <c r="AV60" s="32">
        <f t="shared" si="310"/>
        <v>9.768545725455699E-2</v>
      </c>
      <c r="AW60" s="32">
        <f t="shared" si="310"/>
        <v>8.3406979900736228E-2</v>
      </c>
      <c r="AX60" s="32">
        <f t="shared" si="310"/>
        <v>8.3139854423839296E-2</v>
      </c>
      <c r="AY60" s="32">
        <f t="shared" si="310"/>
        <v>8.5419308547131756E-2</v>
      </c>
      <c r="AZ60" s="32">
        <f t="shared" si="310"/>
        <v>8.1398432163497708E-2</v>
      </c>
      <c r="BA60" s="32">
        <f t="shared" si="310"/>
        <v>8.5012311938011981E-2</v>
      </c>
      <c r="BB60" s="32">
        <f t="shared" si="310"/>
        <v>7.6261448625137951E-2</v>
      </c>
      <c r="BC60" s="32">
        <f t="shared" si="310"/>
        <v>9.5411684016461593E-2</v>
      </c>
      <c r="BD60" s="32">
        <f t="shared" si="310"/>
        <v>7.3250671659622138E-2</v>
      </c>
      <c r="BE60" s="32">
        <f t="shared" si="310"/>
        <v>9.2427858342403121E-2</v>
      </c>
      <c r="BF60" s="32">
        <f t="shared" si="310"/>
        <v>9.1897090863187661E-2</v>
      </c>
      <c r="BG60" s="32">
        <f t="shared" si="310"/>
        <v>9.1433548195135508E-2</v>
      </c>
      <c r="BH60" s="32">
        <f t="shared" si="310"/>
        <v>0.10056124555697499</v>
      </c>
      <c r="BI60" s="32">
        <f t="shared" si="310"/>
        <v>8.6283127122977879E-2</v>
      </c>
      <c r="BJ60" s="32">
        <f t="shared" si="310"/>
        <v>8.633488271643934E-2</v>
      </c>
      <c r="BK60" s="32">
        <f t="shared" si="310"/>
        <v>8.8920828951556272E-2</v>
      </c>
      <c r="BL60" s="32">
        <f t="shared" si="310"/>
        <v>8.4892609808898109E-2</v>
      </c>
      <c r="BM60" s="32">
        <f t="shared" si="310"/>
        <v>8.8436439168164141E-2</v>
      </c>
      <c r="BN60" s="32">
        <f t="shared" si="310"/>
        <v>7.9452130649872416E-2</v>
      </c>
      <c r="BO60" s="32">
        <f t="shared" si="310"/>
        <v>9.8490298124688305E-2</v>
      </c>
      <c r="BP60" s="70"/>
      <c r="BR60" s="32">
        <f t="shared" ref="BR60:BV60" si="311">BR59/BR$10</f>
        <v>9.7823624465790807E-2</v>
      </c>
      <c r="BS60" s="32">
        <f t="shared" si="311"/>
        <v>7.1835486830508943E-2</v>
      </c>
      <c r="BT60" s="32">
        <f t="shared" si="311"/>
        <v>8.2887176842862439E-2</v>
      </c>
      <c r="BU60" s="32">
        <f t="shared" si="311"/>
        <v>8.5605841681846637E-2</v>
      </c>
      <c r="BV60" s="32">
        <f t="shared" si="311"/>
        <v>8.8782754842241809E-2</v>
      </c>
      <c r="BX60" s="92"/>
      <c r="BY60" s="92"/>
      <c r="BZ60" s="92"/>
      <c r="CA60" s="92"/>
    </row>
    <row r="61" spans="1:79" x14ac:dyDescent="0.3">
      <c r="A61" s="54" t="s">
        <v>134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2">SUM(L59:W59)</f>
        <v>4619974.7746916898</v>
      </c>
      <c r="X61" s="57">
        <f t="shared" si="312"/>
        <v>4461301.2316045929</v>
      </c>
      <c r="Y61" s="57">
        <f t="shared" si="312"/>
        <v>4316559.8720757412</v>
      </c>
      <c r="Z61" s="57">
        <f t="shared" si="312"/>
        <v>4154880.3735677763</v>
      </c>
      <c r="AA61" s="57">
        <f t="shared" si="312"/>
        <v>4043033.2481530728</v>
      </c>
      <c r="AB61" s="57">
        <f t="shared" si="312"/>
        <v>3935164.819085042</v>
      </c>
      <c r="AC61" s="57">
        <f t="shared" si="312"/>
        <v>3881142.4746086146</v>
      </c>
      <c r="AD61" s="57">
        <f t="shared" si="312"/>
        <v>3828496.5962613444</v>
      </c>
      <c r="AE61" s="57">
        <f t="shared" si="312"/>
        <v>3786543.3270160016</v>
      </c>
      <c r="AF61" s="57">
        <f t="shared" ref="AF61" si="313">SUM(U59:AF59)</f>
        <v>3831254.1187965171</v>
      </c>
      <c r="AG61" s="57">
        <f t="shared" ref="AG61" si="314">SUM(V59:AG59)</f>
        <v>3805616.1915480206</v>
      </c>
      <c r="AH61" s="57">
        <f t="shared" ref="AH61" si="315">SUM(W59:AH59)</f>
        <v>3974343.42667876</v>
      </c>
      <c r="AI61" s="57">
        <f t="shared" ref="AI61" si="316">SUM(X59:AI59)</f>
        <v>4024778.5140932025</v>
      </c>
      <c r="AJ61" s="57">
        <f t="shared" ref="AJ61" si="317">SUM(Y59:AJ59)</f>
        <v>4137892.1713881842</v>
      </c>
      <c r="AK61" s="57">
        <f t="shared" ref="AK61" si="318">SUM(Z59:AK59)</f>
        <v>4221569.693097298</v>
      </c>
      <c r="AL61" s="57">
        <f t="shared" ref="AL61" si="319">SUM(AA59:AL59)</f>
        <v>4336285.318064725</v>
      </c>
      <c r="AM61" s="57">
        <f t="shared" ref="AM61" si="320">SUM(AB59:AM59)</f>
        <v>4392669.4297965281</v>
      </c>
      <c r="AN61" s="57">
        <f t="shared" ref="AN61" si="321">SUM(AC59:AN59)</f>
        <v>4489382.2403686903</v>
      </c>
      <c r="AO61" s="57">
        <f t="shared" ref="AO61" si="322">SUM(AD59:AO59)</f>
        <v>4522076.1538688252</v>
      </c>
      <c r="AP61" s="57">
        <f t="shared" ref="AP61" si="323">SUM(AE59:AP59)</f>
        <v>4512486.8686262425</v>
      </c>
      <c r="AQ61" s="57">
        <f t="shared" ref="AQ61" si="324">SUM(AF59:AQ59)</f>
        <v>4545759.6676978311</v>
      </c>
      <c r="AR61" s="57">
        <f t="shared" ref="AR61" si="325">SUM(AG59:AR59)</f>
        <v>4571242.6715101218</v>
      </c>
      <c r="AS61" s="57">
        <f t="shared" ref="AS61" si="326">SUM(AH59:AS59)</f>
        <v>4605106.275979165</v>
      </c>
      <c r="AT61" s="57">
        <f t="shared" ref="AT61" si="327">SUM(AI59:AT59)</f>
        <v>4633411.9022556245</v>
      </c>
      <c r="AU61" s="57">
        <f t="shared" ref="AU61" si="328">SUM(AJ59:AU59)</f>
        <v>4661365.3991331505</v>
      </c>
      <c r="AV61" s="57">
        <f t="shared" ref="AV61" si="329">SUM(AK59:AV59)</f>
        <v>4694015.9952291846</v>
      </c>
      <c r="AW61" s="57">
        <f t="shared" ref="AW61" si="330">SUM(AL59:AW59)</f>
        <v>4720858.686311692</v>
      </c>
      <c r="AX61" s="57">
        <f t="shared" ref="AX61" si="331">SUM(AM59:AX59)</f>
        <v>4749920.3996373182</v>
      </c>
      <c r="AY61" s="57">
        <f t="shared" ref="AY61" si="332">SUM(AN59:AY59)</f>
        <v>4781659.251456975</v>
      </c>
      <c r="AZ61" s="57">
        <f t="shared" ref="AZ61" si="333">SUM(AO59:AZ59)</f>
        <v>4812059.4273759257</v>
      </c>
      <c r="BA61" s="57">
        <f t="shared" ref="BA61" si="334">SUM(AP59:BA59)</f>
        <v>4842855.6330201933</v>
      </c>
      <c r="BB61" s="57">
        <f t="shared" ref="BB61" si="335">SUM(AQ59:BB59)</f>
        <v>4869389.0895557981</v>
      </c>
      <c r="BC61" s="57">
        <f t="shared" ref="BC61" si="336">SUM(AR59:BC59)</f>
        <v>4903012.564408998</v>
      </c>
      <c r="BD61" s="57">
        <f t="shared" ref="BD61" si="337">SUM(AS59:BD59)</f>
        <v>4933905.8455470549</v>
      </c>
      <c r="BE61" s="57">
        <f t="shared" ref="BE61" si="338">SUM(AT59:BE59)</f>
        <v>4974638.0467105471</v>
      </c>
      <c r="BF61" s="57">
        <f t="shared" ref="BF61" si="339">SUM(AU59:BF59)</f>
        <v>5008569.240759599</v>
      </c>
      <c r="BG61" s="57">
        <f t="shared" ref="BG61" si="340">SUM(AV59:BG59)</f>
        <v>5042064.0112875244</v>
      </c>
      <c r="BH61" s="57">
        <f t="shared" ref="BH61" si="341">SUM(AW59:BH59)</f>
        <v>5081089.8508340782</v>
      </c>
      <c r="BI61" s="57">
        <f t="shared" ref="BI61" si="342">SUM(AX59:BI59)</f>
        <v>5113356.1278675841</v>
      </c>
      <c r="BJ61" s="57">
        <f t="shared" ref="BJ61" si="343">SUM(AY59:BJ59)</f>
        <v>5148367.0207221806</v>
      </c>
      <c r="BK61" s="57">
        <f t="shared" ref="BK61" si="344">SUM(AZ59:BK59)</f>
        <v>5186552.9891290609</v>
      </c>
      <c r="BL61" s="57">
        <f t="shared" ref="BL61" si="345">SUM(BA59:BL59)</f>
        <v>5223242.0627409332</v>
      </c>
      <c r="BM61" s="57">
        <f t="shared" ref="BM61" si="346">SUM(BB59:BM59)</f>
        <v>5260271.3007567944</v>
      </c>
      <c r="BN61" s="57">
        <f t="shared" ref="BN61" si="347">SUM(BC59:BN59)</f>
        <v>5292342.1962856976</v>
      </c>
      <c r="BO61" s="57">
        <f t="shared" ref="BO61" si="348">SUM(BD59:BO59)</f>
        <v>5332653.2690839311</v>
      </c>
      <c r="BP61" s="62"/>
      <c r="BR61" s="57">
        <f>BR59</f>
        <v>5051190.2527030744</v>
      </c>
      <c r="BS61" s="57">
        <f t="shared" ref="BS61:BV61" si="349">BS59</f>
        <v>3786543.3270160016</v>
      </c>
      <c r="BT61" s="57">
        <f t="shared" si="349"/>
        <v>4545759.6676978311</v>
      </c>
      <c r="BU61" s="57">
        <f t="shared" si="349"/>
        <v>4903012.564408998</v>
      </c>
      <c r="BV61" s="57">
        <f t="shared" si="349"/>
        <v>5332653.2690839311</v>
      </c>
      <c r="BX61" s="87">
        <f t="shared" ref="BX61:CA61" si="350">IFERROR(BS61/BR61-1,0)</f>
        <v>-0.25036612410516801</v>
      </c>
      <c r="BY61" s="87">
        <f t="shared" si="350"/>
        <v>0.20050380389549982</v>
      </c>
      <c r="BZ61" s="87">
        <f t="shared" si="350"/>
        <v>7.8590361749611537E-2</v>
      </c>
      <c r="CA61" s="87">
        <f t="shared" si="350"/>
        <v>8.7627902035923411E-2</v>
      </c>
    </row>
    <row r="62" spans="1:79" x14ac:dyDescent="0.3">
      <c r="A62" s="58" t="s">
        <v>135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1">T61/SUM(I$10:T$10)</f>
        <v>9.5720798078876901E-2</v>
      </c>
      <c r="U62" s="60">
        <f t="shared" si="351"/>
        <v>9.536765573326747E-2</v>
      </c>
      <c r="V62" s="60">
        <f t="shared" si="351"/>
        <v>9.0854408407494203E-2</v>
      </c>
      <c r="W62" s="60">
        <f t="shared" si="351"/>
        <v>8.8937978109766613E-2</v>
      </c>
      <c r="X62" s="60">
        <f t="shared" si="351"/>
        <v>8.5726338532367982E-2</v>
      </c>
      <c r="Y62" s="60">
        <f t="shared" si="351"/>
        <v>8.2944362899319779E-2</v>
      </c>
      <c r="Z62" s="60">
        <f t="shared" si="351"/>
        <v>7.9833960020609968E-2</v>
      </c>
      <c r="AA62" s="60">
        <f t="shared" si="351"/>
        <v>7.7548652402226914E-2</v>
      </c>
      <c r="AB62" s="60">
        <f t="shared" si="351"/>
        <v>7.5349263546026057E-2</v>
      </c>
      <c r="AC62" s="60">
        <f t="shared" si="351"/>
        <v>7.4068919855479073E-2</v>
      </c>
      <c r="AD62" s="60">
        <f t="shared" si="351"/>
        <v>7.288734207223678E-2</v>
      </c>
      <c r="AE62" s="60">
        <f t="shared" si="351"/>
        <v>7.1835486830508943E-2</v>
      </c>
      <c r="AF62" s="60">
        <f t="shared" ref="AF62" si="352">AF61/SUM(U$10:AF$10)</f>
        <v>7.2458397215254974E-2</v>
      </c>
      <c r="AG62" s="60">
        <f t="shared" ref="AG62" si="353">AG61/SUM(V$10:AG$10)</f>
        <v>7.1713189838405675E-2</v>
      </c>
      <c r="AH62" s="60">
        <f t="shared" ref="AH62" si="354">AH61/SUM(W$10:AH$10)</f>
        <v>7.465083691209741E-2</v>
      </c>
      <c r="AI62" s="60">
        <f t="shared" ref="AI62" si="355">AI61/SUM(X$10:AI$10)</f>
        <v>7.5357387611487414E-2</v>
      </c>
      <c r="AJ62" s="60">
        <f t="shared" ref="AJ62" si="356">AJ61/SUM(Y$10:AJ$10)</f>
        <v>7.7206015452818369E-2</v>
      </c>
      <c r="AK62" s="60">
        <f t="shared" ref="AK62" si="357">AK61/SUM(Z$10:AK$10)</f>
        <v>7.8522392475939243E-2</v>
      </c>
      <c r="AL62" s="60">
        <f t="shared" ref="AL62" si="358">AL61/SUM(AA$10:AL$10)</f>
        <v>8.0392776753936107E-2</v>
      </c>
      <c r="AM62" s="60">
        <f t="shared" ref="AM62" si="359">AM61/SUM(AB$10:AM$10)</f>
        <v>8.1161873010375127E-2</v>
      </c>
      <c r="AN62" s="60">
        <f t="shared" ref="AN62" si="360">AN61/SUM(AC$10:AN$10)</f>
        <v>8.2672071089047075E-2</v>
      </c>
      <c r="AO62" s="60">
        <f t="shared" ref="AO62" si="361">AO61/SUM(AD$10:AO$10)</f>
        <v>8.2999663200042553E-2</v>
      </c>
      <c r="AP62" s="60">
        <f t="shared" ref="AP62" si="362">AP61/SUM(AE$10:AP$10)</f>
        <v>8.2569061715494746E-2</v>
      </c>
      <c r="AQ62" s="60">
        <f t="shared" ref="AQ62" si="363">AQ61/SUM(AF$10:AQ$10)</f>
        <v>8.2887176842862439E-2</v>
      </c>
      <c r="AR62" s="60">
        <f t="shared" ref="AR62" si="364">AR61/SUM(AG$10:AR$10)</f>
        <v>8.3068708975811006E-2</v>
      </c>
      <c r="AS62" s="60">
        <f t="shared" ref="AS62" si="365">AS61/SUM(AH$10:AS$10)</f>
        <v>8.3351142943927439E-2</v>
      </c>
      <c r="AT62" s="60">
        <f t="shared" ref="AT62" si="366">AT61/SUM(AI$10:AT$10)</f>
        <v>8.3567752952212193E-2</v>
      </c>
      <c r="AU62" s="60">
        <f t="shared" ref="AU62" si="367">AU61/SUM(AJ$10:AU$10)</f>
        <v>8.3779750872422107E-2</v>
      </c>
      <c r="AV62" s="60">
        <f t="shared" ref="AV62" si="368">AV61/SUM(AK$10:AV$10)</f>
        <v>8.4045862697430584E-2</v>
      </c>
      <c r="AW62" s="60">
        <f t="shared" ref="AW62" si="369">AW61/SUM(AL$10:AW$10)</f>
        <v>8.4239776360380228E-2</v>
      </c>
      <c r="AX62" s="60">
        <f t="shared" ref="AX62" si="370">AX61/SUM(AM$10:AX$10)</f>
        <v>8.4455542558197108E-2</v>
      </c>
      <c r="AY62" s="60">
        <f t="shared" ref="AY62" si="371">AY61/SUM(AN$10:AY$10)</f>
        <v>8.4703742294868947E-2</v>
      </c>
      <c r="AZ62" s="60">
        <f t="shared" ref="AZ62" si="372">AZ61/SUM(AO$10:AZ$10)</f>
        <v>8.4930621185865016E-2</v>
      </c>
      <c r="BA62" s="60">
        <f t="shared" ref="BA62" si="373">BA61/SUM(AP$10:BA$10)</f>
        <v>8.5165783122306257E-2</v>
      </c>
      <c r="BB62" s="60">
        <f t="shared" ref="BB62" si="374">BB61/SUM(AQ$10:BB$10)</f>
        <v>8.5345089225506543E-2</v>
      </c>
      <c r="BC62" s="60">
        <f t="shared" ref="BC62" si="375">BC61/SUM(AR$10:BC$10)</f>
        <v>8.5605841681846637E-2</v>
      </c>
      <c r="BD62" s="60">
        <f t="shared" ref="BD62" si="376">BD61/SUM(AS$10:BD$10)</f>
        <v>8.5823972136317955E-2</v>
      </c>
      <c r="BE62" s="60">
        <f t="shared" ref="BE62" si="377">BE61/SUM(AT$10:BE$10)</f>
        <v>8.6153218465829254E-2</v>
      </c>
      <c r="BF62" s="60">
        <f t="shared" ref="BF62" si="378">BF61/SUM(AU$10:BF$10)</f>
        <v>8.6406198213863694E-2</v>
      </c>
      <c r="BG62" s="60">
        <f t="shared" ref="BG62" si="379">BG61/SUM(AV$10:BG$10)</f>
        <v>8.6653527807341008E-2</v>
      </c>
      <c r="BH62" s="60">
        <f t="shared" ref="BH62" si="380">BH61/SUM(AW$10:BH$10)</f>
        <v>8.696042033344234E-2</v>
      </c>
      <c r="BI62" s="60">
        <f t="shared" ref="BI62" si="381">BI61/SUM(AX$10:BI$10)</f>
        <v>8.7188191905734472E-2</v>
      </c>
      <c r="BJ62" s="60">
        <f t="shared" ref="BJ62" si="382">BJ61/SUM(AY$10:BJ$10)</f>
        <v>8.7441415955318985E-2</v>
      </c>
      <c r="BK62" s="60">
        <f t="shared" ref="BK62" si="383">BK61/SUM(AZ$10:BK$10)</f>
        <v>8.773038263508319E-2</v>
      </c>
      <c r="BL62" s="60">
        <f t="shared" ref="BL62" si="384">BL61/SUM(BA$10:BL$10)</f>
        <v>8.7996494648055729E-2</v>
      </c>
      <c r="BM62" s="60">
        <f t="shared" ref="BM62" si="385">BM61/SUM(BB$10:BM$10)</f>
        <v>8.826982366599069E-2</v>
      </c>
      <c r="BN62" s="60">
        <f t="shared" ref="BN62" si="386">BN61/SUM(BC$10:BN$10)</f>
        <v>8.8482237450486043E-2</v>
      </c>
      <c r="BO62" s="60">
        <f>BO61/SUM(BD$10:BO$10)</f>
        <v>8.8782754842241809E-2</v>
      </c>
      <c r="BP62" s="72"/>
      <c r="BR62" s="60">
        <f t="shared" ref="BR62:BV62" si="387">BR60</f>
        <v>9.7823624465790807E-2</v>
      </c>
      <c r="BS62" s="60">
        <f t="shared" si="387"/>
        <v>7.1835486830508943E-2</v>
      </c>
      <c r="BT62" s="60">
        <f t="shared" si="387"/>
        <v>8.2887176842862439E-2</v>
      </c>
      <c r="BU62" s="60">
        <f t="shared" si="387"/>
        <v>8.5605841681846637E-2</v>
      </c>
      <c r="BV62" s="60">
        <f t="shared" si="387"/>
        <v>8.8782754842241809E-2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67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1689635.581420162</v>
      </c>
      <c r="AG66" s="37">
        <f t="shared" ref="AG66:BO66" si="388">AG129</f>
        <v>1953681.141623883</v>
      </c>
      <c r="AH66" s="37">
        <f t="shared" si="388"/>
        <v>2220009.4793319628</v>
      </c>
      <c r="AI66" s="37">
        <f t="shared" si="388"/>
        <v>2482361.8524278579</v>
      </c>
      <c r="AJ66" s="37">
        <f t="shared" si="388"/>
        <v>2807998.1793376417</v>
      </c>
      <c r="AK66" s="37">
        <f t="shared" si="388"/>
        <v>3036988.1931189876</v>
      </c>
      <c r="AL66" s="37">
        <f t="shared" si="388"/>
        <v>3265190.4593115048</v>
      </c>
      <c r="AM66" s="37">
        <f t="shared" si="388"/>
        <v>3505672.4928094712</v>
      </c>
      <c r="AN66" s="37">
        <f t="shared" si="388"/>
        <v>3723164.5412336076</v>
      </c>
      <c r="AO66" s="37">
        <f t="shared" si="388"/>
        <v>3958376.4022123469</v>
      </c>
      <c r="AP66" s="37">
        <f t="shared" si="388"/>
        <v>4145927.457516789</v>
      </c>
      <c r="AQ66" s="37">
        <f t="shared" si="388"/>
        <v>4457861.4334642477</v>
      </c>
      <c r="AR66" s="37">
        <f t="shared" si="388"/>
        <v>4631041.7661400884</v>
      </c>
      <c r="AS66" s="37">
        <f t="shared" si="388"/>
        <v>4928950.9308128534</v>
      </c>
      <c r="AT66" s="37">
        <f t="shared" si="388"/>
        <v>5223584.8947973922</v>
      </c>
      <c r="AU66" s="37">
        <f t="shared" si="388"/>
        <v>5513890.7647708133</v>
      </c>
      <c r="AV66" s="37">
        <f t="shared" si="388"/>
        <v>5872177.6877766317</v>
      </c>
      <c r="AW66" s="37">
        <f t="shared" si="388"/>
        <v>6128010.3926404854</v>
      </c>
      <c r="AX66" s="37">
        <f t="shared" si="388"/>
        <v>6385274.372158628</v>
      </c>
      <c r="AY66" s="37">
        <f t="shared" si="388"/>
        <v>6657495.2574762516</v>
      </c>
      <c r="AZ66" s="37">
        <f t="shared" si="388"/>
        <v>6905387.4818193382</v>
      </c>
      <c r="BA66" s="37">
        <f t="shared" si="388"/>
        <v>7171395.5484423451</v>
      </c>
      <c r="BB66" s="37">
        <f t="shared" si="388"/>
        <v>7385480.0602823924</v>
      </c>
      <c r="BC66" s="37">
        <f t="shared" si="388"/>
        <v>7731037.5110830506</v>
      </c>
      <c r="BD66" s="37">
        <f t="shared" si="388"/>
        <v>7935111.1248969482</v>
      </c>
      <c r="BE66" s="37">
        <f t="shared" si="388"/>
        <v>8273752.4907332063</v>
      </c>
      <c r="BF66" s="37">
        <f t="shared" si="388"/>
        <v>8602317.648766797</v>
      </c>
      <c r="BG66" s="37">
        <f t="shared" si="388"/>
        <v>8926118.2892681435</v>
      </c>
      <c r="BH66" s="37">
        <f t="shared" si="388"/>
        <v>9323431.0518205147</v>
      </c>
      <c r="BI66" s="37">
        <f t="shared" si="388"/>
        <v>9611530.0337178744</v>
      </c>
      <c r="BJ66" s="37">
        <f t="shared" si="388"/>
        <v>9903804.9060906135</v>
      </c>
      <c r="BK66" s="37">
        <f t="shared" si="388"/>
        <v>10214211.759815117</v>
      </c>
      <c r="BL66" s="37">
        <f t="shared" si="388"/>
        <v>10498793.057770075</v>
      </c>
      <c r="BM66" s="37">
        <f t="shared" si="388"/>
        <v>10801830.362408943</v>
      </c>
      <c r="BN66" s="37">
        <f t="shared" si="388"/>
        <v>11047985.769777892</v>
      </c>
      <c r="BO66" s="37">
        <f t="shared" si="388"/>
        <v>11433854.293376785</v>
      </c>
      <c r="BP66" s="73"/>
      <c r="BR66" s="37">
        <f t="shared" ref="BR66:BV70" si="389">INDEX($H66:$BP66,MATCH(BR$4,$H$4:$BP$4,0))</f>
        <v>2394398.1229865332</v>
      </c>
      <c r="BS66" s="37">
        <f t="shared" si="389"/>
        <v>1541938.2525566122</v>
      </c>
      <c r="BT66" s="37">
        <f t="shared" si="389"/>
        <v>4457861.4334642477</v>
      </c>
      <c r="BU66" s="37">
        <f t="shared" si="389"/>
        <v>7731037.5110830506</v>
      </c>
      <c r="BV66" s="37">
        <f t="shared" si="389"/>
        <v>11433854.293376785</v>
      </c>
      <c r="BX66" s="88">
        <f t="shared" ref="BX66:BX70" si="390">IFERROR(BS66/BR66-1,0)</f>
        <v>-0.35602261054508666</v>
      </c>
      <c r="BY66" s="88">
        <f t="shared" ref="BY66:BY70" si="391">IFERROR(BT66/BS66-1,0)</f>
        <v>1.891076491599379</v>
      </c>
      <c r="BZ66" s="88">
        <f t="shared" ref="BZ66:BZ70" si="392">IFERROR(BU66/BT66-1,0)</f>
        <v>0.73424805289992734</v>
      </c>
      <c r="CA66" s="88">
        <f t="shared" ref="CA66:CA70" si="393">IFERROR(BV66/BU66-1,0)</f>
        <v>0.4789547039430937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89"/>
        <v>3968206.34</v>
      </c>
      <c r="BS67" s="37">
        <f t="shared" si="389"/>
        <v>3784990.33</v>
      </c>
      <c r="BT67" s="37">
        <f t="shared" si="389"/>
        <v>3784990.33</v>
      </c>
      <c r="BU67" s="37">
        <f t="shared" si="389"/>
        <v>3784990.33</v>
      </c>
      <c r="BV67" s="37">
        <f t="shared" si="389"/>
        <v>3784990.33</v>
      </c>
      <c r="BX67" s="88">
        <f t="shared" si="390"/>
        <v>-4.617098867898084E-2</v>
      </c>
      <c r="BY67" s="88">
        <f t="shared" si="391"/>
        <v>0</v>
      </c>
      <c r="BZ67" s="88">
        <f t="shared" si="392"/>
        <v>0</v>
      </c>
      <c r="CA67" s="88">
        <f t="shared" si="393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69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89"/>
        <v>8311741.7300000004</v>
      </c>
      <c r="BS68" s="37">
        <f t="shared" si="389"/>
        <v>9324847.8800000008</v>
      </c>
      <c r="BT68" s="37">
        <f t="shared" si="389"/>
        <v>9324847.8800000008</v>
      </c>
      <c r="BU68" s="37">
        <f t="shared" si="389"/>
        <v>9324847.8800000008</v>
      </c>
      <c r="BV68" s="37">
        <f t="shared" si="389"/>
        <v>9324847.8800000008</v>
      </c>
      <c r="BX68" s="88">
        <f t="shared" si="390"/>
        <v>0.12188855030749379</v>
      </c>
      <c r="BY68" s="88">
        <f t="shared" si="391"/>
        <v>0</v>
      </c>
      <c r="BZ68" s="88">
        <f t="shared" si="392"/>
        <v>0</v>
      </c>
      <c r="CA68" s="88">
        <f t="shared" si="393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70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89"/>
        <v>557121.16</v>
      </c>
      <c r="BS69" s="37">
        <f t="shared" si="389"/>
        <v>590548.43000000005</v>
      </c>
      <c r="BT69" s="37">
        <f t="shared" si="389"/>
        <v>590548.43000000005</v>
      </c>
      <c r="BU69" s="37">
        <f t="shared" si="389"/>
        <v>590548.43000000005</v>
      </c>
      <c r="BV69" s="37">
        <f t="shared" si="389"/>
        <v>590548.43000000005</v>
      </c>
      <c r="BX69" s="88">
        <f t="shared" si="390"/>
        <v>6.000000071797662E-2</v>
      </c>
      <c r="BY69" s="88">
        <f t="shared" si="391"/>
        <v>0</v>
      </c>
      <c r="BZ69" s="88">
        <f t="shared" si="392"/>
        <v>0</v>
      </c>
      <c r="CA69" s="88">
        <f t="shared" si="393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71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4">AF70+0-AG40</f>
        <v>6138161.4100000001</v>
      </c>
      <c r="AH70" s="63">
        <f t="shared" si="394"/>
        <v>6113801.7800000003</v>
      </c>
      <c r="AI70" s="63">
        <f t="shared" si="394"/>
        <v>6089442.1500000004</v>
      </c>
      <c r="AJ70" s="63">
        <f t="shared" si="394"/>
        <v>6065082.5200000005</v>
      </c>
      <c r="AK70" s="63">
        <f t="shared" si="394"/>
        <v>6040722.8900000006</v>
      </c>
      <c r="AL70" s="63">
        <f t="shared" si="394"/>
        <v>6016363.2600000007</v>
      </c>
      <c r="AM70" s="63">
        <f t="shared" si="394"/>
        <v>5992003.6300000008</v>
      </c>
      <c r="AN70" s="63">
        <f t="shared" si="394"/>
        <v>5967644.0000000009</v>
      </c>
      <c r="AO70" s="63">
        <f t="shared" si="394"/>
        <v>5943284.370000001</v>
      </c>
      <c r="AP70" s="63">
        <f t="shared" si="394"/>
        <v>5918924.7400000012</v>
      </c>
      <c r="AQ70" s="63">
        <f t="shared" si="394"/>
        <v>5894565.1100000013</v>
      </c>
      <c r="AR70" s="63">
        <f t="shared" si="394"/>
        <v>5870205.4800000014</v>
      </c>
      <c r="AS70" s="63">
        <f t="shared" si="394"/>
        <v>5845845.8500000015</v>
      </c>
      <c r="AT70" s="63">
        <f t="shared" si="394"/>
        <v>5821486.2200000016</v>
      </c>
      <c r="AU70" s="63">
        <f t="shared" si="394"/>
        <v>5797126.5900000017</v>
      </c>
      <c r="AV70" s="63">
        <f t="shared" si="394"/>
        <v>5772766.9600000018</v>
      </c>
      <c r="AW70" s="63">
        <f t="shared" si="394"/>
        <v>5748407.3300000019</v>
      </c>
      <c r="AX70" s="63">
        <f t="shared" si="394"/>
        <v>5724047.700000002</v>
      </c>
      <c r="AY70" s="63">
        <f t="shared" si="394"/>
        <v>5699688.0700000022</v>
      </c>
      <c r="AZ70" s="63">
        <f t="shared" si="394"/>
        <v>5675328.4400000023</v>
      </c>
      <c r="BA70" s="63">
        <f t="shared" si="394"/>
        <v>5650968.8100000024</v>
      </c>
      <c r="BB70" s="63">
        <f t="shared" si="394"/>
        <v>5626609.1800000025</v>
      </c>
      <c r="BC70" s="63">
        <f t="shared" si="394"/>
        <v>5602249.5500000026</v>
      </c>
      <c r="BD70" s="63">
        <f t="shared" si="394"/>
        <v>5577889.9200000027</v>
      </c>
      <c r="BE70" s="63">
        <f t="shared" si="394"/>
        <v>5553530.2900000028</v>
      </c>
      <c r="BF70" s="63">
        <f t="shared" si="394"/>
        <v>5529170.6600000029</v>
      </c>
      <c r="BG70" s="63">
        <f t="shared" si="394"/>
        <v>5504811.0300000031</v>
      </c>
      <c r="BH70" s="63">
        <f t="shared" si="394"/>
        <v>5480451.4000000032</v>
      </c>
      <c r="BI70" s="63">
        <f t="shared" si="394"/>
        <v>5456091.7700000033</v>
      </c>
      <c r="BJ70" s="63">
        <f t="shared" si="394"/>
        <v>5431732.1400000034</v>
      </c>
      <c r="BK70" s="63">
        <f t="shared" si="394"/>
        <v>5407372.5100000035</v>
      </c>
      <c r="BL70" s="63">
        <f t="shared" si="394"/>
        <v>5383012.8800000036</v>
      </c>
      <c r="BM70" s="63">
        <f t="shared" si="394"/>
        <v>5358653.2500000037</v>
      </c>
      <c r="BN70" s="63">
        <f t="shared" si="394"/>
        <v>5334293.6200000038</v>
      </c>
      <c r="BO70" s="63">
        <f t="shared" si="394"/>
        <v>5309933.9900000039</v>
      </c>
      <c r="BP70" s="68"/>
      <c r="BR70" s="37">
        <f t="shared" si="389"/>
        <v>5858487.25</v>
      </c>
      <c r="BS70" s="37">
        <f t="shared" si="389"/>
        <v>6186880.6699999999</v>
      </c>
      <c r="BT70" s="37">
        <f t="shared" si="389"/>
        <v>5894565.1100000013</v>
      </c>
      <c r="BU70" s="37">
        <f t="shared" si="389"/>
        <v>5602249.5500000026</v>
      </c>
      <c r="BV70" s="37">
        <f t="shared" si="389"/>
        <v>5309933.9900000039</v>
      </c>
      <c r="BX70" s="88">
        <f t="shared" si="390"/>
        <v>5.6054303096759295E-2</v>
      </c>
      <c r="BY70" s="88">
        <f t="shared" si="391"/>
        <v>-4.7247647981547125E-2</v>
      </c>
      <c r="BZ70" s="88">
        <f t="shared" si="392"/>
        <v>-4.9590691517528818E-2</v>
      </c>
      <c r="CA70" s="88">
        <f t="shared" si="393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5">SUM(I66:I71)</f>
        <v>19724453.726955529</v>
      </c>
      <c r="J72" s="28">
        <f t="shared" si="395"/>
        <v>20276538.0839554</v>
      </c>
      <c r="K72" s="28">
        <f t="shared" si="395"/>
        <v>20446056.539671529</v>
      </c>
      <c r="L72" s="28">
        <f t="shared" si="395"/>
        <v>20823290.529605947</v>
      </c>
      <c r="M72" s="28">
        <f t="shared" si="395"/>
        <v>20629343.860850736</v>
      </c>
      <c r="N72" s="28">
        <f t="shared" si="395"/>
        <v>21164959.04781631</v>
      </c>
      <c r="O72" s="28">
        <f t="shared" si="395"/>
        <v>20640305.88222969</v>
      </c>
      <c r="P72" s="28">
        <f t="shared" si="395"/>
        <v>20702484.524318445</v>
      </c>
      <c r="Q72" s="28">
        <f t="shared" si="395"/>
        <v>20892835.303505991</v>
      </c>
      <c r="R72" s="28">
        <f t="shared" si="395"/>
        <v>20962190.629632805</v>
      </c>
      <c r="S72" s="28">
        <f t="shared" si="395"/>
        <v>21089954.602986533</v>
      </c>
      <c r="T72" s="28">
        <f t="shared" si="395"/>
        <v>20428479.719455902</v>
      </c>
      <c r="U72" s="28">
        <f t="shared" si="395"/>
        <v>21403734.084140636</v>
      </c>
      <c r="V72" s="28">
        <f t="shared" si="395"/>
        <v>21349332.72395049</v>
      </c>
      <c r="W72" s="28">
        <f t="shared" si="395"/>
        <v>20991656.251221418</v>
      </c>
      <c r="X72" s="28">
        <f t="shared" si="395"/>
        <v>21680129.378068738</v>
      </c>
      <c r="Y72" s="28">
        <f t="shared" si="395"/>
        <v>21602779.703445099</v>
      </c>
      <c r="Z72" s="28">
        <f t="shared" si="395"/>
        <v>21935108.081902705</v>
      </c>
      <c r="AA72" s="28">
        <f t="shared" si="395"/>
        <v>21409971.080901384</v>
      </c>
      <c r="AB72" s="28">
        <f t="shared" si="395"/>
        <v>21084268.385957565</v>
      </c>
      <c r="AC72" s="28">
        <f t="shared" si="395"/>
        <v>21169787.420668684</v>
      </c>
      <c r="AD72" s="28">
        <f t="shared" si="395"/>
        <v>21380109.298448227</v>
      </c>
      <c r="AE72" s="28">
        <f t="shared" si="395"/>
        <v>21429205.562556613</v>
      </c>
      <c r="AF72" s="28">
        <f t="shared" ref="AF72:BO72" si="396">SUM(AF66:AF71)</f>
        <v>21552543.261420161</v>
      </c>
      <c r="AG72" s="28">
        <f t="shared" si="396"/>
        <v>21792229.191623881</v>
      </c>
      <c r="AH72" s="28">
        <f t="shared" si="396"/>
        <v>22034197.899331965</v>
      </c>
      <c r="AI72" s="28">
        <f t="shared" si="396"/>
        <v>22272190.642427862</v>
      </c>
      <c r="AJ72" s="28">
        <f t="shared" si="396"/>
        <v>22573467.339337643</v>
      </c>
      <c r="AK72" s="28">
        <f t="shared" si="396"/>
        <v>22778097.723118991</v>
      </c>
      <c r="AL72" s="28">
        <f t="shared" si="396"/>
        <v>22981940.359311506</v>
      </c>
      <c r="AM72" s="28">
        <f t="shared" si="396"/>
        <v>23198062.76280947</v>
      </c>
      <c r="AN72" s="28">
        <f t="shared" si="396"/>
        <v>23391195.181233607</v>
      </c>
      <c r="AO72" s="28">
        <f t="shared" si="396"/>
        <v>23602047.412212349</v>
      </c>
      <c r="AP72" s="28">
        <f t="shared" si="396"/>
        <v>23765238.837516792</v>
      </c>
      <c r="AQ72" s="28">
        <f t="shared" si="396"/>
        <v>24052813.183464251</v>
      </c>
      <c r="AR72" s="28">
        <f t="shared" si="396"/>
        <v>24201633.886140089</v>
      </c>
      <c r="AS72" s="28">
        <f t="shared" si="396"/>
        <v>24475183.420812853</v>
      </c>
      <c r="AT72" s="28">
        <f t="shared" si="396"/>
        <v>24745457.754797395</v>
      </c>
      <c r="AU72" s="28">
        <f t="shared" si="396"/>
        <v>25011403.994770817</v>
      </c>
      <c r="AV72" s="28">
        <f t="shared" si="396"/>
        <v>25345331.287776634</v>
      </c>
      <c r="AW72" s="28">
        <f t="shared" si="396"/>
        <v>25576804.362640489</v>
      </c>
      <c r="AX72" s="28">
        <f t="shared" si="396"/>
        <v>25809708.712158632</v>
      </c>
      <c r="AY72" s="28">
        <f t="shared" si="396"/>
        <v>26057569.967476256</v>
      </c>
      <c r="AZ72" s="28">
        <f t="shared" si="396"/>
        <v>26281102.561819341</v>
      </c>
      <c r="BA72" s="28">
        <f t="shared" si="396"/>
        <v>26522750.998442348</v>
      </c>
      <c r="BB72" s="28">
        <f t="shared" si="396"/>
        <v>26712475.880282398</v>
      </c>
      <c r="BC72" s="28">
        <f t="shared" si="396"/>
        <v>27033673.701083057</v>
      </c>
      <c r="BD72" s="28">
        <f t="shared" si="396"/>
        <v>27213387.684896953</v>
      </c>
      <c r="BE72" s="28">
        <f t="shared" si="396"/>
        <v>27527669.42073321</v>
      </c>
      <c r="BF72" s="28">
        <f t="shared" si="396"/>
        <v>27831874.948766802</v>
      </c>
      <c r="BG72" s="28">
        <f t="shared" si="396"/>
        <v>28131315.959268145</v>
      </c>
      <c r="BH72" s="28">
        <f t="shared" si="396"/>
        <v>28504269.091820519</v>
      </c>
      <c r="BI72" s="28">
        <f t="shared" si="396"/>
        <v>28768008.443717878</v>
      </c>
      <c r="BJ72" s="28">
        <f t="shared" si="396"/>
        <v>29035923.686090618</v>
      </c>
      <c r="BK72" s="28">
        <f t="shared" si="396"/>
        <v>29321970.909815125</v>
      </c>
      <c r="BL72" s="28">
        <f t="shared" si="396"/>
        <v>29582192.577770077</v>
      </c>
      <c r="BM72" s="28">
        <f t="shared" si="396"/>
        <v>29860870.252408948</v>
      </c>
      <c r="BN72" s="28">
        <f t="shared" si="396"/>
        <v>30082666.029777899</v>
      </c>
      <c r="BO72" s="28">
        <f t="shared" si="396"/>
        <v>30444174.923376791</v>
      </c>
      <c r="BP72" s="69"/>
      <c r="BR72" s="77">
        <f t="shared" ref="BR72:BV72" si="397">INDEX($H72:$BP72,MATCH(BR$4,$H$4:$BP$4,0))</f>
        <v>21089954.602986533</v>
      </c>
      <c r="BS72" s="77">
        <f t="shared" si="397"/>
        <v>21429205.562556613</v>
      </c>
      <c r="BT72" s="77">
        <f t="shared" si="397"/>
        <v>24052813.183464251</v>
      </c>
      <c r="BU72" s="77">
        <f t="shared" si="397"/>
        <v>27033673.701083057</v>
      </c>
      <c r="BV72" s="77">
        <f t="shared" si="397"/>
        <v>30444174.923376791</v>
      </c>
      <c r="BX72" s="89">
        <f t="shared" ref="BX72:CA72" si="398">IFERROR(BS72/BR72-1,0)</f>
        <v>1.6085902789095607E-2</v>
      </c>
      <c r="BY72" s="89">
        <f t="shared" si="398"/>
        <v>0.12243139920650559</v>
      </c>
      <c r="BZ72" s="89">
        <f t="shared" si="398"/>
        <v>0.12392980791403141</v>
      </c>
      <c r="CA72" s="89">
        <f t="shared" si="398"/>
        <v>0.126157519692083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72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99">INDEX($H75:$BP75,MATCH(BR$4,$H$4:$BP$4,0))</f>
        <v>5902158.6200000001</v>
      </c>
      <c r="BS75" s="37">
        <f t="shared" si="399"/>
        <v>6023998.8700000001</v>
      </c>
      <c r="BT75" s="37">
        <f t="shared" si="399"/>
        <v>6023998.8700000001</v>
      </c>
      <c r="BU75" s="37">
        <f t="shared" si="399"/>
        <v>6023998.8700000001</v>
      </c>
      <c r="BV75" s="37">
        <f t="shared" si="399"/>
        <v>6023998.8700000001</v>
      </c>
      <c r="BX75" s="88">
        <f t="shared" ref="BX75:BX80" si="400">IFERROR(BS75/BR75-1,0)</f>
        <v>2.0643337098249726E-2</v>
      </c>
      <c r="BY75" s="88">
        <f t="shared" ref="BY75:BY80" si="401">IFERROR(BT75/BS75-1,0)</f>
        <v>0</v>
      </c>
      <c r="BZ75" s="88">
        <f t="shared" ref="BZ75:BZ80" si="402">IFERROR(BU75/BT75-1,0)</f>
        <v>0</v>
      </c>
      <c r="CA75" s="88">
        <f t="shared" ref="CA75:CA80" si="403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70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99"/>
        <v>553878.72</v>
      </c>
      <c r="BS76" s="37">
        <f t="shared" si="399"/>
        <v>587111.43999999994</v>
      </c>
      <c r="BT76" s="37">
        <f t="shared" si="399"/>
        <v>587111.43999999994</v>
      </c>
      <c r="BU76" s="37">
        <f t="shared" si="399"/>
        <v>587111.43999999994</v>
      </c>
      <c r="BV76" s="37">
        <f t="shared" si="399"/>
        <v>587111.43999999994</v>
      </c>
      <c r="BX76" s="88">
        <f t="shared" si="400"/>
        <v>5.999999422256197E-2</v>
      </c>
      <c r="BY76" s="88">
        <f t="shared" si="401"/>
        <v>0</v>
      </c>
      <c r="BZ76" s="88">
        <f t="shared" si="402"/>
        <v>0</v>
      </c>
      <c r="CA76" s="88">
        <f t="shared" si="403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73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99"/>
        <v>0</v>
      </c>
      <c r="BS77" s="37">
        <f t="shared" si="399"/>
        <v>0</v>
      </c>
      <c r="BT77" s="37">
        <f t="shared" si="399"/>
        <v>0</v>
      </c>
      <c r="BU77" s="37">
        <f t="shared" si="399"/>
        <v>0</v>
      </c>
      <c r="BV77" s="37">
        <f t="shared" si="399"/>
        <v>0</v>
      </c>
      <c r="BX77" s="88">
        <f t="shared" si="400"/>
        <v>0</v>
      </c>
      <c r="BY77" s="88">
        <f t="shared" si="401"/>
        <v>0</v>
      </c>
      <c r="BZ77" s="88">
        <f t="shared" si="402"/>
        <v>0</v>
      </c>
      <c r="CA77" s="88">
        <f t="shared" si="403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74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99"/>
        <v>409474.19784618285</v>
      </c>
      <c r="BS78" s="37">
        <f t="shared" si="399"/>
        <v>341884.02650506166</v>
      </c>
      <c r="BT78" s="37">
        <f t="shared" si="399"/>
        <v>341884.02650506166</v>
      </c>
      <c r="BU78" s="37">
        <f t="shared" si="399"/>
        <v>341884.02650506166</v>
      </c>
      <c r="BV78" s="37">
        <f t="shared" si="399"/>
        <v>341884.02650506166</v>
      </c>
      <c r="BX78" s="88">
        <f t="shared" si="400"/>
        <v>-0.16506576408633966</v>
      </c>
      <c r="BY78" s="88">
        <f t="shared" si="401"/>
        <v>0</v>
      </c>
      <c r="BZ78" s="88">
        <f t="shared" si="402"/>
        <v>0</v>
      </c>
      <c r="CA78" s="88">
        <f t="shared" si="403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99"/>
        <v>2000000</v>
      </c>
      <c r="BS79" s="37">
        <f t="shared" si="399"/>
        <v>1000000</v>
      </c>
      <c r="BT79" s="37">
        <f t="shared" si="399"/>
        <v>1000000</v>
      </c>
      <c r="BU79" s="37">
        <f t="shared" si="399"/>
        <v>1000000</v>
      </c>
      <c r="BV79" s="37">
        <f t="shared" si="399"/>
        <v>1000000</v>
      </c>
      <c r="BX79" s="88">
        <f t="shared" si="400"/>
        <v>-0.5</v>
      </c>
      <c r="BY79" s="88">
        <f t="shared" si="401"/>
        <v>0</v>
      </c>
      <c r="BZ79" s="88">
        <f t="shared" si="402"/>
        <v>0</v>
      </c>
      <c r="CA79" s="88">
        <f t="shared" si="403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99"/>
        <v>4300000</v>
      </c>
      <c r="BS80" s="37">
        <f t="shared" si="399"/>
        <v>3600000</v>
      </c>
      <c r="BT80" s="37">
        <f t="shared" si="399"/>
        <v>3600000</v>
      </c>
      <c r="BU80" s="37">
        <f t="shared" si="399"/>
        <v>3600000</v>
      </c>
      <c r="BV80" s="37">
        <f t="shared" si="399"/>
        <v>3600000</v>
      </c>
      <c r="BX80" s="88">
        <f t="shared" si="400"/>
        <v>-0.16279069767441856</v>
      </c>
      <c r="BY80" s="88">
        <f t="shared" si="401"/>
        <v>0</v>
      </c>
      <c r="BZ80" s="88">
        <f t="shared" si="402"/>
        <v>0</v>
      </c>
      <c r="CA80" s="88">
        <f t="shared" si="403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4">SUM(I75:I81)</f>
        <v>13882061.4422122</v>
      </c>
      <c r="J82" s="28">
        <f t="shared" si="404"/>
        <v>14149826.416312162</v>
      </c>
      <c r="K82" s="28">
        <f t="shared" si="404"/>
        <v>14051193.644608486</v>
      </c>
      <c r="L82" s="28">
        <f t="shared" si="404"/>
        <v>14365999.637588812</v>
      </c>
      <c r="M82" s="28">
        <f t="shared" si="404"/>
        <v>13916807.01365008</v>
      </c>
      <c r="N82" s="28">
        <f t="shared" si="404"/>
        <v>14207286.542739753</v>
      </c>
      <c r="O82" s="28">
        <f t="shared" si="404"/>
        <v>13421302.612063766</v>
      </c>
      <c r="P82" s="28">
        <f t="shared" si="404"/>
        <v>13269668.680245757</v>
      </c>
      <c r="Q82" s="28">
        <f t="shared" si="404"/>
        <v>13225775.919002019</v>
      </c>
      <c r="R82" s="28">
        <f t="shared" si="404"/>
        <v>13316034.218840064</v>
      </c>
      <c r="S82" s="28">
        <f t="shared" si="404"/>
        <v>13165511.537846182</v>
      </c>
      <c r="T82" s="28">
        <f t="shared" si="404"/>
        <v>12377765.380294664</v>
      </c>
      <c r="U82" s="28">
        <f t="shared" si="404"/>
        <v>13095883.932700085</v>
      </c>
      <c r="V82" s="28">
        <f t="shared" si="404"/>
        <v>12916589.615643043</v>
      </c>
      <c r="W82" s="28">
        <f t="shared" si="404"/>
        <v>12353114.59687419</v>
      </c>
      <c r="X82" s="28">
        <f t="shared" si="404"/>
        <v>12835199.123928387</v>
      </c>
      <c r="Y82" s="28">
        <f t="shared" si="404"/>
        <v>12598345.013791425</v>
      </c>
      <c r="Z82" s="28">
        <f t="shared" si="404"/>
        <v>12793150.728328707</v>
      </c>
      <c r="AA82" s="28">
        <f t="shared" si="404"/>
        <v>12331489.250028308</v>
      </c>
      <c r="AB82" s="28">
        <f t="shared" si="404"/>
        <v>11861965.412525348</v>
      </c>
      <c r="AC82" s="28">
        <f t="shared" si="404"/>
        <v>11745581.308938682</v>
      </c>
      <c r="AD82" s="28">
        <f t="shared" si="404"/>
        <v>11758199.619272545</v>
      </c>
      <c r="AE82" s="28">
        <f t="shared" si="404"/>
        <v>11552994.336505063</v>
      </c>
      <c r="AF82" s="28">
        <f t="shared" ref="AF82:BO82" si="405">SUM(AF75:AF81)</f>
        <v>11552994.336505063</v>
      </c>
      <c r="AG82" s="28">
        <f t="shared" si="405"/>
        <v>11552994.336505063</v>
      </c>
      <c r="AH82" s="28">
        <f t="shared" si="405"/>
        <v>11552994.336505063</v>
      </c>
      <c r="AI82" s="28">
        <f t="shared" si="405"/>
        <v>11552994.336505063</v>
      </c>
      <c r="AJ82" s="28">
        <f t="shared" si="405"/>
        <v>11552994.336505063</v>
      </c>
      <c r="AK82" s="28">
        <f t="shared" si="405"/>
        <v>11552994.336505063</v>
      </c>
      <c r="AL82" s="28">
        <f t="shared" si="405"/>
        <v>11552994.336505063</v>
      </c>
      <c r="AM82" s="28">
        <f t="shared" si="405"/>
        <v>11552994.336505063</v>
      </c>
      <c r="AN82" s="28">
        <f t="shared" si="405"/>
        <v>11552994.336505063</v>
      </c>
      <c r="AO82" s="28">
        <f t="shared" si="405"/>
        <v>11552994.336505063</v>
      </c>
      <c r="AP82" s="28">
        <f t="shared" si="405"/>
        <v>11552994.336505063</v>
      </c>
      <c r="AQ82" s="28">
        <f t="shared" si="405"/>
        <v>11552994.336505063</v>
      </c>
      <c r="AR82" s="28">
        <f t="shared" si="405"/>
        <v>11552994.336505063</v>
      </c>
      <c r="AS82" s="28">
        <f t="shared" si="405"/>
        <v>11552994.336505063</v>
      </c>
      <c r="AT82" s="28">
        <f t="shared" si="405"/>
        <v>11552994.336505063</v>
      </c>
      <c r="AU82" s="28">
        <f t="shared" si="405"/>
        <v>11552994.336505063</v>
      </c>
      <c r="AV82" s="28">
        <f t="shared" si="405"/>
        <v>11552994.336505063</v>
      </c>
      <c r="AW82" s="28">
        <f t="shared" si="405"/>
        <v>11552994.336505063</v>
      </c>
      <c r="AX82" s="28">
        <f t="shared" si="405"/>
        <v>11552994.336505063</v>
      </c>
      <c r="AY82" s="28">
        <f t="shared" si="405"/>
        <v>11552994.336505063</v>
      </c>
      <c r="AZ82" s="28">
        <f t="shared" si="405"/>
        <v>11552994.336505063</v>
      </c>
      <c r="BA82" s="28">
        <f t="shared" si="405"/>
        <v>11552994.336505063</v>
      </c>
      <c r="BB82" s="28">
        <f t="shared" si="405"/>
        <v>11552994.336505063</v>
      </c>
      <c r="BC82" s="28">
        <f t="shared" si="405"/>
        <v>11552994.336505063</v>
      </c>
      <c r="BD82" s="28">
        <f t="shared" si="405"/>
        <v>11552994.336505063</v>
      </c>
      <c r="BE82" s="28">
        <f t="shared" si="405"/>
        <v>11552994.336505063</v>
      </c>
      <c r="BF82" s="28">
        <f t="shared" si="405"/>
        <v>11552994.336505063</v>
      </c>
      <c r="BG82" s="28">
        <f t="shared" si="405"/>
        <v>11552994.336505063</v>
      </c>
      <c r="BH82" s="28">
        <f t="shared" si="405"/>
        <v>11552994.336505063</v>
      </c>
      <c r="BI82" s="28">
        <f t="shared" si="405"/>
        <v>11552994.336505063</v>
      </c>
      <c r="BJ82" s="28">
        <f t="shared" si="405"/>
        <v>11552994.336505063</v>
      </c>
      <c r="BK82" s="28">
        <f t="shared" si="405"/>
        <v>11552994.336505063</v>
      </c>
      <c r="BL82" s="28">
        <f t="shared" si="405"/>
        <v>11552994.336505063</v>
      </c>
      <c r="BM82" s="28">
        <f t="shared" si="405"/>
        <v>11552994.336505063</v>
      </c>
      <c r="BN82" s="28">
        <f t="shared" si="405"/>
        <v>11552994.336505063</v>
      </c>
      <c r="BO82" s="28">
        <f t="shared" si="405"/>
        <v>11552994.336505063</v>
      </c>
      <c r="BP82" s="69"/>
      <c r="BR82" s="77">
        <f t="shared" ref="BR82:BV82" si="406">INDEX($H82:$BP82,MATCH(BR$4,$H$4:$BP$4,0))</f>
        <v>13165511.537846182</v>
      </c>
      <c r="BS82" s="77">
        <f t="shared" si="406"/>
        <v>11552994.336505063</v>
      </c>
      <c r="BT82" s="77">
        <f t="shared" si="406"/>
        <v>11552994.336505063</v>
      </c>
      <c r="BU82" s="77">
        <f t="shared" si="406"/>
        <v>11552994.336505063</v>
      </c>
      <c r="BV82" s="77">
        <f t="shared" si="406"/>
        <v>11552994.336505063</v>
      </c>
      <c r="BX82" s="89">
        <f t="shared" ref="BX82:CA82" si="407">IFERROR(BS82/BR82-1,0)</f>
        <v>-0.12248040622695922</v>
      </c>
      <c r="BY82" s="89">
        <f t="shared" si="407"/>
        <v>0</v>
      </c>
      <c r="BZ82" s="89">
        <f t="shared" si="407"/>
        <v>0</v>
      </c>
      <c r="CA82" s="89">
        <f t="shared" si="407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08">INDEX($H85:$BP85,MATCH(BR$4,$H$4:$BP$4,0))</f>
        <v>2000000</v>
      </c>
      <c r="BS85" s="37">
        <f t="shared" si="408"/>
        <v>2000000</v>
      </c>
      <c r="BT85" s="37">
        <f t="shared" si="408"/>
        <v>2000000</v>
      </c>
      <c r="BU85" s="37">
        <f t="shared" si="408"/>
        <v>2000000</v>
      </c>
      <c r="BV85" s="37">
        <f t="shared" si="408"/>
        <v>2000000</v>
      </c>
      <c r="BX85" s="88">
        <f t="shared" ref="BX85:BX87" si="409">IFERROR(BS85/BR85-1,0)</f>
        <v>0</v>
      </c>
      <c r="BY85" s="88">
        <f t="shared" ref="BY85:BY87" si="410">IFERROR(BT85/BS85-1,0)</f>
        <v>0</v>
      </c>
      <c r="BZ85" s="88">
        <f t="shared" ref="BZ85:BZ87" si="411">IFERROR(BU85/BT85-1,0)</f>
        <v>0</v>
      </c>
      <c r="CA85" s="88">
        <f t="shared" ref="CA85:CA87" si="41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78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08"/>
        <v>-700000</v>
      </c>
      <c r="BS86" s="37">
        <f t="shared" si="408"/>
        <v>-950000</v>
      </c>
      <c r="BT86" s="37">
        <f t="shared" si="408"/>
        <v>-950000</v>
      </c>
      <c r="BU86" s="37">
        <f t="shared" si="408"/>
        <v>-950000</v>
      </c>
      <c r="BV86" s="37">
        <f t="shared" si="408"/>
        <v>-950000</v>
      </c>
      <c r="BX86" s="88">
        <f t="shared" si="409"/>
        <v>0.35714285714285721</v>
      </c>
      <c r="BY86" s="88">
        <f t="shared" si="410"/>
        <v>0</v>
      </c>
      <c r="BZ86" s="88">
        <f t="shared" si="411"/>
        <v>0</v>
      </c>
      <c r="CA86" s="88">
        <f t="shared" si="41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137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8949549.1931429505</v>
      </c>
      <c r="AG87" s="37">
        <f t="shared" ref="AG87:BO87" si="413">AF87+AG49</f>
        <v>9189235.1233466715</v>
      </c>
      <c r="AH87" s="37">
        <f t="shared" si="413"/>
        <v>9431203.8310547508</v>
      </c>
      <c r="AI87" s="37">
        <f t="shared" si="413"/>
        <v>9669196.5741506461</v>
      </c>
      <c r="AJ87" s="37">
        <f t="shared" si="413"/>
        <v>9970473.2710604295</v>
      </c>
      <c r="AK87" s="37">
        <f t="shared" si="413"/>
        <v>10175103.654841775</v>
      </c>
      <c r="AL87" s="37">
        <f t="shared" si="413"/>
        <v>10378946.291034292</v>
      </c>
      <c r="AM87" s="37">
        <f t="shared" si="413"/>
        <v>10595068.694532258</v>
      </c>
      <c r="AN87" s="37">
        <f t="shared" si="413"/>
        <v>10788201.112956395</v>
      </c>
      <c r="AO87" s="37">
        <f t="shared" si="413"/>
        <v>10999053.343935134</v>
      </c>
      <c r="AP87" s="37">
        <f t="shared" si="413"/>
        <v>11162244.769239577</v>
      </c>
      <c r="AQ87" s="37">
        <f t="shared" si="413"/>
        <v>11449819.115187036</v>
      </c>
      <c r="AR87" s="37">
        <f t="shared" si="413"/>
        <v>11598639.817862878</v>
      </c>
      <c r="AS87" s="37">
        <f t="shared" si="413"/>
        <v>11872189.352535643</v>
      </c>
      <c r="AT87" s="37">
        <f t="shared" si="413"/>
        <v>12142463.686520182</v>
      </c>
      <c r="AU87" s="37">
        <f t="shared" si="413"/>
        <v>12408409.926493602</v>
      </c>
      <c r="AV87" s="37">
        <f t="shared" si="413"/>
        <v>12742337.21949942</v>
      </c>
      <c r="AW87" s="37">
        <f t="shared" si="413"/>
        <v>12973810.294363275</v>
      </c>
      <c r="AX87" s="37">
        <f t="shared" si="413"/>
        <v>13206714.643881418</v>
      </c>
      <c r="AY87" s="37">
        <f t="shared" si="413"/>
        <v>13454575.899199041</v>
      </c>
      <c r="AZ87" s="37">
        <f t="shared" si="413"/>
        <v>13678108.493542127</v>
      </c>
      <c r="BA87" s="37">
        <f t="shared" si="413"/>
        <v>13919756.930165134</v>
      </c>
      <c r="BB87" s="37">
        <f t="shared" si="413"/>
        <v>14109481.812005181</v>
      </c>
      <c r="BC87" s="37">
        <f t="shared" si="413"/>
        <v>14430679.632805839</v>
      </c>
      <c r="BD87" s="37">
        <f t="shared" si="413"/>
        <v>14610393.616619736</v>
      </c>
      <c r="BE87" s="37">
        <f t="shared" si="413"/>
        <v>14924675.352455994</v>
      </c>
      <c r="BF87" s="37">
        <f t="shared" si="413"/>
        <v>15228880.880489584</v>
      </c>
      <c r="BG87" s="37">
        <f t="shared" si="413"/>
        <v>15528321.890990932</v>
      </c>
      <c r="BH87" s="37">
        <f t="shared" si="413"/>
        <v>15901275.023543304</v>
      </c>
      <c r="BI87" s="37">
        <f t="shared" si="413"/>
        <v>16165014.375440665</v>
      </c>
      <c r="BJ87" s="37">
        <f t="shared" si="413"/>
        <v>16432929.617813403</v>
      </c>
      <c r="BK87" s="37">
        <f t="shared" si="413"/>
        <v>16718976.841537906</v>
      </c>
      <c r="BL87" s="37">
        <f t="shared" si="413"/>
        <v>16979198.509492863</v>
      </c>
      <c r="BM87" s="37">
        <f t="shared" si="413"/>
        <v>17257876.18413173</v>
      </c>
      <c r="BN87" s="37">
        <f t="shared" si="413"/>
        <v>17479671.961500678</v>
      </c>
      <c r="BO87" s="37">
        <f t="shared" si="413"/>
        <v>17841180.85509957</v>
      </c>
      <c r="BP87" s="73"/>
      <c r="BR87" s="37">
        <f t="shared" si="408"/>
        <v>6624443.3333681999</v>
      </c>
      <c r="BS87" s="37">
        <f t="shared" si="408"/>
        <v>8826211.4942794014</v>
      </c>
      <c r="BT87" s="37">
        <f t="shared" si="408"/>
        <v>11449819.115187036</v>
      </c>
      <c r="BU87" s="37">
        <f t="shared" si="408"/>
        <v>14430679.632805839</v>
      </c>
      <c r="BV87" s="37">
        <f t="shared" si="408"/>
        <v>17841180.85509957</v>
      </c>
      <c r="BX87" s="88">
        <f t="shared" si="409"/>
        <v>0.33237029137536789</v>
      </c>
      <c r="BY87" s="88">
        <f t="shared" si="410"/>
        <v>0.29725184158663009</v>
      </c>
      <c r="BZ87" s="88">
        <f t="shared" si="411"/>
        <v>0.26034127593028877</v>
      </c>
      <c r="CA87" s="88">
        <f t="shared" si="412"/>
        <v>0.23633683991850951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4">SUM(I85:I88)</f>
        <v>5842392.5529711787</v>
      </c>
      <c r="J89" s="28">
        <f t="shared" si="414"/>
        <v>6126711.9358710907</v>
      </c>
      <c r="K89" s="28">
        <f t="shared" si="414"/>
        <v>6394863.1632908937</v>
      </c>
      <c r="L89" s="28">
        <f t="shared" si="414"/>
        <v>6457291.1602449846</v>
      </c>
      <c r="M89" s="28">
        <f t="shared" si="414"/>
        <v>6712537.1154285055</v>
      </c>
      <c r="N89" s="28">
        <f t="shared" si="414"/>
        <v>6957672.7733044047</v>
      </c>
      <c r="O89" s="28">
        <f t="shared" si="414"/>
        <v>7219003.5383937731</v>
      </c>
      <c r="P89" s="28">
        <f t="shared" si="414"/>
        <v>7432816.1123005385</v>
      </c>
      <c r="Q89" s="28">
        <f t="shared" si="414"/>
        <v>7667059.6527318219</v>
      </c>
      <c r="R89" s="28">
        <f t="shared" si="414"/>
        <v>7646156.6790205892</v>
      </c>
      <c r="S89" s="28">
        <f t="shared" si="414"/>
        <v>7924443.3333681999</v>
      </c>
      <c r="T89" s="28">
        <f t="shared" si="414"/>
        <v>8050714.607389085</v>
      </c>
      <c r="U89" s="28">
        <f t="shared" si="414"/>
        <v>8307850.4196683997</v>
      </c>
      <c r="V89" s="28">
        <f t="shared" si="414"/>
        <v>8432743.3765353002</v>
      </c>
      <c r="W89" s="28">
        <f t="shared" si="414"/>
        <v>8638541.922575077</v>
      </c>
      <c r="X89" s="28">
        <f t="shared" si="414"/>
        <v>8844930.5223682001</v>
      </c>
      <c r="Y89" s="28">
        <f t="shared" si="414"/>
        <v>9004434.9578815252</v>
      </c>
      <c r="Z89" s="28">
        <f t="shared" si="414"/>
        <v>9141957.6218018476</v>
      </c>
      <c r="AA89" s="28">
        <f t="shared" si="414"/>
        <v>9078482.0991009232</v>
      </c>
      <c r="AB89" s="28">
        <f t="shared" si="414"/>
        <v>9222303.2416600659</v>
      </c>
      <c r="AC89" s="28">
        <f t="shared" si="414"/>
        <v>9424206.379957851</v>
      </c>
      <c r="AD89" s="28">
        <f t="shared" si="414"/>
        <v>9621909.9474035297</v>
      </c>
      <c r="AE89" s="28">
        <f t="shared" si="414"/>
        <v>9876211.4942794014</v>
      </c>
      <c r="AF89" s="28">
        <f t="shared" ref="AF89:BO89" si="415">SUM(AF85:AF88)</f>
        <v>9999549.1931429505</v>
      </c>
      <c r="AG89" s="28">
        <f t="shared" si="415"/>
        <v>10239235.123346671</v>
      </c>
      <c r="AH89" s="28">
        <f t="shared" si="415"/>
        <v>10481203.831054751</v>
      </c>
      <c r="AI89" s="28">
        <f t="shared" si="415"/>
        <v>10719196.574150646</v>
      </c>
      <c r="AJ89" s="28">
        <f t="shared" si="415"/>
        <v>11020473.27106043</v>
      </c>
      <c r="AK89" s="28">
        <f t="shared" si="415"/>
        <v>11225103.654841775</v>
      </c>
      <c r="AL89" s="28">
        <f t="shared" si="415"/>
        <v>11428946.291034292</v>
      </c>
      <c r="AM89" s="28">
        <f t="shared" si="415"/>
        <v>11645068.694532258</v>
      </c>
      <c r="AN89" s="28">
        <f t="shared" si="415"/>
        <v>11838201.112956395</v>
      </c>
      <c r="AO89" s="28">
        <f t="shared" si="415"/>
        <v>12049053.343935134</v>
      </c>
      <c r="AP89" s="28">
        <f t="shared" si="415"/>
        <v>12212244.769239577</v>
      </c>
      <c r="AQ89" s="28">
        <f t="shared" si="415"/>
        <v>12499819.115187036</v>
      </c>
      <c r="AR89" s="28">
        <f t="shared" si="415"/>
        <v>12648639.817862878</v>
      </c>
      <c r="AS89" s="28">
        <f t="shared" si="415"/>
        <v>12922189.352535643</v>
      </c>
      <c r="AT89" s="28">
        <f t="shared" si="415"/>
        <v>13192463.686520182</v>
      </c>
      <c r="AU89" s="28">
        <f t="shared" si="415"/>
        <v>13458409.926493602</v>
      </c>
      <c r="AV89" s="28">
        <f t="shared" si="415"/>
        <v>13792337.21949942</v>
      </c>
      <c r="AW89" s="28">
        <f t="shared" si="415"/>
        <v>14023810.294363275</v>
      </c>
      <c r="AX89" s="28">
        <f t="shared" si="415"/>
        <v>14256714.643881418</v>
      </c>
      <c r="AY89" s="28">
        <f t="shared" si="415"/>
        <v>14504575.899199041</v>
      </c>
      <c r="AZ89" s="28">
        <f t="shared" si="415"/>
        <v>14728108.493542127</v>
      </c>
      <c r="BA89" s="28">
        <f t="shared" si="415"/>
        <v>14969756.930165134</v>
      </c>
      <c r="BB89" s="28">
        <f t="shared" si="415"/>
        <v>15159481.812005181</v>
      </c>
      <c r="BC89" s="28">
        <f t="shared" si="415"/>
        <v>15480679.632805839</v>
      </c>
      <c r="BD89" s="28">
        <f t="shared" si="415"/>
        <v>15660393.616619736</v>
      </c>
      <c r="BE89" s="28">
        <f t="shared" si="415"/>
        <v>15974675.352455994</v>
      </c>
      <c r="BF89" s="28">
        <f t="shared" si="415"/>
        <v>16278880.880489584</v>
      </c>
      <c r="BG89" s="28">
        <f t="shared" si="415"/>
        <v>16578321.890990932</v>
      </c>
      <c r="BH89" s="28">
        <f t="shared" si="415"/>
        <v>16951275.023543306</v>
      </c>
      <c r="BI89" s="28">
        <f t="shared" si="415"/>
        <v>17215014.375440665</v>
      </c>
      <c r="BJ89" s="28">
        <f t="shared" si="415"/>
        <v>17482929.617813401</v>
      </c>
      <c r="BK89" s="28">
        <f t="shared" si="415"/>
        <v>17768976.841537908</v>
      </c>
      <c r="BL89" s="28">
        <f t="shared" si="415"/>
        <v>18029198.509492863</v>
      </c>
      <c r="BM89" s="28">
        <f t="shared" si="415"/>
        <v>18307876.18413173</v>
      </c>
      <c r="BN89" s="28">
        <f t="shared" si="415"/>
        <v>18529671.961500678</v>
      </c>
      <c r="BO89" s="28">
        <f t="shared" si="415"/>
        <v>18891180.85509957</v>
      </c>
      <c r="BP89" s="69"/>
      <c r="BR89" s="77">
        <f t="shared" ref="BR89:BV89" si="416">INDEX($H89:$BP89,MATCH(BR$4,$H$4:$BP$4,0))</f>
        <v>7924443.3333681999</v>
      </c>
      <c r="BS89" s="77">
        <f t="shared" si="416"/>
        <v>9876211.4942794014</v>
      </c>
      <c r="BT89" s="77">
        <f t="shared" si="416"/>
        <v>12499819.115187036</v>
      </c>
      <c r="BU89" s="77">
        <f t="shared" si="416"/>
        <v>15480679.632805839</v>
      </c>
      <c r="BV89" s="77">
        <f t="shared" si="416"/>
        <v>18891180.85509957</v>
      </c>
      <c r="BX89" s="89">
        <f t="shared" ref="BX89:CA89" si="417">IFERROR(BS89/BR89-1,0)</f>
        <v>0.24629719449096288</v>
      </c>
      <c r="BY89" s="89">
        <f t="shared" si="417"/>
        <v>0.26564919376496809</v>
      </c>
      <c r="BZ89" s="89">
        <f t="shared" si="417"/>
        <v>0.23847229229078337</v>
      </c>
      <c r="CA89" s="89">
        <f t="shared" si="417"/>
        <v>0.22030694408702689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18">SUM(H82,H89)</f>
        <v>19487721.458227847</v>
      </c>
      <c r="I91" s="28">
        <f t="shared" si="418"/>
        <v>19724453.995183378</v>
      </c>
      <c r="J91" s="28">
        <f t="shared" si="418"/>
        <v>20276538.352183253</v>
      </c>
      <c r="K91" s="28">
        <f t="shared" si="418"/>
        <v>20446056.807899378</v>
      </c>
      <c r="L91" s="28">
        <f t="shared" si="418"/>
        <v>20823290.797833797</v>
      </c>
      <c r="M91" s="28">
        <f t="shared" si="418"/>
        <v>20629344.129078586</v>
      </c>
      <c r="N91" s="28">
        <f t="shared" si="418"/>
        <v>21164959.316044159</v>
      </c>
      <c r="O91" s="28">
        <f t="shared" si="418"/>
        <v>20640306.150457539</v>
      </c>
      <c r="P91" s="28">
        <f t="shared" si="418"/>
        <v>20702484.792546295</v>
      </c>
      <c r="Q91" s="28">
        <f t="shared" si="418"/>
        <v>20892835.57173384</v>
      </c>
      <c r="R91" s="28">
        <f t="shared" si="418"/>
        <v>20962190.897860654</v>
      </c>
      <c r="S91" s="28">
        <f t="shared" si="418"/>
        <v>21089954.871214382</v>
      </c>
      <c r="T91" s="28">
        <f t="shared" si="418"/>
        <v>20428479.987683751</v>
      </c>
      <c r="U91" s="28">
        <f t="shared" si="418"/>
        <v>21403734.352368485</v>
      </c>
      <c r="V91" s="28">
        <f t="shared" si="418"/>
        <v>21349332.992178343</v>
      </c>
      <c r="W91" s="28">
        <f t="shared" si="418"/>
        <v>20991656.519449268</v>
      </c>
      <c r="X91" s="28">
        <f t="shared" si="418"/>
        <v>21680129.646296587</v>
      </c>
      <c r="Y91" s="28">
        <f t="shared" si="418"/>
        <v>21602779.971672952</v>
      </c>
      <c r="Z91" s="28">
        <f t="shared" si="418"/>
        <v>21935108.350130554</v>
      </c>
      <c r="AA91" s="28">
        <f t="shared" si="418"/>
        <v>21409971.34912923</v>
      </c>
      <c r="AB91" s="28">
        <f t="shared" si="418"/>
        <v>21084268.654185414</v>
      </c>
      <c r="AC91" s="28">
        <f t="shared" si="418"/>
        <v>21169787.688896533</v>
      </c>
      <c r="AD91" s="28">
        <f t="shared" si="418"/>
        <v>21380109.566676073</v>
      </c>
      <c r="AE91" s="28">
        <f t="shared" si="418"/>
        <v>21429205.830784462</v>
      </c>
      <c r="AF91" s="28">
        <f t="shared" ref="AF91:BO91" si="419">SUM(AF82,AF89)</f>
        <v>21552543.529648013</v>
      </c>
      <c r="AG91" s="28">
        <f t="shared" si="419"/>
        <v>21792229.459851734</v>
      </c>
      <c r="AH91" s="28">
        <f t="shared" si="419"/>
        <v>22034198.167559814</v>
      </c>
      <c r="AI91" s="28">
        <f t="shared" si="419"/>
        <v>22272190.910655707</v>
      </c>
      <c r="AJ91" s="28">
        <f t="shared" si="419"/>
        <v>22573467.607565492</v>
      </c>
      <c r="AK91" s="28">
        <f t="shared" si="419"/>
        <v>22778097.991346836</v>
      </c>
      <c r="AL91" s="28">
        <f t="shared" si="419"/>
        <v>22981940.627539355</v>
      </c>
      <c r="AM91" s="28">
        <f t="shared" si="419"/>
        <v>23198063.031037323</v>
      </c>
      <c r="AN91" s="28">
        <f t="shared" si="419"/>
        <v>23391195.44946146</v>
      </c>
      <c r="AO91" s="28">
        <f t="shared" si="419"/>
        <v>23602047.680440195</v>
      </c>
      <c r="AP91" s="28">
        <f t="shared" si="419"/>
        <v>23765239.105744638</v>
      </c>
      <c r="AQ91" s="28">
        <f t="shared" si="419"/>
        <v>24052813.451692097</v>
      </c>
      <c r="AR91" s="28">
        <f t="shared" si="419"/>
        <v>24201634.154367939</v>
      </c>
      <c r="AS91" s="28">
        <f t="shared" si="419"/>
        <v>24475183.689040706</v>
      </c>
      <c r="AT91" s="28">
        <f t="shared" si="419"/>
        <v>24745458.023025244</v>
      </c>
      <c r="AU91" s="28">
        <f t="shared" si="419"/>
        <v>25011404.262998663</v>
      </c>
      <c r="AV91" s="28">
        <f t="shared" si="419"/>
        <v>25345331.556004483</v>
      </c>
      <c r="AW91" s="28">
        <f t="shared" si="419"/>
        <v>25576804.630868338</v>
      </c>
      <c r="AX91" s="28">
        <f t="shared" si="419"/>
        <v>25809708.980386481</v>
      </c>
      <c r="AY91" s="28">
        <f t="shared" si="419"/>
        <v>26057570.235704102</v>
      </c>
      <c r="AZ91" s="28">
        <f t="shared" si="419"/>
        <v>26281102.83004719</v>
      </c>
      <c r="BA91" s="28">
        <f t="shared" si="419"/>
        <v>26522751.266670197</v>
      </c>
      <c r="BB91" s="28">
        <f t="shared" si="419"/>
        <v>26712476.148510244</v>
      </c>
      <c r="BC91" s="28">
        <f t="shared" si="419"/>
        <v>27033673.969310902</v>
      </c>
      <c r="BD91" s="28">
        <f t="shared" si="419"/>
        <v>27213387.953124799</v>
      </c>
      <c r="BE91" s="28">
        <f t="shared" si="419"/>
        <v>27527669.688961059</v>
      </c>
      <c r="BF91" s="28">
        <f t="shared" si="419"/>
        <v>27831875.216994647</v>
      </c>
      <c r="BG91" s="28">
        <f t="shared" si="419"/>
        <v>28131316.227495994</v>
      </c>
      <c r="BH91" s="28">
        <f t="shared" si="419"/>
        <v>28504269.360048369</v>
      </c>
      <c r="BI91" s="28">
        <f t="shared" si="419"/>
        <v>28768008.711945727</v>
      </c>
      <c r="BJ91" s="28">
        <f t="shared" si="419"/>
        <v>29035923.954318464</v>
      </c>
      <c r="BK91" s="28">
        <f t="shared" si="419"/>
        <v>29321971.178042971</v>
      </c>
      <c r="BL91" s="28">
        <f t="shared" si="419"/>
        <v>29582192.845997926</v>
      </c>
      <c r="BM91" s="28">
        <f t="shared" si="419"/>
        <v>29860870.520636793</v>
      </c>
      <c r="BN91" s="28">
        <f t="shared" si="419"/>
        <v>30082666.298005741</v>
      </c>
      <c r="BO91" s="28">
        <f t="shared" si="419"/>
        <v>30444175.191604633</v>
      </c>
      <c r="BP91" s="69"/>
      <c r="BR91" s="77">
        <f t="shared" ref="BR91:BV91" si="420">INDEX($H91:$BP91,MATCH(BR$4,$H$4:$BP$4,0))</f>
        <v>21089954.871214382</v>
      </c>
      <c r="BS91" s="77">
        <f t="shared" si="420"/>
        <v>21429205.830784462</v>
      </c>
      <c r="BT91" s="77">
        <f t="shared" si="420"/>
        <v>24052813.451692097</v>
      </c>
      <c r="BU91" s="77">
        <f t="shared" si="420"/>
        <v>27033673.969310902</v>
      </c>
      <c r="BV91" s="77">
        <f t="shared" si="420"/>
        <v>30444175.191604633</v>
      </c>
      <c r="BX91" s="89">
        <f t="shared" ref="BX91:CA91" si="421">IFERROR(BS91/BR91-1,0)</f>
        <v>1.6085902584510592E-2</v>
      </c>
      <c r="BY91" s="89">
        <f t="shared" si="421"/>
        <v>0.12243139767404032</v>
      </c>
      <c r="BZ91" s="89">
        <f t="shared" si="421"/>
        <v>0.12392980653201313</v>
      </c>
      <c r="CA91" s="89">
        <f t="shared" si="421"/>
        <v>0.12615751844034939</v>
      </c>
    </row>
    <row r="92" spans="1:79" x14ac:dyDescent="0.3">
      <c r="A92" t="s">
        <v>98</v>
      </c>
      <c r="H92" s="33">
        <f>ROUND(H72-H91,0)</f>
        <v>0</v>
      </c>
      <c r="I92" s="33">
        <f t="shared" ref="I92:M92" si="422">ROUND(I72-I91,0)</f>
        <v>0</v>
      </c>
      <c r="J92" s="33">
        <f t="shared" si="422"/>
        <v>0</v>
      </c>
      <c r="K92" s="33">
        <f t="shared" si="422"/>
        <v>0</v>
      </c>
      <c r="L92" s="33">
        <f t="shared" si="422"/>
        <v>0</v>
      </c>
      <c r="M92" s="33">
        <f t="shared" si="422"/>
        <v>0</v>
      </c>
      <c r="N92" s="33">
        <f t="shared" ref="N92" si="423">ROUND(N72-N91,0)</f>
        <v>0</v>
      </c>
      <c r="O92" s="33">
        <f t="shared" ref="O92" si="424">ROUND(O72-O91,0)</f>
        <v>0</v>
      </c>
      <c r="P92" s="33">
        <f t="shared" ref="P92" si="425">ROUND(P72-P91,0)</f>
        <v>0</v>
      </c>
      <c r="Q92" s="33">
        <f t="shared" ref="Q92" si="426">ROUND(Q72-Q91,0)</f>
        <v>0</v>
      </c>
      <c r="R92" s="33">
        <f t="shared" ref="R92" si="427">ROUND(R72-R91,0)</f>
        <v>0</v>
      </c>
      <c r="S92" s="33">
        <f t="shared" ref="S92" si="428">ROUND(S72-S91,0)</f>
        <v>0</v>
      </c>
      <c r="T92" s="33">
        <f t="shared" ref="T92" si="429">ROUND(T72-T91,0)</f>
        <v>0</v>
      </c>
      <c r="U92" s="33">
        <f t="shared" ref="U92" si="430">ROUND(U72-U91,0)</f>
        <v>0</v>
      </c>
      <c r="V92" s="33">
        <f t="shared" ref="V92" si="431">ROUND(V72-V91,0)</f>
        <v>0</v>
      </c>
      <c r="W92" s="33">
        <f t="shared" ref="W92" si="432">ROUND(W72-W91,0)</f>
        <v>0</v>
      </c>
      <c r="X92" s="33">
        <f t="shared" ref="X92" si="433">ROUND(X72-X91,0)</f>
        <v>0</v>
      </c>
      <c r="Y92" s="33">
        <f t="shared" ref="Y92" si="434">ROUND(Y72-Y91,0)</f>
        <v>0</v>
      </c>
      <c r="Z92" s="33">
        <f t="shared" ref="Z92" si="435">ROUND(Z72-Z91,0)</f>
        <v>0</v>
      </c>
      <c r="AA92" s="33">
        <f t="shared" ref="AA92" si="436">ROUND(AA72-AA91,0)</f>
        <v>0</v>
      </c>
      <c r="AB92" s="33">
        <f t="shared" ref="AB92" si="437">ROUND(AB72-AB91,0)</f>
        <v>0</v>
      </c>
      <c r="AC92" s="33">
        <f t="shared" ref="AC92" si="438">ROUND(AC72-AC91,0)</f>
        <v>0</v>
      </c>
      <c r="AD92" s="33">
        <f t="shared" ref="AD92" si="439">ROUND(AD72-AD91,0)</f>
        <v>0</v>
      </c>
      <c r="AE92" s="33">
        <f t="shared" ref="AE92" si="440">ROUND(AE72-AE91,0)</f>
        <v>0</v>
      </c>
      <c r="AF92" s="33">
        <f t="shared" ref="AF92:BO92" si="441">ROUND(AF72-AF91,0)</f>
        <v>0</v>
      </c>
      <c r="AG92" s="33">
        <f t="shared" si="441"/>
        <v>0</v>
      </c>
      <c r="AH92" s="33">
        <f t="shared" si="441"/>
        <v>0</v>
      </c>
      <c r="AI92" s="33">
        <f t="shared" si="441"/>
        <v>0</v>
      </c>
      <c r="AJ92" s="33">
        <f t="shared" si="441"/>
        <v>0</v>
      </c>
      <c r="AK92" s="33">
        <f t="shared" si="441"/>
        <v>0</v>
      </c>
      <c r="AL92" s="33">
        <f t="shared" si="441"/>
        <v>0</v>
      </c>
      <c r="AM92" s="33">
        <f t="shared" si="441"/>
        <v>0</v>
      </c>
      <c r="AN92" s="33">
        <f t="shared" si="441"/>
        <v>0</v>
      </c>
      <c r="AO92" s="33">
        <f t="shared" si="441"/>
        <v>0</v>
      </c>
      <c r="AP92" s="33">
        <f t="shared" si="441"/>
        <v>0</v>
      </c>
      <c r="AQ92" s="33">
        <f t="shared" si="441"/>
        <v>0</v>
      </c>
      <c r="AR92" s="33">
        <f t="shared" si="441"/>
        <v>0</v>
      </c>
      <c r="AS92" s="33">
        <f t="shared" si="441"/>
        <v>0</v>
      </c>
      <c r="AT92" s="33">
        <f t="shared" si="441"/>
        <v>0</v>
      </c>
      <c r="AU92" s="33">
        <f t="shared" si="441"/>
        <v>0</v>
      </c>
      <c r="AV92" s="33">
        <f t="shared" si="441"/>
        <v>0</v>
      </c>
      <c r="AW92" s="33">
        <f t="shared" si="441"/>
        <v>0</v>
      </c>
      <c r="AX92" s="33">
        <f t="shared" si="441"/>
        <v>0</v>
      </c>
      <c r="AY92" s="33">
        <f t="shared" si="441"/>
        <v>0</v>
      </c>
      <c r="AZ92" s="33">
        <f t="shared" si="441"/>
        <v>0</v>
      </c>
      <c r="BA92" s="33">
        <f t="shared" si="441"/>
        <v>0</v>
      </c>
      <c r="BB92" s="33">
        <f t="shared" si="441"/>
        <v>0</v>
      </c>
      <c r="BC92" s="33">
        <f t="shared" si="441"/>
        <v>0</v>
      </c>
      <c r="BD92" s="33">
        <f t="shared" si="441"/>
        <v>0</v>
      </c>
      <c r="BE92" s="33">
        <f t="shared" si="441"/>
        <v>0</v>
      </c>
      <c r="BF92" s="33">
        <f t="shared" si="441"/>
        <v>0</v>
      </c>
      <c r="BG92" s="33">
        <f t="shared" si="441"/>
        <v>0</v>
      </c>
      <c r="BH92" s="33">
        <f t="shared" si="441"/>
        <v>0</v>
      </c>
      <c r="BI92" s="33">
        <f t="shared" si="441"/>
        <v>0</v>
      </c>
      <c r="BJ92" s="33">
        <f t="shared" si="441"/>
        <v>0</v>
      </c>
      <c r="BK92" s="33">
        <f t="shared" si="441"/>
        <v>0</v>
      </c>
      <c r="BL92" s="33">
        <f t="shared" si="441"/>
        <v>0</v>
      </c>
      <c r="BM92" s="33">
        <f t="shared" si="441"/>
        <v>0</v>
      </c>
      <c r="BN92" s="33">
        <f t="shared" si="441"/>
        <v>0</v>
      </c>
      <c r="BO92" s="33">
        <f t="shared" si="441"/>
        <v>0</v>
      </c>
      <c r="BP92" s="74"/>
      <c r="BR92" s="33">
        <f t="shared" ref="BR92:BV92" si="442">ROUND(BR72-BR91,0)</f>
        <v>0</v>
      </c>
      <c r="BS92" s="33">
        <f t="shared" si="442"/>
        <v>0</v>
      </c>
      <c r="BT92" s="33">
        <f t="shared" si="442"/>
        <v>0</v>
      </c>
      <c r="BU92" s="33">
        <f t="shared" si="442"/>
        <v>0</v>
      </c>
      <c r="BV92" s="33">
        <f t="shared" si="442"/>
        <v>0</v>
      </c>
      <c r="BX92" s="90">
        <f t="shared" ref="BX92:CA92" si="443">ROUND(BX72-BX91,0)</f>
        <v>0</v>
      </c>
      <c r="BY92" s="90">
        <f t="shared" si="443"/>
        <v>0</v>
      </c>
      <c r="BZ92" s="90">
        <f t="shared" si="443"/>
        <v>0</v>
      </c>
      <c r="CA92" s="90">
        <f t="shared" si="443"/>
        <v>0</v>
      </c>
    </row>
    <row r="93" spans="1:79" x14ac:dyDescent="0.3">
      <c r="I93" s="41"/>
    </row>
    <row r="94" spans="1:79" x14ac:dyDescent="0.3">
      <c r="A94" s="5" t="s">
        <v>110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111</v>
      </c>
    </row>
    <row r="96" spans="1:79" x14ac:dyDescent="0.3">
      <c r="A96" s="42" t="str">
        <f>$A$49</f>
        <v>Net Income</v>
      </c>
      <c r="F96" s="13" t="s">
        <v>115</v>
      </c>
      <c r="H96" s="46"/>
      <c r="I96" s="41">
        <f t="shared" ref="I96:AE96" si="444">I49</f>
        <v>252592.95386887123</v>
      </c>
      <c r="J96" s="41">
        <f t="shared" si="444"/>
        <v>284319.38289991167</v>
      </c>
      <c r="K96" s="41">
        <f t="shared" si="444"/>
        <v>268151.22741980274</v>
      </c>
      <c r="L96" s="41">
        <f t="shared" si="444"/>
        <v>312427.99695409089</v>
      </c>
      <c r="M96" s="41">
        <f t="shared" si="444"/>
        <v>255245.95518352068</v>
      </c>
      <c r="N96" s="41">
        <f t="shared" si="444"/>
        <v>245135.65787589946</v>
      </c>
      <c r="O96" s="41">
        <f t="shared" si="444"/>
        <v>261330.76508936859</v>
      </c>
      <c r="P96" s="41">
        <f t="shared" si="444"/>
        <v>213812.57390676509</v>
      </c>
      <c r="Q96" s="41">
        <f t="shared" si="444"/>
        <v>234243.54043128318</v>
      </c>
      <c r="R96" s="41">
        <f t="shared" si="444"/>
        <v>229097.02628876769</v>
      </c>
      <c r="S96" s="41">
        <f t="shared" si="444"/>
        <v>278286.65434761078</v>
      </c>
      <c r="T96" s="41">
        <f t="shared" si="444"/>
        <v>126271.27402088518</v>
      </c>
      <c r="U96" s="41">
        <f t="shared" si="444"/>
        <v>257135.81227931433</v>
      </c>
      <c r="V96" s="41">
        <f t="shared" si="444"/>
        <v>124892.95686689958</v>
      </c>
      <c r="W96" s="41">
        <f t="shared" si="444"/>
        <v>205798.54603977816</v>
      </c>
      <c r="X96" s="41">
        <f t="shared" si="444"/>
        <v>206388.59979312285</v>
      </c>
      <c r="Y96" s="41">
        <f t="shared" si="444"/>
        <v>159504.43551332416</v>
      </c>
      <c r="Z96" s="41">
        <f t="shared" si="444"/>
        <v>137522.6639203238</v>
      </c>
      <c r="AA96" s="41">
        <f t="shared" si="444"/>
        <v>186524.47729907598</v>
      </c>
      <c r="AB96" s="41">
        <f t="shared" si="444"/>
        <v>143821.14255914363</v>
      </c>
      <c r="AC96" s="41">
        <f t="shared" si="444"/>
        <v>201903.13829778397</v>
      </c>
      <c r="AD96" s="41">
        <f t="shared" si="444"/>
        <v>197703.56744567878</v>
      </c>
      <c r="AE96" s="41">
        <f t="shared" si="444"/>
        <v>254301.5468758709</v>
      </c>
      <c r="AF96" s="41">
        <f t="shared" ref="AF96:BO96" si="445">AF49</f>
        <v>123337.69886354996</v>
      </c>
      <c r="AG96" s="41">
        <f t="shared" si="445"/>
        <v>239685.93020372128</v>
      </c>
      <c r="AH96" s="41">
        <f t="shared" si="445"/>
        <v>241968.70770807995</v>
      </c>
      <c r="AI96" s="41">
        <f t="shared" si="445"/>
        <v>237992.74309589516</v>
      </c>
      <c r="AJ96" s="41">
        <f t="shared" si="445"/>
        <v>301276.69690978399</v>
      </c>
      <c r="AK96" s="41">
        <f t="shared" si="445"/>
        <v>204630.38378134614</v>
      </c>
      <c r="AL96" s="41">
        <f t="shared" si="445"/>
        <v>203842.63619251724</v>
      </c>
      <c r="AM96" s="41">
        <f t="shared" si="445"/>
        <v>216122.40349796659</v>
      </c>
      <c r="AN96" s="41">
        <f t="shared" si="445"/>
        <v>193132.41842413659</v>
      </c>
      <c r="AO96" s="41">
        <f t="shared" si="445"/>
        <v>210852.23097873933</v>
      </c>
      <c r="AP96" s="41">
        <f t="shared" si="445"/>
        <v>163191.42530444206</v>
      </c>
      <c r="AQ96" s="41">
        <f t="shared" si="445"/>
        <v>287574.34594745899</v>
      </c>
      <c r="AR96" s="41">
        <f t="shared" si="445"/>
        <v>148820.70267584093</v>
      </c>
      <c r="AS96" s="41">
        <f t="shared" si="445"/>
        <v>273549.53467276494</v>
      </c>
      <c r="AT96" s="41">
        <f t="shared" si="445"/>
        <v>270274.33398453903</v>
      </c>
      <c r="AU96" s="41">
        <f t="shared" si="445"/>
        <v>265946.23997342109</v>
      </c>
      <c r="AV96" s="41">
        <f t="shared" si="445"/>
        <v>333927.29300581838</v>
      </c>
      <c r="AW96" s="41">
        <f t="shared" si="445"/>
        <v>231473.07486385398</v>
      </c>
      <c r="AX96" s="41">
        <f t="shared" si="445"/>
        <v>232904.34951814299</v>
      </c>
      <c r="AY96" s="41">
        <f t="shared" si="445"/>
        <v>247861.25531762361</v>
      </c>
      <c r="AZ96" s="41">
        <f t="shared" si="445"/>
        <v>223532.59434308636</v>
      </c>
      <c r="BA96" s="41">
        <f t="shared" si="445"/>
        <v>241648.43662300741</v>
      </c>
      <c r="BB96" s="41">
        <f t="shared" si="445"/>
        <v>189724.88184004708</v>
      </c>
      <c r="BC96" s="41">
        <f t="shared" si="445"/>
        <v>321197.82080065843</v>
      </c>
      <c r="BD96" s="41">
        <f t="shared" si="445"/>
        <v>179713.98381389736</v>
      </c>
      <c r="BE96" s="41">
        <f t="shared" si="445"/>
        <v>314281.73583625781</v>
      </c>
      <c r="BF96" s="41">
        <f t="shared" si="445"/>
        <v>304205.52803359076</v>
      </c>
      <c r="BG96" s="41">
        <f t="shared" si="445"/>
        <v>299441.01050134737</v>
      </c>
      <c r="BH96" s="41">
        <f t="shared" si="445"/>
        <v>372953.13255237218</v>
      </c>
      <c r="BI96" s="41">
        <f t="shared" si="445"/>
        <v>263739.35189736017</v>
      </c>
      <c r="BJ96" s="41">
        <f t="shared" si="445"/>
        <v>267915.24237273878</v>
      </c>
      <c r="BK96" s="41">
        <f t="shared" si="445"/>
        <v>286047.22372450365</v>
      </c>
      <c r="BL96" s="41">
        <f t="shared" si="445"/>
        <v>260221.66795495839</v>
      </c>
      <c r="BM96" s="41">
        <f t="shared" si="445"/>
        <v>278677.67463886889</v>
      </c>
      <c r="BN96" s="41">
        <f t="shared" si="445"/>
        <v>221795.77736894938</v>
      </c>
      <c r="BO96" s="41">
        <f t="shared" si="445"/>
        <v>361508.89359889261</v>
      </c>
      <c r="BP96" s="75"/>
      <c r="BR96" s="75"/>
      <c r="BS96" s="41">
        <f t="shared" ref="BS96:BV96" si="446">BS49</f>
        <v>2201768.1609112015</v>
      </c>
      <c r="BT96" s="41">
        <f t="shared" si="446"/>
        <v>2623607.6209076373</v>
      </c>
      <c r="BU96" s="41">
        <f t="shared" si="446"/>
        <v>2980860.5176188042</v>
      </c>
      <c r="BV96" s="41">
        <f t="shared" si="446"/>
        <v>3410501.2222937373</v>
      </c>
    </row>
    <row r="97" spans="1:74" x14ac:dyDescent="0.3">
      <c r="A97" s="42" t="str">
        <f>$A$40</f>
        <v>Depreciation</v>
      </c>
      <c r="F97" s="13" t="s">
        <v>115</v>
      </c>
      <c r="H97" s="46"/>
      <c r="I97" s="41">
        <f t="shared" ref="I97:AE97" si="447">I40</f>
        <v>19035.61</v>
      </c>
      <c r="J97" s="41">
        <f t="shared" si="447"/>
        <v>18720.400000000001</v>
      </c>
      <c r="K97" s="41">
        <f t="shared" si="447"/>
        <v>18411.5</v>
      </c>
      <c r="L97" s="41">
        <f t="shared" si="447"/>
        <v>18981.88</v>
      </c>
      <c r="M97" s="41">
        <f t="shared" si="447"/>
        <v>19528.150000000001</v>
      </c>
      <c r="N97" s="41">
        <f t="shared" si="447"/>
        <v>20104.55</v>
      </c>
      <c r="O97" s="41">
        <f t="shared" si="447"/>
        <v>20664.259999999998</v>
      </c>
      <c r="P97" s="41">
        <f t="shared" si="447"/>
        <v>21250.01</v>
      </c>
      <c r="Q97" s="41">
        <f t="shared" si="447"/>
        <v>20976.37</v>
      </c>
      <c r="R97" s="41">
        <f t="shared" si="447"/>
        <v>21574.46</v>
      </c>
      <c r="S97" s="41">
        <f t="shared" si="447"/>
        <v>22131.79</v>
      </c>
      <c r="T97" s="41">
        <f t="shared" si="447"/>
        <v>22689.54</v>
      </c>
      <c r="U97" s="41">
        <f t="shared" si="447"/>
        <v>22437.15</v>
      </c>
      <c r="V97" s="41">
        <f t="shared" si="447"/>
        <v>22189.8</v>
      </c>
      <c r="W97" s="41">
        <f t="shared" si="447"/>
        <v>21947.4</v>
      </c>
      <c r="X97" s="41">
        <f t="shared" si="447"/>
        <v>21709.85</v>
      </c>
      <c r="Y97" s="41">
        <f t="shared" si="447"/>
        <v>21477.05</v>
      </c>
      <c r="Z97" s="41">
        <f t="shared" si="447"/>
        <v>22074.57</v>
      </c>
      <c r="AA97" s="41">
        <f t="shared" si="447"/>
        <v>22683.26</v>
      </c>
      <c r="AB97" s="41">
        <f t="shared" si="447"/>
        <v>23286</v>
      </c>
      <c r="AC97" s="41">
        <f t="shared" si="447"/>
        <v>23071.27</v>
      </c>
      <c r="AD97" s="41">
        <f t="shared" si="447"/>
        <v>23693.05</v>
      </c>
      <c r="AE97" s="41">
        <f t="shared" si="447"/>
        <v>24359.63</v>
      </c>
      <c r="AF97" s="41">
        <f t="shared" ref="AF97:BO97" si="448">AF40</f>
        <v>24359.63</v>
      </c>
      <c r="AG97" s="41">
        <f t="shared" si="448"/>
        <v>24359.63</v>
      </c>
      <c r="AH97" s="41">
        <f t="shared" si="448"/>
        <v>24359.63</v>
      </c>
      <c r="AI97" s="41">
        <f t="shared" si="448"/>
        <v>24359.63</v>
      </c>
      <c r="AJ97" s="41">
        <f t="shared" si="448"/>
        <v>24359.63</v>
      </c>
      <c r="AK97" s="41">
        <f t="shared" si="448"/>
        <v>24359.63</v>
      </c>
      <c r="AL97" s="41">
        <f t="shared" si="448"/>
        <v>24359.63</v>
      </c>
      <c r="AM97" s="41">
        <f t="shared" si="448"/>
        <v>24359.63</v>
      </c>
      <c r="AN97" s="41">
        <f t="shared" si="448"/>
        <v>24359.63</v>
      </c>
      <c r="AO97" s="41">
        <f t="shared" si="448"/>
        <v>24359.63</v>
      </c>
      <c r="AP97" s="41">
        <f t="shared" si="448"/>
        <v>24359.63</v>
      </c>
      <c r="AQ97" s="41">
        <f t="shared" si="448"/>
        <v>24359.63</v>
      </c>
      <c r="AR97" s="41">
        <f t="shared" si="448"/>
        <v>24359.63</v>
      </c>
      <c r="AS97" s="41">
        <f t="shared" si="448"/>
        <v>24359.63</v>
      </c>
      <c r="AT97" s="41">
        <f t="shared" si="448"/>
        <v>24359.63</v>
      </c>
      <c r="AU97" s="41">
        <f t="shared" si="448"/>
        <v>24359.63</v>
      </c>
      <c r="AV97" s="41">
        <f t="shared" si="448"/>
        <v>24359.63</v>
      </c>
      <c r="AW97" s="41">
        <f t="shared" si="448"/>
        <v>24359.63</v>
      </c>
      <c r="AX97" s="41">
        <f t="shared" si="448"/>
        <v>24359.63</v>
      </c>
      <c r="AY97" s="41">
        <f t="shared" si="448"/>
        <v>24359.63</v>
      </c>
      <c r="AZ97" s="41">
        <f t="shared" si="448"/>
        <v>24359.63</v>
      </c>
      <c r="BA97" s="41">
        <f t="shared" si="448"/>
        <v>24359.63</v>
      </c>
      <c r="BB97" s="41">
        <f t="shared" si="448"/>
        <v>24359.63</v>
      </c>
      <c r="BC97" s="41">
        <f t="shared" si="448"/>
        <v>24359.63</v>
      </c>
      <c r="BD97" s="41">
        <f t="shared" si="448"/>
        <v>24359.63</v>
      </c>
      <c r="BE97" s="41">
        <f t="shared" si="448"/>
        <v>24359.63</v>
      </c>
      <c r="BF97" s="41">
        <f t="shared" si="448"/>
        <v>24359.63</v>
      </c>
      <c r="BG97" s="41">
        <f t="shared" si="448"/>
        <v>24359.63</v>
      </c>
      <c r="BH97" s="41">
        <f t="shared" si="448"/>
        <v>24359.63</v>
      </c>
      <c r="BI97" s="41">
        <f t="shared" si="448"/>
        <v>24359.63</v>
      </c>
      <c r="BJ97" s="41">
        <f t="shared" si="448"/>
        <v>24359.63</v>
      </c>
      <c r="BK97" s="41">
        <f t="shared" si="448"/>
        <v>24359.63</v>
      </c>
      <c r="BL97" s="41">
        <f t="shared" si="448"/>
        <v>24359.63</v>
      </c>
      <c r="BM97" s="41">
        <f t="shared" si="448"/>
        <v>24359.63</v>
      </c>
      <c r="BN97" s="41">
        <f t="shared" si="448"/>
        <v>24359.63</v>
      </c>
      <c r="BO97" s="41">
        <f t="shared" si="448"/>
        <v>24359.63</v>
      </c>
      <c r="BP97" s="75"/>
      <c r="BR97" s="75"/>
      <c r="BS97" s="41">
        <f t="shared" ref="BS97:BV97" si="449">BS40</f>
        <v>271618.57</v>
      </c>
      <c r="BT97" s="41">
        <f t="shared" si="449"/>
        <v>292315.56</v>
      </c>
      <c r="BU97" s="41">
        <f t="shared" si="449"/>
        <v>292315.56</v>
      </c>
      <c r="BV97" s="41">
        <f t="shared" si="44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113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0">J67-K67</f>
        <v>-114032.31999999983</v>
      </c>
      <c r="L98" s="41">
        <f t="shared" si="450"/>
        <v>-19513.620000000112</v>
      </c>
      <c r="M98" s="41">
        <f t="shared" si="450"/>
        <v>-141147.79999999981</v>
      </c>
      <c r="N98" s="41">
        <f t="shared" si="450"/>
        <v>185142.86999999965</v>
      </c>
      <c r="O98" s="41">
        <f t="shared" si="450"/>
        <v>227252.15000000037</v>
      </c>
      <c r="P98" s="41">
        <f t="shared" si="450"/>
        <v>-109431.10000000009</v>
      </c>
      <c r="Q98" s="41">
        <f t="shared" si="450"/>
        <v>-81747.85999999987</v>
      </c>
      <c r="R98" s="41">
        <f t="shared" si="450"/>
        <v>-16805.850000000093</v>
      </c>
      <c r="S98" s="41">
        <f t="shared" si="450"/>
        <v>-95381.439999999944</v>
      </c>
      <c r="T98" s="41">
        <f t="shared" si="450"/>
        <v>28983.679999999702</v>
      </c>
      <c r="U98" s="41">
        <f t="shared" si="450"/>
        <v>140302.3200000003</v>
      </c>
      <c r="V98" s="41">
        <f t="shared" si="450"/>
        <v>-35631.419999999925</v>
      </c>
      <c r="W98" s="41">
        <f t="shared" si="450"/>
        <v>-395631.97000000067</v>
      </c>
      <c r="X98" s="41">
        <f t="shared" si="450"/>
        <v>-99597.069999999367</v>
      </c>
      <c r="Y98" s="41">
        <f t="shared" si="450"/>
        <v>55613.040000000037</v>
      </c>
      <c r="Z98" s="41">
        <f t="shared" si="450"/>
        <v>82199.429999999702</v>
      </c>
      <c r="AA98" s="41">
        <f t="shared" si="450"/>
        <v>225003.45000000019</v>
      </c>
      <c r="AB98" s="41">
        <f t="shared" si="450"/>
        <v>134786.44999999972</v>
      </c>
      <c r="AC98" s="41">
        <f t="shared" si="450"/>
        <v>68344.850000000093</v>
      </c>
      <c r="AD98" s="41">
        <f t="shared" si="450"/>
        <v>42294.439999999944</v>
      </c>
      <c r="AE98" s="41">
        <f t="shared" si="450"/>
        <v>-63451.189999999944</v>
      </c>
      <c r="AF98" s="41">
        <f t="shared" ref="AF98:AF100" si="451">AE67-AF67</f>
        <v>0</v>
      </c>
      <c r="AG98" s="41">
        <f t="shared" ref="AG98:AG100" si="452">AF67-AG67</f>
        <v>0</v>
      </c>
      <c r="AH98" s="41">
        <f t="shared" ref="AH98:AH100" si="453">AG67-AH67</f>
        <v>0</v>
      </c>
      <c r="AI98" s="41">
        <f t="shared" ref="AI98:AI100" si="454">AH67-AI67</f>
        <v>0</v>
      </c>
      <c r="AJ98" s="41">
        <f t="shared" ref="AJ98:AJ100" si="455">AI67-AJ67</f>
        <v>0</v>
      </c>
      <c r="AK98" s="41">
        <f t="shared" ref="AK98:AK100" si="456">AJ67-AK67</f>
        <v>0</v>
      </c>
      <c r="AL98" s="41">
        <f t="shared" ref="AL98:AL100" si="457">AK67-AL67</f>
        <v>0</v>
      </c>
      <c r="AM98" s="41">
        <f t="shared" ref="AM98:AM100" si="458">AL67-AM67</f>
        <v>0</v>
      </c>
      <c r="AN98" s="41">
        <f t="shared" ref="AN98:AN100" si="459">AM67-AN67</f>
        <v>0</v>
      </c>
      <c r="AO98" s="41">
        <f t="shared" ref="AO98:AO100" si="460">AN67-AO67</f>
        <v>0</v>
      </c>
      <c r="AP98" s="41">
        <f t="shared" ref="AP98:AP100" si="461">AO67-AP67</f>
        <v>0</v>
      </c>
      <c r="AQ98" s="41">
        <f t="shared" ref="AQ98:AQ100" si="462">AP67-AQ67</f>
        <v>0</v>
      </c>
      <c r="AR98" s="41">
        <f t="shared" ref="AR98:AR100" si="463">AQ67-AR67</f>
        <v>0</v>
      </c>
      <c r="AS98" s="41">
        <f t="shared" ref="AS98:AS100" si="464">AR67-AS67</f>
        <v>0</v>
      </c>
      <c r="AT98" s="41">
        <f t="shared" ref="AT98:AT100" si="465">AS67-AT67</f>
        <v>0</v>
      </c>
      <c r="AU98" s="41">
        <f t="shared" ref="AU98:AU100" si="466">AT67-AU67</f>
        <v>0</v>
      </c>
      <c r="AV98" s="41">
        <f t="shared" ref="AV98:AV100" si="467">AU67-AV67</f>
        <v>0</v>
      </c>
      <c r="AW98" s="41">
        <f t="shared" ref="AW98:AW100" si="468">AV67-AW67</f>
        <v>0</v>
      </c>
      <c r="AX98" s="41">
        <f t="shared" ref="AX98:AX100" si="469">AW67-AX67</f>
        <v>0</v>
      </c>
      <c r="AY98" s="41">
        <f t="shared" ref="AY98:AY100" si="470">AX67-AY67</f>
        <v>0</v>
      </c>
      <c r="AZ98" s="41">
        <f t="shared" ref="AZ98:AZ100" si="471">AY67-AZ67</f>
        <v>0</v>
      </c>
      <c r="BA98" s="41">
        <f t="shared" ref="BA98:BA100" si="472">AZ67-BA67</f>
        <v>0</v>
      </c>
      <c r="BB98" s="41">
        <f t="shared" ref="BB98:BB100" si="473">BA67-BB67</f>
        <v>0</v>
      </c>
      <c r="BC98" s="41">
        <f t="shared" ref="BC98:BC100" si="474">BB67-BC67</f>
        <v>0</v>
      </c>
      <c r="BD98" s="41">
        <f t="shared" ref="BD98:BD100" si="475">BC67-BD67</f>
        <v>0</v>
      </c>
      <c r="BE98" s="41">
        <f t="shared" ref="BE98:BE100" si="476">BD67-BE67</f>
        <v>0</v>
      </c>
      <c r="BF98" s="41">
        <f t="shared" ref="BF98:BF100" si="477">BE67-BF67</f>
        <v>0</v>
      </c>
      <c r="BG98" s="41">
        <f t="shared" ref="BG98:BG100" si="478">BF67-BG67</f>
        <v>0</v>
      </c>
      <c r="BH98" s="41">
        <f t="shared" ref="BH98:BH100" si="479">BG67-BH67</f>
        <v>0</v>
      </c>
      <c r="BI98" s="41">
        <f t="shared" ref="BI98:BI100" si="480">BH67-BI67</f>
        <v>0</v>
      </c>
      <c r="BJ98" s="41">
        <f t="shared" ref="BJ98:BJ100" si="481">BI67-BJ67</f>
        <v>0</v>
      </c>
      <c r="BK98" s="41">
        <f t="shared" ref="BK98:BK100" si="482">BJ67-BK67</f>
        <v>0</v>
      </c>
      <c r="BL98" s="41">
        <f t="shared" ref="BL98:BL100" si="483">BK67-BL67</f>
        <v>0</v>
      </c>
      <c r="BM98" s="41">
        <f t="shared" ref="BM98:BM100" si="484">BL67-BM67</f>
        <v>0</v>
      </c>
      <c r="BN98" s="41">
        <f t="shared" ref="BN98:BN100" si="485">BM67-BN67</f>
        <v>0</v>
      </c>
      <c r="BO98" s="41">
        <f t="shared" ref="BO98:BO100" si="486">BN67-BO67</f>
        <v>0</v>
      </c>
      <c r="BP98" s="75"/>
      <c r="BR98" s="75"/>
      <c r="BS98" s="41">
        <f t="shared" ref="BS98:BS100" si="487">BR67-BS67</f>
        <v>183216.00999999978</v>
      </c>
      <c r="BT98" s="41">
        <f t="shared" ref="BT98:BT100" si="488">BS67-BT67</f>
        <v>0</v>
      </c>
      <c r="BU98" s="41">
        <f t="shared" ref="BU98:BU100" si="489">BT67-BU67</f>
        <v>0</v>
      </c>
      <c r="BV98" s="41">
        <f t="shared" ref="BV98:BV100" si="490">BU67-BV67</f>
        <v>0</v>
      </c>
    </row>
    <row r="99" spans="1:74" x14ac:dyDescent="0.3">
      <c r="A99" s="42" t="str">
        <f>"Change in "&amp;A68</f>
        <v>Change in Inventory</v>
      </c>
      <c r="F99" s="13" t="s">
        <v>113</v>
      </c>
      <c r="H99" s="46"/>
      <c r="I99" s="41">
        <f t="shared" ref="I99:J100" si="491">H68-I68</f>
        <v>39031.459999999031</v>
      </c>
      <c r="J99" s="41">
        <f t="shared" si="491"/>
        <v>275882.38999999966</v>
      </c>
      <c r="K99" s="41">
        <f t="shared" si="450"/>
        <v>-468366.37999999989</v>
      </c>
      <c r="L99" s="41">
        <f t="shared" si="450"/>
        <v>-90468.719999998808</v>
      </c>
      <c r="M99" s="41">
        <f t="shared" si="450"/>
        <v>108014.28999999911</v>
      </c>
      <c r="N99" s="41">
        <f t="shared" si="450"/>
        <v>-212667.98000000045</v>
      </c>
      <c r="O99" s="41">
        <f t="shared" si="450"/>
        <v>152633.65000000037</v>
      </c>
      <c r="P99" s="41">
        <f t="shared" si="450"/>
        <v>252385.40000000037</v>
      </c>
      <c r="Q99" s="41">
        <f t="shared" si="450"/>
        <v>387365.47999999952</v>
      </c>
      <c r="R99" s="41">
        <f t="shared" si="450"/>
        <v>34059.589999999851</v>
      </c>
      <c r="S99" s="41">
        <f t="shared" si="450"/>
        <v>-99555.370000000112</v>
      </c>
      <c r="T99" s="41">
        <f t="shared" si="450"/>
        <v>-446977.33000000007</v>
      </c>
      <c r="U99" s="41">
        <f t="shared" si="450"/>
        <v>-312453.00999999978</v>
      </c>
      <c r="V99" s="41">
        <f t="shared" si="450"/>
        <v>-22122.769999999553</v>
      </c>
      <c r="W99" s="41">
        <f t="shared" si="450"/>
        <v>-62434.769999999553</v>
      </c>
      <c r="X99" s="41">
        <f t="shared" si="450"/>
        <v>-468382.62000000104</v>
      </c>
      <c r="Y99" s="41">
        <f t="shared" si="450"/>
        <v>65326.300000000745</v>
      </c>
      <c r="Z99" s="41">
        <f t="shared" si="450"/>
        <v>-4392.0999999996275</v>
      </c>
      <c r="AA99" s="41">
        <f t="shared" si="450"/>
        <v>139130.91999999993</v>
      </c>
      <c r="AB99" s="41">
        <f t="shared" si="450"/>
        <v>101861.70999999903</v>
      </c>
      <c r="AC99" s="41">
        <f t="shared" si="450"/>
        <v>194941.90000000037</v>
      </c>
      <c r="AD99" s="41">
        <f t="shared" si="450"/>
        <v>59786.560000000522</v>
      </c>
      <c r="AE99" s="41">
        <f t="shared" si="450"/>
        <v>-257390.94000000134</v>
      </c>
      <c r="AF99" s="41">
        <f t="shared" si="451"/>
        <v>0</v>
      </c>
      <c r="AG99" s="41">
        <f t="shared" si="452"/>
        <v>0</v>
      </c>
      <c r="AH99" s="41">
        <f t="shared" si="453"/>
        <v>0</v>
      </c>
      <c r="AI99" s="41">
        <f t="shared" si="454"/>
        <v>0</v>
      </c>
      <c r="AJ99" s="41">
        <f t="shared" si="455"/>
        <v>0</v>
      </c>
      <c r="AK99" s="41">
        <f t="shared" si="456"/>
        <v>0</v>
      </c>
      <c r="AL99" s="41">
        <f t="shared" si="457"/>
        <v>0</v>
      </c>
      <c r="AM99" s="41">
        <f t="shared" si="458"/>
        <v>0</v>
      </c>
      <c r="AN99" s="41">
        <f t="shared" si="459"/>
        <v>0</v>
      </c>
      <c r="AO99" s="41">
        <f t="shared" si="460"/>
        <v>0</v>
      </c>
      <c r="AP99" s="41">
        <f t="shared" si="461"/>
        <v>0</v>
      </c>
      <c r="AQ99" s="41">
        <f t="shared" si="462"/>
        <v>0</v>
      </c>
      <c r="AR99" s="41">
        <f t="shared" si="463"/>
        <v>0</v>
      </c>
      <c r="AS99" s="41">
        <f t="shared" si="464"/>
        <v>0</v>
      </c>
      <c r="AT99" s="41">
        <f t="shared" si="465"/>
        <v>0</v>
      </c>
      <c r="AU99" s="41">
        <f t="shared" si="466"/>
        <v>0</v>
      </c>
      <c r="AV99" s="41">
        <f t="shared" si="467"/>
        <v>0</v>
      </c>
      <c r="AW99" s="41">
        <f t="shared" si="468"/>
        <v>0</v>
      </c>
      <c r="AX99" s="41">
        <f t="shared" si="469"/>
        <v>0</v>
      </c>
      <c r="AY99" s="41">
        <f t="shared" si="470"/>
        <v>0</v>
      </c>
      <c r="AZ99" s="41">
        <f t="shared" si="471"/>
        <v>0</v>
      </c>
      <c r="BA99" s="41">
        <f t="shared" si="472"/>
        <v>0</v>
      </c>
      <c r="BB99" s="41">
        <f t="shared" si="473"/>
        <v>0</v>
      </c>
      <c r="BC99" s="41">
        <f t="shared" si="474"/>
        <v>0</v>
      </c>
      <c r="BD99" s="41">
        <f t="shared" si="475"/>
        <v>0</v>
      </c>
      <c r="BE99" s="41">
        <f t="shared" si="476"/>
        <v>0</v>
      </c>
      <c r="BF99" s="41">
        <f t="shared" si="477"/>
        <v>0</v>
      </c>
      <c r="BG99" s="41">
        <f t="shared" si="478"/>
        <v>0</v>
      </c>
      <c r="BH99" s="41">
        <f t="shared" si="479"/>
        <v>0</v>
      </c>
      <c r="BI99" s="41">
        <f t="shared" si="480"/>
        <v>0</v>
      </c>
      <c r="BJ99" s="41">
        <f t="shared" si="481"/>
        <v>0</v>
      </c>
      <c r="BK99" s="41">
        <f t="shared" si="482"/>
        <v>0</v>
      </c>
      <c r="BL99" s="41">
        <f t="shared" si="483"/>
        <v>0</v>
      </c>
      <c r="BM99" s="41">
        <f t="shared" si="484"/>
        <v>0</v>
      </c>
      <c r="BN99" s="41">
        <f t="shared" si="485"/>
        <v>0</v>
      </c>
      <c r="BO99" s="41">
        <f t="shared" si="486"/>
        <v>0</v>
      </c>
      <c r="BP99" s="75"/>
      <c r="BR99" s="75"/>
      <c r="BS99" s="41">
        <f t="shared" si="487"/>
        <v>-1013106.1500000004</v>
      </c>
      <c r="BT99" s="41">
        <f t="shared" si="488"/>
        <v>0</v>
      </c>
      <c r="BU99" s="41">
        <f t="shared" si="489"/>
        <v>0</v>
      </c>
      <c r="BV99" s="41">
        <f t="shared" si="490"/>
        <v>0</v>
      </c>
    </row>
    <row r="100" spans="1:74" x14ac:dyDescent="0.3">
      <c r="A100" s="42" t="str">
        <f>"Change in "&amp;A69</f>
        <v>Change in Prepaid Expenses</v>
      </c>
      <c r="F100" s="13" t="s">
        <v>113</v>
      </c>
      <c r="H100" s="46"/>
      <c r="I100" s="41">
        <f t="shared" si="491"/>
        <v>-26921.020000000019</v>
      </c>
      <c r="J100" s="41">
        <f t="shared" si="491"/>
        <v>-26921.020000000019</v>
      </c>
      <c r="K100" s="41">
        <f t="shared" si="450"/>
        <v>8088.109999999986</v>
      </c>
      <c r="L100" s="41">
        <f t="shared" si="450"/>
        <v>-20935.019999999902</v>
      </c>
      <c r="M100" s="41">
        <f t="shared" si="450"/>
        <v>28346.659999999916</v>
      </c>
      <c r="N100" s="41">
        <f t="shared" si="450"/>
        <v>-1318.4299999999348</v>
      </c>
      <c r="O100" s="41">
        <f t="shared" si="450"/>
        <v>7078.0499999999302</v>
      </c>
      <c r="P100" s="41">
        <f t="shared" si="450"/>
        <v>7078.0500000000466</v>
      </c>
      <c r="Q100" s="41">
        <f t="shared" si="450"/>
        <v>8378.4199999999837</v>
      </c>
      <c r="R100" s="41">
        <f t="shared" si="450"/>
        <v>8378.4099999999744</v>
      </c>
      <c r="S100" s="41">
        <f t="shared" si="450"/>
        <v>-43555.630000000005</v>
      </c>
      <c r="T100" s="41">
        <f t="shared" si="450"/>
        <v>22014.359999999986</v>
      </c>
      <c r="U100" s="41">
        <f t="shared" si="450"/>
        <v>-28536.289999999921</v>
      </c>
      <c r="V100" s="41">
        <f t="shared" si="450"/>
        <v>-28536.280000000028</v>
      </c>
      <c r="W100" s="41">
        <f t="shared" si="450"/>
        <v>8573.4000000000233</v>
      </c>
      <c r="X100" s="41">
        <f t="shared" si="450"/>
        <v>-22191.130000000005</v>
      </c>
      <c r="Y100" s="41">
        <f t="shared" si="450"/>
        <v>30047.469999999972</v>
      </c>
      <c r="Z100" s="41">
        <f t="shared" si="450"/>
        <v>-1397.5400000000373</v>
      </c>
      <c r="AA100" s="41">
        <f t="shared" si="450"/>
        <v>7502.7399999999907</v>
      </c>
      <c r="AB100" s="41">
        <f t="shared" si="450"/>
        <v>7502.7300000000978</v>
      </c>
      <c r="AC100" s="41">
        <f t="shared" si="450"/>
        <v>8881.1199999999953</v>
      </c>
      <c r="AD100" s="41">
        <f t="shared" si="450"/>
        <v>8881.1199999999953</v>
      </c>
      <c r="AE100" s="41">
        <f t="shared" si="450"/>
        <v>-46168.970000000088</v>
      </c>
      <c r="AF100" s="41">
        <f t="shared" si="451"/>
        <v>0</v>
      </c>
      <c r="AG100" s="41">
        <f t="shared" si="452"/>
        <v>0</v>
      </c>
      <c r="AH100" s="41">
        <f t="shared" si="453"/>
        <v>0</v>
      </c>
      <c r="AI100" s="41">
        <f t="shared" si="454"/>
        <v>0</v>
      </c>
      <c r="AJ100" s="41">
        <f t="shared" si="455"/>
        <v>0</v>
      </c>
      <c r="AK100" s="41">
        <f t="shared" si="456"/>
        <v>0</v>
      </c>
      <c r="AL100" s="41">
        <f t="shared" si="457"/>
        <v>0</v>
      </c>
      <c r="AM100" s="41">
        <f t="shared" si="458"/>
        <v>0</v>
      </c>
      <c r="AN100" s="41">
        <f t="shared" si="459"/>
        <v>0</v>
      </c>
      <c r="AO100" s="41">
        <f t="shared" si="460"/>
        <v>0</v>
      </c>
      <c r="AP100" s="41">
        <f t="shared" si="461"/>
        <v>0</v>
      </c>
      <c r="AQ100" s="41">
        <f t="shared" si="462"/>
        <v>0</v>
      </c>
      <c r="AR100" s="41">
        <f t="shared" si="463"/>
        <v>0</v>
      </c>
      <c r="AS100" s="41">
        <f t="shared" si="464"/>
        <v>0</v>
      </c>
      <c r="AT100" s="41">
        <f t="shared" si="465"/>
        <v>0</v>
      </c>
      <c r="AU100" s="41">
        <f t="shared" si="466"/>
        <v>0</v>
      </c>
      <c r="AV100" s="41">
        <f t="shared" si="467"/>
        <v>0</v>
      </c>
      <c r="AW100" s="41">
        <f t="shared" si="468"/>
        <v>0</v>
      </c>
      <c r="AX100" s="41">
        <f t="shared" si="469"/>
        <v>0</v>
      </c>
      <c r="AY100" s="41">
        <f t="shared" si="470"/>
        <v>0</v>
      </c>
      <c r="AZ100" s="41">
        <f t="shared" si="471"/>
        <v>0</v>
      </c>
      <c r="BA100" s="41">
        <f t="shared" si="472"/>
        <v>0</v>
      </c>
      <c r="BB100" s="41">
        <f t="shared" si="473"/>
        <v>0</v>
      </c>
      <c r="BC100" s="41">
        <f t="shared" si="474"/>
        <v>0</v>
      </c>
      <c r="BD100" s="41">
        <f t="shared" si="475"/>
        <v>0</v>
      </c>
      <c r="BE100" s="41">
        <f t="shared" si="476"/>
        <v>0</v>
      </c>
      <c r="BF100" s="41">
        <f t="shared" si="477"/>
        <v>0</v>
      </c>
      <c r="BG100" s="41">
        <f t="shared" si="478"/>
        <v>0</v>
      </c>
      <c r="BH100" s="41">
        <f t="shared" si="479"/>
        <v>0</v>
      </c>
      <c r="BI100" s="41">
        <f t="shared" si="480"/>
        <v>0</v>
      </c>
      <c r="BJ100" s="41">
        <f t="shared" si="481"/>
        <v>0</v>
      </c>
      <c r="BK100" s="41">
        <f t="shared" si="482"/>
        <v>0</v>
      </c>
      <c r="BL100" s="41">
        <f t="shared" si="483"/>
        <v>0</v>
      </c>
      <c r="BM100" s="41">
        <f t="shared" si="484"/>
        <v>0</v>
      </c>
      <c r="BN100" s="41">
        <f t="shared" si="485"/>
        <v>0</v>
      </c>
      <c r="BO100" s="41">
        <f t="shared" si="486"/>
        <v>0</v>
      </c>
      <c r="BP100" s="75"/>
      <c r="BR100" s="75"/>
      <c r="BS100" s="41">
        <f t="shared" si="487"/>
        <v>-33427.270000000019</v>
      </c>
      <c r="BT100" s="41">
        <f t="shared" si="488"/>
        <v>0</v>
      </c>
      <c r="BU100" s="41">
        <f t="shared" si="489"/>
        <v>0</v>
      </c>
      <c r="BV100" s="41">
        <f t="shared" si="490"/>
        <v>0</v>
      </c>
    </row>
    <row r="101" spans="1:74" x14ac:dyDescent="0.3">
      <c r="A101" s="42" t="str">
        <f>"Change in "&amp;A75</f>
        <v>Change in Accounts Payable</v>
      </c>
      <c r="F101" s="13" t="s">
        <v>114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2">K75-J75</f>
        <v>244186.93999999948</v>
      </c>
      <c r="L101" s="41">
        <f t="shared" si="492"/>
        <v>120095.09000000078</v>
      </c>
      <c r="M101" s="41">
        <f t="shared" si="492"/>
        <v>-321582.3900000006</v>
      </c>
      <c r="N101" s="41">
        <f t="shared" si="492"/>
        <v>319110.6400000006</v>
      </c>
      <c r="O101" s="41">
        <f t="shared" si="492"/>
        <v>-430945.98000000045</v>
      </c>
      <c r="P101" s="41">
        <f t="shared" si="492"/>
        <v>50217.129999999888</v>
      </c>
      <c r="Q101" s="41">
        <f t="shared" si="492"/>
        <v>-953.20000000018626</v>
      </c>
      <c r="R101" s="41">
        <f t="shared" si="492"/>
        <v>-39596.489999999292</v>
      </c>
      <c r="S101" s="41">
        <f t="shared" si="492"/>
        <v>126909.46999999974</v>
      </c>
      <c r="T101" s="41">
        <f t="shared" si="492"/>
        <v>-277501.98000000045</v>
      </c>
      <c r="U101" s="41">
        <f t="shared" si="492"/>
        <v>537547.29</v>
      </c>
      <c r="V101" s="41">
        <f t="shared" si="492"/>
        <v>196809.91999999993</v>
      </c>
      <c r="W101" s="41">
        <f t="shared" si="492"/>
        <v>-292308.00999999978</v>
      </c>
      <c r="X101" s="41">
        <f t="shared" si="492"/>
        <v>329570.29000000004</v>
      </c>
      <c r="Y101" s="41">
        <f t="shared" si="492"/>
        <v>-140688.9299999997</v>
      </c>
      <c r="Z101" s="41">
        <f t="shared" si="492"/>
        <v>267478.03000000026</v>
      </c>
      <c r="AA101" s="41">
        <f t="shared" si="492"/>
        <v>-576141.47000000067</v>
      </c>
      <c r="AB101" s="41">
        <f t="shared" si="492"/>
        <v>141533.99000000022</v>
      </c>
      <c r="AC101" s="41">
        <f t="shared" si="492"/>
        <v>-61084.589999999851</v>
      </c>
      <c r="AD101" s="41">
        <f t="shared" si="492"/>
        <v>-105282.36000000034</v>
      </c>
      <c r="AE101" s="41">
        <f t="shared" si="492"/>
        <v>101908.0700000003</v>
      </c>
      <c r="AF101" s="41">
        <f t="shared" ref="AF101:AF104" si="493">AF75-AE75</f>
        <v>0</v>
      </c>
      <c r="AG101" s="41">
        <f t="shared" ref="AG101:AG104" si="494">AG75-AF75</f>
        <v>0</v>
      </c>
      <c r="AH101" s="41">
        <f t="shared" ref="AH101:AH104" si="495">AH75-AG75</f>
        <v>0</v>
      </c>
      <c r="AI101" s="41">
        <f t="shared" ref="AI101:AI104" si="496">AI75-AH75</f>
        <v>0</v>
      </c>
      <c r="AJ101" s="41">
        <f t="shared" ref="AJ101:AJ104" si="497">AJ75-AI75</f>
        <v>0</v>
      </c>
      <c r="AK101" s="41">
        <f t="shared" ref="AK101:AK104" si="498">AK75-AJ75</f>
        <v>0</v>
      </c>
      <c r="AL101" s="41">
        <f t="shared" ref="AL101:AL104" si="499">AL75-AK75</f>
        <v>0</v>
      </c>
      <c r="AM101" s="41">
        <f t="shared" ref="AM101:AM104" si="500">AM75-AL75</f>
        <v>0</v>
      </c>
      <c r="AN101" s="41">
        <f t="shared" ref="AN101:AN104" si="501">AN75-AM75</f>
        <v>0</v>
      </c>
      <c r="AO101" s="41">
        <f t="shared" ref="AO101:AO104" si="502">AO75-AN75</f>
        <v>0</v>
      </c>
      <c r="AP101" s="41">
        <f t="shared" ref="AP101:AP104" si="503">AP75-AO75</f>
        <v>0</v>
      </c>
      <c r="AQ101" s="41">
        <f t="shared" ref="AQ101:AQ104" si="504">AQ75-AP75</f>
        <v>0</v>
      </c>
      <c r="AR101" s="41">
        <f t="shared" ref="AR101:AR104" si="505">AR75-AQ75</f>
        <v>0</v>
      </c>
      <c r="AS101" s="41">
        <f t="shared" ref="AS101:AS104" si="506">AS75-AR75</f>
        <v>0</v>
      </c>
      <c r="AT101" s="41">
        <f t="shared" ref="AT101:AT104" si="507">AT75-AS75</f>
        <v>0</v>
      </c>
      <c r="AU101" s="41">
        <f t="shared" ref="AU101:AU104" si="508">AU75-AT75</f>
        <v>0</v>
      </c>
      <c r="AV101" s="41">
        <f t="shared" ref="AV101:AV104" si="509">AV75-AU75</f>
        <v>0</v>
      </c>
      <c r="AW101" s="41">
        <f t="shared" ref="AW101:AW104" si="510">AW75-AV75</f>
        <v>0</v>
      </c>
      <c r="AX101" s="41">
        <f t="shared" ref="AX101:AX104" si="511">AX75-AW75</f>
        <v>0</v>
      </c>
      <c r="AY101" s="41">
        <f t="shared" ref="AY101:AY104" si="512">AY75-AX75</f>
        <v>0</v>
      </c>
      <c r="AZ101" s="41">
        <f t="shared" ref="AZ101:AZ104" si="513">AZ75-AY75</f>
        <v>0</v>
      </c>
      <c r="BA101" s="41">
        <f t="shared" ref="BA101:BA104" si="514">BA75-AZ75</f>
        <v>0</v>
      </c>
      <c r="BB101" s="41">
        <f t="shared" ref="BB101:BB104" si="515">BB75-BA75</f>
        <v>0</v>
      </c>
      <c r="BC101" s="41">
        <f t="shared" ref="BC101:BC104" si="516">BC75-BB75</f>
        <v>0</v>
      </c>
      <c r="BD101" s="41">
        <f t="shared" ref="BD101:BD104" si="517">BD75-BC75</f>
        <v>0</v>
      </c>
      <c r="BE101" s="41">
        <f t="shared" ref="BE101:BE104" si="518">BE75-BD75</f>
        <v>0</v>
      </c>
      <c r="BF101" s="41">
        <f t="shared" ref="BF101:BF104" si="519">BF75-BE75</f>
        <v>0</v>
      </c>
      <c r="BG101" s="41">
        <f t="shared" ref="BG101:BG104" si="520">BG75-BF75</f>
        <v>0</v>
      </c>
      <c r="BH101" s="41">
        <f t="shared" ref="BH101:BH104" si="521">BH75-BG75</f>
        <v>0</v>
      </c>
      <c r="BI101" s="41">
        <f t="shared" ref="BI101:BI104" si="522">BI75-BH75</f>
        <v>0</v>
      </c>
      <c r="BJ101" s="41">
        <f t="shared" ref="BJ101:BJ104" si="523">BJ75-BI75</f>
        <v>0</v>
      </c>
      <c r="BK101" s="41">
        <f t="shared" ref="BK101:BK104" si="524">BK75-BJ75</f>
        <v>0</v>
      </c>
      <c r="BL101" s="41">
        <f t="shared" ref="BL101:BL104" si="525">BL75-BK75</f>
        <v>0</v>
      </c>
      <c r="BM101" s="41">
        <f t="shared" ref="BM101:BM104" si="526">BM75-BL75</f>
        <v>0</v>
      </c>
      <c r="BN101" s="41">
        <f t="shared" ref="BN101:BN104" si="527">BN75-BM75</f>
        <v>0</v>
      </c>
      <c r="BO101" s="41">
        <f t="shared" ref="BO101:BO104" si="528">BO75-BN75</f>
        <v>0</v>
      </c>
      <c r="BP101" s="75"/>
      <c r="BR101" s="75"/>
      <c r="BS101" s="41">
        <f t="shared" ref="BS101:BS104" si="529">BS75-BR75</f>
        <v>121840.25</v>
      </c>
      <c r="BT101" s="41">
        <f t="shared" ref="BT101:BT104" si="530">BT75-BS75</f>
        <v>0</v>
      </c>
      <c r="BU101" s="41">
        <f t="shared" ref="BU101:BU104" si="531">BU75-BT75</f>
        <v>0</v>
      </c>
      <c r="BV101" s="41">
        <f t="shared" ref="BV101:BV104" si="532">BV75-BU75</f>
        <v>0</v>
      </c>
    </row>
    <row r="102" spans="1:74" x14ac:dyDescent="0.3">
      <c r="A102" s="42" t="str">
        <f>"Change in "&amp;A76</f>
        <v>Change in Accrued Expenses</v>
      </c>
      <c r="F102" s="13" t="s">
        <v>114</v>
      </c>
      <c r="H102" s="46"/>
      <c r="I102" s="41">
        <f t="shared" ref="I102:J104" si="533">I76-H76</f>
        <v>26764.340000000026</v>
      </c>
      <c r="J102" s="41">
        <f t="shared" si="533"/>
        <v>26764.339999999967</v>
      </c>
      <c r="K102" s="41">
        <f t="shared" si="492"/>
        <v>-8041.0400000000373</v>
      </c>
      <c r="L102" s="41">
        <f t="shared" si="492"/>
        <v>20813.190000000061</v>
      </c>
      <c r="M102" s="41">
        <f t="shared" si="492"/>
        <v>-28181.690000000061</v>
      </c>
      <c r="N102" s="41">
        <f t="shared" si="492"/>
        <v>1310.75</v>
      </c>
      <c r="O102" s="41">
        <f t="shared" si="492"/>
        <v>-7036.8499999999767</v>
      </c>
      <c r="P102" s="41">
        <f t="shared" si="492"/>
        <v>-7036.859999999986</v>
      </c>
      <c r="Q102" s="41">
        <f t="shared" si="492"/>
        <v>-8329.6500000000233</v>
      </c>
      <c r="R102" s="41">
        <f t="shared" si="492"/>
        <v>-8329.6499999999651</v>
      </c>
      <c r="S102" s="41">
        <f t="shared" si="492"/>
        <v>43302.139999999956</v>
      </c>
      <c r="T102" s="41">
        <f t="shared" si="492"/>
        <v>-21886.239999999991</v>
      </c>
      <c r="U102" s="41">
        <f t="shared" si="492"/>
        <v>28370.20000000007</v>
      </c>
      <c r="V102" s="41">
        <f t="shared" si="492"/>
        <v>28370.209999999963</v>
      </c>
      <c r="W102" s="41">
        <f t="shared" si="492"/>
        <v>-8523.5100000000093</v>
      </c>
      <c r="X102" s="41">
        <f t="shared" si="492"/>
        <v>22061.979999999981</v>
      </c>
      <c r="Y102" s="41">
        <f t="shared" si="492"/>
        <v>-29872.589999999967</v>
      </c>
      <c r="Z102" s="41">
        <f t="shared" si="492"/>
        <v>1389.4000000000233</v>
      </c>
      <c r="AA102" s="41">
        <f t="shared" si="492"/>
        <v>-7459.0700000000652</v>
      </c>
      <c r="AB102" s="41">
        <f t="shared" si="492"/>
        <v>-7459.0699999999488</v>
      </c>
      <c r="AC102" s="41">
        <f t="shared" si="492"/>
        <v>-8829.4300000000512</v>
      </c>
      <c r="AD102" s="41">
        <f t="shared" si="492"/>
        <v>-8829.4299999999348</v>
      </c>
      <c r="AE102" s="41">
        <f t="shared" si="492"/>
        <v>45900.269999999902</v>
      </c>
      <c r="AF102" s="41">
        <f t="shared" si="493"/>
        <v>0</v>
      </c>
      <c r="AG102" s="41">
        <f t="shared" si="494"/>
        <v>0</v>
      </c>
      <c r="AH102" s="41">
        <f t="shared" si="495"/>
        <v>0</v>
      </c>
      <c r="AI102" s="41">
        <f t="shared" si="496"/>
        <v>0</v>
      </c>
      <c r="AJ102" s="41">
        <f t="shared" si="497"/>
        <v>0</v>
      </c>
      <c r="AK102" s="41">
        <f t="shared" si="498"/>
        <v>0</v>
      </c>
      <c r="AL102" s="41">
        <f t="shared" si="499"/>
        <v>0</v>
      </c>
      <c r="AM102" s="41">
        <f t="shared" si="500"/>
        <v>0</v>
      </c>
      <c r="AN102" s="41">
        <f t="shared" si="501"/>
        <v>0</v>
      </c>
      <c r="AO102" s="41">
        <f t="shared" si="502"/>
        <v>0</v>
      </c>
      <c r="AP102" s="41">
        <f t="shared" si="503"/>
        <v>0</v>
      </c>
      <c r="AQ102" s="41">
        <f t="shared" si="504"/>
        <v>0</v>
      </c>
      <c r="AR102" s="41">
        <f t="shared" si="505"/>
        <v>0</v>
      </c>
      <c r="AS102" s="41">
        <f t="shared" si="506"/>
        <v>0</v>
      </c>
      <c r="AT102" s="41">
        <f t="shared" si="507"/>
        <v>0</v>
      </c>
      <c r="AU102" s="41">
        <f t="shared" si="508"/>
        <v>0</v>
      </c>
      <c r="AV102" s="41">
        <f t="shared" si="509"/>
        <v>0</v>
      </c>
      <c r="AW102" s="41">
        <f t="shared" si="510"/>
        <v>0</v>
      </c>
      <c r="AX102" s="41">
        <f t="shared" si="511"/>
        <v>0</v>
      </c>
      <c r="AY102" s="41">
        <f t="shared" si="512"/>
        <v>0</v>
      </c>
      <c r="AZ102" s="41">
        <f t="shared" si="513"/>
        <v>0</v>
      </c>
      <c r="BA102" s="41">
        <f t="shared" si="514"/>
        <v>0</v>
      </c>
      <c r="BB102" s="41">
        <f t="shared" si="515"/>
        <v>0</v>
      </c>
      <c r="BC102" s="41">
        <f t="shared" si="516"/>
        <v>0</v>
      </c>
      <c r="BD102" s="41">
        <f t="shared" si="517"/>
        <v>0</v>
      </c>
      <c r="BE102" s="41">
        <f t="shared" si="518"/>
        <v>0</v>
      </c>
      <c r="BF102" s="41">
        <f t="shared" si="519"/>
        <v>0</v>
      </c>
      <c r="BG102" s="41">
        <f t="shared" si="520"/>
        <v>0</v>
      </c>
      <c r="BH102" s="41">
        <f t="shared" si="521"/>
        <v>0</v>
      </c>
      <c r="BI102" s="41">
        <f t="shared" si="522"/>
        <v>0</v>
      </c>
      <c r="BJ102" s="41">
        <f t="shared" si="523"/>
        <v>0</v>
      </c>
      <c r="BK102" s="41">
        <f t="shared" si="524"/>
        <v>0</v>
      </c>
      <c r="BL102" s="41">
        <f t="shared" si="525"/>
        <v>0</v>
      </c>
      <c r="BM102" s="41">
        <f t="shared" si="526"/>
        <v>0</v>
      </c>
      <c r="BN102" s="41">
        <f t="shared" si="527"/>
        <v>0</v>
      </c>
      <c r="BO102" s="41">
        <f t="shared" si="528"/>
        <v>0</v>
      </c>
      <c r="BP102" s="75"/>
      <c r="BR102" s="75"/>
      <c r="BS102" s="41">
        <f t="shared" si="529"/>
        <v>33232.719999999972</v>
      </c>
      <c r="BT102" s="41">
        <f t="shared" si="530"/>
        <v>0</v>
      </c>
      <c r="BU102" s="41">
        <f t="shared" si="531"/>
        <v>0</v>
      </c>
      <c r="BV102" s="41">
        <f t="shared" si="532"/>
        <v>0</v>
      </c>
    </row>
    <row r="103" spans="1:74" x14ac:dyDescent="0.3">
      <c r="A103" s="42" t="str">
        <f>"Change in "&amp;A77</f>
        <v>Change in Bonus Accrual</v>
      </c>
      <c r="F103" s="13" t="s">
        <v>114</v>
      </c>
      <c r="H103" s="46"/>
      <c r="I103" s="41">
        <f t="shared" si="533"/>
        <v>40000</v>
      </c>
      <c r="J103" s="41">
        <f t="shared" si="533"/>
        <v>40000</v>
      </c>
      <c r="K103" s="41">
        <f t="shared" si="492"/>
        <v>40000</v>
      </c>
      <c r="L103" s="41">
        <f t="shared" si="492"/>
        <v>40000</v>
      </c>
      <c r="M103" s="41">
        <f t="shared" si="492"/>
        <v>40000</v>
      </c>
      <c r="N103" s="41">
        <f t="shared" si="492"/>
        <v>40000</v>
      </c>
      <c r="O103" s="41">
        <f t="shared" si="492"/>
        <v>40000</v>
      </c>
      <c r="P103" s="41">
        <f t="shared" si="492"/>
        <v>40000</v>
      </c>
      <c r="Q103" s="41">
        <f t="shared" si="492"/>
        <v>40000</v>
      </c>
      <c r="R103" s="41">
        <f t="shared" si="492"/>
        <v>40000</v>
      </c>
      <c r="S103" s="41">
        <f t="shared" si="492"/>
        <v>-440000</v>
      </c>
      <c r="T103" s="41">
        <f t="shared" si="492"/>
        <v>42000</v>
      </c>
      <c r="U103" s="41">
        <f t="shared" si="492"/>
        <v>42000</v>
      </c>
      <c r="V103" s="41">
        <f t="shared" si="492"/>
        <v>42000</v>
      </c>
      <c r="W103" s="41">
        <f t="shared" si="492"/>
        <v>42000</v>
      </c>
      <c r="X103" s="41">
        <f t="shared" si="492"/>
        <v>42000</v>
      </c>
      <c r="Y103" s="41">
        <f t="shared" si="492"/>
        <v>42000</v>
      </c>
      <c r="Z103" s="41">
        <f t="shared" si="492"/>
        <v>42000</v>
      </c>
      <c r="AA103" s="41">
        <f t="shared" si="492"/>
        <v>42000</v>
      </c>
      <c r="AB103" s="41">
        <f t="shared" si="492"/>
        <v>42000</v>
      </c>
      <c r="AC103" s="41">
        <f t="shared" si="492"/>
        <v>42000</v>
      </c>
      <c r="AD103" s="41">
        <f t="shared" si="492"/>
        <v>42000</v>
      </c>
      <c r="AE103" s="41">
        <f t="shared" si="492"/>
        <v>-462000</v>
      </c>
      <c r="AF103" s="41">
        <f t="shared" si="493"/>
        <v>0</v>
      </c>
      <c r="AG103" s="41">
        <f t="shared" si="494"/>
        <v>0</v>
      </c>
      <c r="AH103" s="41">
        <f t="shared" si="495"/>
        <v>0</v>
      </c>
      <c r="AI103" s="41">
        <f t="shared" si="496"/>
        <v>0</v>
      </c>
      <c r="AJ103" s="41">
        <f t="shared" si="497"/>
        <v>0</v>
      </c>
      <c r="AK103" s="41">
        <f t="shared" si="498"/>
        <v>0</v>
      </c>
      <c r="AL103" s="41">
        <f t="shared" si="499"/>
        <v>0</v>
      </c>
      <c r="AM103" s="41">
        <f t="shared" si="500"/>
        <v>0</v>
      </c>
      <c r="AN103" s="41">
        <f t="shared" si="501"/>
        <v>0</v>
      </c>
      <c r="AO103" s="41">
        <f t="shared" si="502"/>
        <v>0</v>
      </c>
      <c r="AP103" s="41">
        <f t="shared" si="503"/>
        <v>0</v>
      </c>
      <c r="AQ103" s="41">
        <f t="shared" si="504"/>
        <v>0</v>
      </c>
      <c r="AR103" s="41">
        <f t="shared" si="505"/>
        <v>0</v>
      </c>
      <c r="AS103" s="41">
        <f t="shared" si="506"/>
        <v>0</v>
      </c>
      <c r="AT103" s="41">
        <f t="shared" si="507"/>
        <v>0</v>
      </c>
      <c r="AU103" s="41">
        <f t="shared" si="508"/>
        <v>0</v>
      </c>
      <c r="AV103" s="41">
        <f t="shared" si="509"/>
        <v>0</v>
      </c>
      <c r="AW103" s="41">
        <f t="shared" si="510"/>
        <v>0</v>
      </c>
      <c r="AX103" s="41">
        <f t="shared" si="511"/>
        <v>0</v>
      </c>
      <c r="AY103" s="41">
        <f t="shared" si="512"/>
        <v>0</v>
      </c>
      <c r="AZ103" s="41">
        <f t="shared" si="513"/>
        <v>0</v>
      </c>
      <c r="BA103" s="41">
        <f t="shared" si="514"/>
        <v>0</v>
      </c>
      <c r="BB103" s="41">
        <f t="shared" si="515"/>
        <v>0</v>
      </c>
      <c r="BC103" s="41">
        <f t="shared" si="516"/>
        <v>0</v>
      </c>
      <c r="BD103" s="41">
        <f t="shared" si="517"/>
        <v>0</v>
      </c>
      <c r="BE103" s="41">
        <f t="shared" si="518"/>
        <v>0</v>
      </c>
      <c r="BF103" s="41">
        <f t="shared" si="519"/>
        <v>0</v>
      </c>
      <c r="BG103" s="41">
        <f t="shared" si="520"/>
        <v>0</v>
      </c>
      <c r="BH103" s="41">
        <f t="shared" si="521"/>
        <v>0</v>
      </c>
      <c r="BI103" s="41">
        <f t="shared" si="522"/>
        <v>0</v>
      </c>
      <c r="BJ103" s="41">
        <f t="shared" si="523"/>
        <v>0</v>
      </c>
      <c r="BK103" s="41">
        <f t="shared" si="524"/>
        <v>0</v>
      </c>
      <c r="BL103" s="41">
        <f t="shared" si="525"/>
        <v>0</v>
      </c>
      <c r="BM103" s="41">
        <f t="shared" si="526"/>
        <v>0</v>
      </c>
      <c r="BN103" s="41">
        <f t="shared" si="527"/>
        <v>0</v>
      </c>
      <c r="BO103" s="41">
        <f t="shared" si="528"/>
        <v>0</v>
      </c>
      <c r="BP103" s="75"/>
      <c r="BR103" s="75"/>
      <c r="BS103" s="41">
        <f t="shared" si="529"/>
        <v>0</v>
      </c>
      <c r="BT103" s="41">
        <f t="shared" si="530"/>
        <v>0</v>
      </c>
      <c r="BU103" s="41">
        <f t="shared" si="531"/>
        <v>0</v>
      </c>
      <c r="BV103" s="41">
        <f t="shared" si="532"/>
        <v>0</v>
      </c>
    </row>
    <row r="104" spans="1:74" x14ac:dyDescent="0.3">
      <c r="A104" s="42" t="str">
        <f>"Change in "&amp;A78</f>
        <v>Change in Tax Accrual</v>
      </c>
      <c r="F104" s="13" t="s">
        <v>114</v>
      </c>
      <c r="H104" s="46"/>
      <c r="I104" s="41">
        <f t="shared" si="533"/>
        <v>108254.12308665908</v>
      </c>
      <c r="J104" s="41">
        <f t="shared" si="533"/>
        <v>121851.16409996216</v>
      </c>
      <c r="K104" s="41">
        <f t="shared" si="492"/>
        <v>-199778.67170367471</v>
      </c>
      <c r="L104" s="41">
        <f t="shared" si="492"/>
        <v>133897.71298032466</v>
      </c>
      <c r="M104" s="41">
        <f t="shared" si="492"/>
        <v>-139428.54393873125</v>
      </c>
      <c r="N104" s="41">
        <f t="shared" si="492"/>
        <v>105058.1390896712</v>
      </c>
      <c r="O104" s="41">
        <f t="shared" si="492"/>
        <v>111998.8993240151</v>
      </c>
      <c r="P104" s="41">
        <f t="shared" si="492"/>
        <v>-234814.20181801019</v>
      </c>
      <c r="Q104" s="41">
        <f t="shared" si="492"/>
        <v>100390.08875626419</v>
      </c>
      <c r="R104" s="41">
        <f t="shared" si="492"/>
        <v>98184.439838043298</v>
      </c>
      <c r="S104" s="41">
        <f t="shared" si="492"/>
        <v>119265.70900611894</v>
      </c>
      <c r="T104" s="41">
        <f t="shared" si="492"/>
        <v>-355357.9375515178</v>
      </c>
      <c r="U104" s="41">
        <f t="shared" si="492"/>
        <v>110201.06240542041</v>
      </c>
      <c r="V104" s="41">
        <f t="shared" si="492"/>
        <v>53525.552942956972</v>
      </c>
      <c r="W104" s="41">
        <f t="shared" si="492"/>
        <v>-129643.4987688518</v>
      </c>
      <c r="X104" s="41">
        <f t="shared" si="492"/>
        <v>88452.257054195506</v>
      </c>
      <c r="Y104" s="41">
        <f t="shared" si="492"/>
        <v>-108292.59013696149</v>
      </c>
      <c r="Z104" s="41">
        <f t="shared" si="492"/>
        <v>58938.284537281637</v>
      </c>
      <c r="AA104" s="41">
        <f t="shared" si="492"/>
        <v>79939.061699604004</v>
      </c>
      <c r="AB104" s="41">
        <f t="shared" si="492"/>
        <v>-145598.75750296307</v>
      </c>
      <c r="AC104" s="41">
        <f t="shared" si="492"/>
        <v>86529.916413336003</v>
      </c>
      <c r="AD104" s="41">
        <f t="shared" si="492"/>
        <v>84730.100333862327</v>
      </c>
      <c r="AE104" s="41">
        <f t="shared" si="492"/>
        <v>108986.3772325161</v>
      </c>
      <c r="AF104" s="41">
        <f t="shared" si="493"/>
        <v>0</v>
      </c>
      <c r="AG104" s="41">
        <f t="shared" si="494"/>
        <v>0</v>
      </c>
      <c r="AH104" s="41">
        <f t="shared" si="495"/>
        <v>0</v>
      </c>
      <c r="AI104" s="41">
        <f t="shared" si="496"/>
        <v>0</v>
      </c>
      <c r="AJ104" s="41">
        <f t="shared" si="497"/>
        <v>0</v>
      </c>
      <c r="AK104" s="41">
        <f t="shared" si="498"/>
        <v>0</v>
      </c>
      <c r="AL104" s="41">
        <f t="shared" si="499"/>
        <v>0</v>
      </c>
      <c r="AM104" s="41">
        <f t="shared" si="500"/>
        <v>0</v>
      </c>
      <c r="AN104" s="41">
        <f t="shared" si="501"/>
        <v>0</v>
      </c>
      <c r="AO104" s="41">
        <f t="shared" si="502"/>
        <v>0</v>
      </c>
      <c r="AP104" s="41">
        <f t="shared" si="503"/>
        <v>0</v>
      </c>
      <c r="AQ104" s="41">
        <f t="shared" si="504"/>
        <v>0</v>
      </c>
      <c r="AR104" s="41">
        <f t="shared" si="505"/>
        <v>0</v>
      </c>
      <c r="AS104" s="41">
        <f t="shared" si="506"/>
        <v>0</v>
      </c>
      <c r="AT104" s="41">
        <f t="shared" si="507"/>
        <v>0</v>
      </c>
      <c r="AU104" s="41">
        <f t="shared" si="508"/>
        <v>0</v>
      </c>
      <c r="AV104" s="41">
        <f t="shared" si="509"/>
        <v>0</v>
      </c>
      <c r="AW104" s="41">
        <f t="shared" si="510"/>
        <v>0</v>
      </c>
      <c r="AX104" s="41">
        <f t="shared" si="511"/>
        <v>0</v>
      </c>
      <c r="AY104" s="41">
        <f t="shared" si="512"/>
        <v>0</v>
      </c>
      <c r="AZ104" s="41">
        <f t="shared" si="513"/>
        <v>0</v>
      </c>
      <c r="BA104" s="41">
        <f t="shared" si="514"/>
        <v>0</v>
      </c>
      <c r="BB104" s="41">
        <f t="shared" si="515"/>
        <v>0</v>
      </c>
      <c r="BC104" s="41">
        <f t="shared" si="516"/>
        <v>0</v>
      </c>
      <c r="BD104" s="41">
        <f t="shared" si="517"/>
        <v>0</v>
      </c>
      <c r="BE104" s="41">
        <f t="shared" si="518"/>
        <v>0</v>
      </c>
      <c r="BF104" s="41">
        <f t="shared" si="519"/>
        <v>0</v>
      </c>
      <c r="BG104" s="41">
        <f t="shared" si="520"/>
        <v>0</v>
      </c>
      <c r="BH104" s="41">
        <f t="shared" si="521"/>
        <v>0</v>
      </c>
      <c r="BI104" s="41">
        <f t="shared" si="522"/>
        <v>0</v>
      </c>
      <c r="BJ104" s="41">
        <f t="shared" si="523"/>
        <v>0</v>
      </c>
      <c r="BK104" s="41">
        <f t="shared" si="524"/>
        <v>0</v>
      </c>
      <c r="BL104" s="41">
        <f t="shared" si="525"/>
        <v>0</v>
      </c>
      <c r="BM104" s="41">
        <f t="shared" si="526"/>
        <v>0</v>
      </c>
      <c r="BN104" s="41">
        <f t="shared" si="527"/>
        <v>0</v>
      </c>
      <c r="BO104" s="41">
        <f t="shared" si="528"/>
        <v>0</v>
      </c>
      <c r="BP104" s="75"/>
      <c r="BR104" s="75"/>
      <c r="BS104" s="41">
        <f t="shared" si="529"/>
        <v>-67590.171341121197</v>
      </c>
      <c r="BT104" s="41">
        <f t="shared" si="530"/>
        <v>0</v>
      </c>
      <c r="BU104" s="41">
        <f t="shared" si="531"/>
        <v>0</v>
      </c>
      <c r="BV104" s="41">
        <f t="shared" si="532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112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4">SUM(K96:K105)</f>
        <v>-211380.63428387226</v>
      </c>
      <c r="L106" s="43">
        <f t="shared" si="534"/>
        <v>515298.50993441755</v>
      </c>
      <c r="M106" s="43">
        <f t="shared" si="534"/>
        <v>-179205.368755212</v>
      </c>
      <c r="N106" s="43">
        <f t="shared" si="534"/>
        <v>701876.19696557056</v>
      </c>
      <c r="O106" s="43">
        <f t="shared" si="534"/>
        <v>382974.94441338396</v>
      </c>
      <c r="P106" s="43">
        <f t="shared" si="534"/>
        <v>233461.00208875514</v>
      </c>
      <c r="Q106" s="43">
        <f t="shared" si="534"/>
        <v>700323.18918754684</v>
      </c>
      <c r="R106" s="43">
        <f t="shared" si="534"/>
        <v>366561.93612681143</v>
      </c>
      <c r="S106" s="43">
        <f t="shared" si="534"/>
        <v>-88596.676646270673</v>
      </c>
      <c r="T106" s="43">
        <f t="shared" si="534"/>
        <v>-859764.63353063352</v>
      </c>
      <c r="U106" s="43">
        <f t="shared" si="534"/>
        <v>797004.53468473535</v>
      </c>
      <c r="V106" s="43">
        <f t="shared" si="534"/>
        <v>381497.96980985691</v>
      </c>
      <c r="W106" s="43">
        <f t="shared" si="534"/>
        <v>-610222.41272907355</v>
      </c>
      <c r="X106" s="43">
        <f t="shared" si="534"/>
        <v>120012.15684731794</v>
      </c>
      <c r="Y106" s="43">
        <f t="shared" si="534"/>
        <v>95114.185376363748</v>
      </c>
      <c r="Z106" s="43">
        <f t="shared" si="534"/>
        <v>605812.73845760571</v>
      </c>
      <c r="AA106" s="43">
        <f t="shared" si="534"/>
        <v>119183.36899867942</v>
      </c>
      <c r="AB106" s="43">
        <f t="shared" si="534"/>
        <v>441734.19505617965</v>
      </c>
      <c r="AC106" s="43">
        <f t="shared" si="534"/>
        <v>555758.17471112055</v>
      </c>
      <c r="AD106" s="43">
        <f t="shared" si="534"/>
        <v>344977.04777954135</v>
      </c>
      <c r="AE106" s="43">
        <f t="shared" si="534"/>
        <v>-293555.2058916142</v>
      </c>
      <c r="AF106" s="43">
        <f t="shared" ref="AF106:BO106" si="535">SUM(AF96:AF105)</f>
        <v>147697.32886354995</v>
      </c>
      <c r="AG106" s="43">
        <f t="shared" si="535"/>
        <v>264045.56020372128</v>
      </c>
      <c r="AH106" s="43">
        <f t="shared" si="535"/>
        <v>266328.33770807995</v>
      </c>
      <c r="AI106" s="43">
        <f t="shared" si="535"/>
        <v>262352.37309589516</v>
      </c>
      <c r="AJ106" s="43">
        <f t="shared" si="535"/>
        <v>325636.32690978399</v>
      </c>
      <c r="AK106" s="43">
        <f t="shared" si="535"/>
        <v>228990.01378134615</v>
      </c>
      <c r="AL106" s="43">
        <f t="shared" si="535"/>
        <v>228202.26619251724</v>
      </c>
      <c r="AM106" s="43">
        <f t="shared" si="535"/>
        <v>240482.03349796659</v>
      </c>
      <c r="AN106" s="43">
        <f t="shared" si="535"/>
        <v>217492.04842413659</v>
      </c>
      <c r="AO106" s="43">
        <f t="shared" si="535"/>
        <v>235211.86097873934</v>
      </c>
      <c r="AP106" s="43">
        <f t="shared" si="535"/>
        <v>187551.05530444207</v>
      </c>
      <c r="AQ106" s="43">
        <f t="shared" si="535"/>
        <v>311933.975947459</v>
      </c>
      <c r="AR106" s="43">
        <f t="shared" si="535"/>
        <v>173180.33267584094</v>
      </c>
      <c r="AS106" s="43">
        <f t="shared" si="535"/>
        <v>297909.16467276495</v>
      </c>
      <c r="AT106" s="43">
        <f t="shared" si="535"/>
        <v>294633.96398453903</v>
      </c>
      <c r="AU106" s="43">
        <f t="shared" si="535"/>
        <v>290305.8699734211</v>
      </c>
      <c r="AV106" s="43">
        <f t="shared" si="535"/>
        <v>358286.92300581839</v>
      </c>
      <c r="AW106" s="43">
        <f t="shared" si="535"/>
        <v>255832.70486385399</v>
      </c>
      <c r="AX106" s="43">
        <f t="shared" si="535"/>
        <v>257263.97951814299</v>
      </c>
      <c r="AY106" s="43">
        <f t="shared" si="535"/>
        <v>272220.88531762362</v>
      </c>
      <c r="AZ106" s="43">
        <f t="shared" si="535"/>
        <v>247892.22434308636</v>
      </c>
      <c r="BA106" s="43">
        <f t="shared" si="535"/>
        <v>266008.06662300741</v>
      </c>
      <c r="BB106" s="43">
        <f t="shared" si="535"/>
        <v>214084.51184004708</v>
      </c>
      <c r="BC106" s="43">
        <f t="shared" si="535"/>
        <v>345557.45080065844</v>
      </c>
      <c r="BD106" s="43">
        <f t="shared" si="535"/>
        <v>204073.61381389736</v>
      </c>
      <c r="BE106" s="43">
        <f t="shared" si="535"/>
        <v>338641.36583625781</v>
      </c>
      <c r="BF106" s="43">
        <f t="shared" si="535"/>
        <v>328565.15803359076</v>
      </c>
      <c r="BG106" s="43">
        <f t="shared" si="535"/>
        <v>323800.64050134737</v>
      </c>
      <c r="BH106" s="43">
        <f t="shared" si="535"/>
        <v>397312.76255237218</v>
      </c>
      <c r="BI106" s="43">
        <f t="shared" si="535"/>
        <v>288098.98189736018</v>
      </c>
      <c r="BJ106" s="43">
        <f t="shared" si="535"/>
        <v>292274.87237273878</v>
      </c>
      <c r="BK106" s="43">
        <f t="shared" si="535"/>
        <v>310406.85372450366</v>
      </c>
      <c r="BL106" s="43">
        <f t="shared" si="535"/>
        <v>284581.2979549584</v>
      </c>
      <c r="BM106" s="43">
        <f t="shared" si="535"/>
        <v>303037.3046388689</v>
      </c>
      <c r="BN106" s="43">
        <f t="shared" si="535"/>
        <v>246155.40736894938</v>
      </c>
      <c r="BO106" s="43">
        <f t="shared" si="535"/>
        <v>385868.52359889261</v>
      </c>
      <c r="BP106" s="75"/>
      <c r="BR106" s="80"/>
      <c r="BS106" s="43">
        <f t="shared" ref="BS106:BV106" si="536">SUM(BS96:BS105)</f>
        <v>1697552.1195700795</v>
      </c>
      <c r="BT106" s="43">
        <f t="shared" si="536"/>
        <v>2915923.1809076373</v>
      </c>
      <c r="BU106" s="43">
        <f t="shared" si="536"/>
        <v>3273176.0776188043</v>
      </c>
      <c r="BV106" s="43">
        <f t="shared" si="536"/>
        <v>3702816.7822937374</v>
      </c>
    </row>
    <row r="107" spans="1:74" x14ac:dyDescent="0.3">
      <c r="H107" s="46"/>
      <c r="BR107" s="46"/>
    </row>
    <row r="108" spans="1:74" x14ac:dyDescent="0.3">
      <c r="A108" t="s">
        <v>116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118</v>
      </c>
      <c r="H109" s="46"/>
      <c r="I109" s="41">
        <f t="shared" ref="I109:AE109" si="537">H70-I70-I40</f>
        <v>-97577.999999999665</v>
      </c>
      <c r="J109" s="41">
        <f t="shared" si="537"/>
        <v>-5.6024873629212379E-10</v>
      </c>
      <c r="K109" s="41">
        <f t="shared" si="537"/>
        <v>1.0000000707805157E-2</v>
      </c>
      <c r="L109" s="41">
        <f t="shared" si="537"/>
        <v>-104772.00000000012</v>
      </c>
      <c r="M109" s="41">
        <f t="shared" si="537"/>
        <v>-101153.00000000055</v>
      </c>
      <c r="N109" s="41">
        <f t="shared" si="537"/>
        <v>-104055.99999999926</v>
      </c>
      <c r="O109" s="41">
        <f t="shared" si="537"/>
        <v>-101355.99000000044</v>
      </c>
      <c r="P109" s="41">
        <f t="shared" si="537"/>
        <v>-103796.00000000022</v>
      </c>
      <c r="Q109" s="41">
        <f t="shared" si="537"/>
        <v>1.127773430198431E-10</v>
      </c>
      <c r="R109" s="41">
        <f t="shared" si="537"/>
        <v>-103950.00999999981</v>
      </c>
      <c r="S109" s="41">
        <f t="shared" si="537"/>
        <v>-98415.999999999971</v>
      </c>
      <c r="T109" s="41">
        <f t="shared" si="537"/>
        <v>-97835.990000000194</v>
      </c>
      <c r="U109" s="41">
        <f t="shared" si="537"/>
        <v>3.7107383832335472E-10</v>
      </c>
      <c r="V109" s="41">
        <f t="shared" si="537"/>
        <v>-1.8553691916167736E-10</v>
      </c>
      <c r="W109" s="41">
        <f t="shared" si="537"/>
        <v>3.7107383832335472E-10</v>
      </c>
      <c r="X109" s="41">
        <f t="shared" si="537"/>
        <v>-3.7107383832335472E-10</v>
      </c>
      <c r="Y109" s="41">
        <f t="shared" si="537"/>
        <v>-1.8553691916167736E-10</v>
      </c>
      <c r="Z109" s="41">
        <f t="shared" si="537"/>
        <v>-99079.999999999709</v>
      </c>
      <c r="AA109" s="41">
        <f t="shared" si="537"/>
        <v>-99872.000000000218</v>
      </c>
      <c r="AB109" s="41">
        <f t="shared" si="537"/>
        <v>-98622</v>
      </c>
      <c r="AC109" s="41">
        <f t="shared" si="537"/>
        <v>4.8385118134319782E-10</v>
      </c>
      <c r="AD109" s="41">
        <f t="shared" si="537"/>
        <v>-99866.000000000189</v>
      </c>
      <c r="AE109" s="41">
        <f t="shared" si="537"/>
        <v>-104736.00000000012</v>
      </c>
      <c r="AF109" s="41">
        <f t="shared" ref="AF109:BO109" si="538">AE70-AF70-AF40</f>
        <v>-1.127773430198431E-10</v>
      </c>
      <c r="AG109" s="41">
        <f t="shared" si="538"/>
        <v>-1.127773430198431E-10</v>
      </c>
      <c r="AH109" s="41">
        <f t="shared" si="538"/>
        <v>-1.127773430198431E-10</v>
      </c>
      <c r="AI109" s="41">
        <f t="shared" si="538"/>
        <v>-1.127773430198431E-10</v>
      </c>
      <c r="AJ109" s="41">
        <f t="shared" si="538"/>
        <v>-1.127773430198431E-10</v>
      </c>
      <c r="AK109" s="41">
        <f t="shared" si="538"/>
        <v>-1.127773430198431E-10</v>
      </c>
      <c r="AL109" s="41">
        <f t="shared" si="538"/>
        <v>-1.127773430198431E-10</v>
      </c>
      <c r="AM109" s="41">
        <f t="shared" si="538"/>
        <v>-1.127773430198431E-10</v>
      </c>
      <c r="AN109" s="41">
        <f t="shared" si="538"/>
        <v>-1.127773430198431E-10</v>
      </c>
      <c r="AO109" s="41">
        <f t="shared" si="538"/>
        <v>-1.127773430198431E-10</v>
      </c>
      <c r="AP109" s="41">
        <f t="shared" si="538"/>
        <v>-1.127773430198431E-10</v>
      </c>
      <c r="AQ109" s="41">
        <f t="shared" si="538"/>
        <v>-1.127773430198431E-10</v>
      </c>
      <c r="AR109" s="41">
        <f t="shared" si="538"/>
        <v>-1.127773430198431E-10</v>
      </c>
      <c r="AS109" s="41">
        <f t="shared" si="538"/>
        <v>-1.127773430198431E-10</v>
      </c>
      <c r="AT109" s="41">
        <f t="shared" si="538"/>
        <v>-1.127773430198431E-10</v>
      </c>
      <c r="AU109" s="41">
        <f t="shared" si="538"/>
        <v>-1.127773430198431E-10</v>
      </c>
      <c r="AV109" s="41">
        <f t="shared" si="538"/>
        <v>-1.127773430198431E-10</v>
      </c>
      <c r="AW109" s="41">
        <f t="shared" si="538"/>
        <v>-1.127773430198431E-10</v>
      </c>
      <c r="AX109" s="41">
        <f t="shared" si="538"/>
        <v>-1.127773430198431E-10</v>
      </c>
      <c r="AY109" s="41">
        <f t="shared" si="538"/>
        <v>-1.127773430198431E-10</v>
      </c>
      <c r="AZ109" s="41">
        <f t="shared" si="538"/>
        <v>-1.127773430198431E-10</v>
      </c>
      <c r="BA109" s="41">
        <f t="shared" si="538"/>
        <v>-1.127773430198431E-10</v>
      </c>
      <c r="BB109" s="41">
        <f t="shared" si="538"/>
        <v>-1.127773430198431E-10</v>
      </c>
      <c r="BC109" s="41">
        <f t="shared" si="538"/>
        <v>-1.127773430198431E-10</v>
      </c>
      <c r="BD109" s="41">
        <f t="shared" si="538"/>
        <v>-1.127773430198431E-10</v>
      </c>
      <c r="BE109" s="41">
        <f t="shared" si="538"/>
        <v>-1.127773430198431E-10</v>
      </c>
      <c r="BF109" s="41">
        <f t="shared" si="538"/>
        <v>-1.127773430198431E-10</v>
      </c>
      <c r="BG109" s="41">
        <f t="shared" si="538"/>
        <v>-1.127773430198431E-10</v>
      </c>
      <c r="BH109" s="41">
        <f t="shared" si="538"/>
        <v>-1.127773430198431E-10</v>
      </c>
      <c r="BI109" s="41">
        <f t="shared" si="538"/>
        <v>-1.127773430198431E-10</v>
      </c>
      <c r="BJ109" s="41">
        <f t="shared" si="538"/>
        <v>-1.127773430198431E-10</v>
      </c>
      <c r="BK109" s="41">
        <f t="shared" si="538"/>
        <v>-1.127773430198431E-10</v>
      </c>
      <c r="BL109" s="41">
        <f t="shared" si="538"/>
        <v>-1.127773430198431E-10</v>
      </c>
      <c r="BM109" s="41">
        <f t="shared" si="538"/>
        <v>-1.127773430198431E-10</v>
      </c>
      <c r="BN109" s="41">
        <f t="shared" si="538"/>
        <v>-1.127773430198431E-10</v>
      </c>
      <c r="BO109" s="41">
        <f t="shared" si="538"/>
        <v>-1.127773430198431E-10</v>
      </c>
      <c r="BP109" s="75"/>
      <c r="BR109" s="75"/>
      <c r="BS109" s="41">
        <f t="shared" ref="BS109:BV109" si="539">BR70-BS70-BS40</f>
        <v>-600011.99</v>
      </c>
      <c r="BT109" s="41">
        <f t="shared" si="539"/>
        <v>-1.3387762010097504E-9</v>
      </c>
      <c r="BU109" s="41">
        <f t="shared" si="539"/>
        <v>-1.3387762010097504E-9</v>
      </c>
      <c r="BV109" s="41">
        <f t="shared" si="53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117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0">SUM(K109:K110)</f>
        <v>1.0000000707805157E-2</v>
      </c>
      <c r="L111" s="43">
        <f t="shared" si="540"/>
        <v>-104772.00000000012</v>
      </c>
      <c r="M111" s="43">
        <f t="shared" si="540"/>
        <v>-101153.00000000055</v>
      </c>
      <c r="N111" s="43">
        <f t="shared" si="540"/>
        <v>-104055.99999999926</v>
      </c>
      <c r="O111" s="43">
        <f t="shared" si="540"/>
        <v>-101355.99000000044</v>
      </c>
      <c r="P111" s="43">
        <f t="shared" si="540"/>
        <v>-103796.00000000022</v>
      </c>
      <c r="Q111" s="43">
        <f t="shared" si="540"/>
        <v>1.127773430198431E-10</v>
      </c>
      <c r="R111" s="43">
        <f t="shared" si="540"/>
        <v>-103950.00999999981</v>
      </c>
      <c r="S111" s="43">
        <f t="shared" si="540"/>
        <v>-98415.999999999971</v>
      </c>
      <c r="T111" s="43">
        <f t="shared" si="540"/>
        <v>-97835.990000000194</v>
      </c>
      <c r="U111" s="43">
        <f t="shared" si="540"/>
        <v>3.7107383832335472E-10</v>
      </c>
      <c r="V111" s="43">
        <f t="shared" si="540"/>
        <v>-1.8553691916167736E-10</v>
      </c>
      <c r="W111" s="43">
        <f t="shared" si="540"/>
        <v>3.7107383832335472E-10</v>
      </c>
      <c r="X111" s="43">
        <f t="shared" si="540"/>
        <v>-3.7107383832335472E-10</v>
      </c>
      <c r="Y111" s="43">
        <f t="shared" si="540"/>
        <v>-1.8553691916167736E-10</v>
      </c>
      <c r="Z111" s="43">
        <f t="shared" si="540"/>
        <v>-99079.999999999709</v>
      </c>
      <c r="AA111" s="43">
        <f t="shared" si="540"/>
        <v>-99872.000000000218</v>
      </c>
      <c r="AB111" s="43">
        <f t="shared" si="540"/>
        <v>-98622</v>
      </c>
      <c r="AC111" s="43">
        <f t="shared" si="540"/>
        <v>4.8385118134319782E-10</v>
      </c>
      <c r="AD111" s="43">
        <f t="shared" si="540"/>
        <v>-99866.000000000189</v>
      </c>
      <c r="AE111" s="43">
        <f t="shared" si="540"/>
        <v>-104736.00000000012</v>
      </c>
      <c r="AF111" s="43">
        <f t="shared" ref="AF111:BO111" si="541">SUM(AF109:AF110)</f>
        <v>-1.127773430198431E-10</v>
      </c>
      <c r="AG111" s="43">
        <f t="shared" si="541"/>
        <v>-1.127773430198431E-10</v>
      </c>
      <c r="AH111" s="43">
        <f t="shared" si="541"/>
        <v>-1.127773430198431E-10</v>
      </c>
      <c r="AI111" s="43">
        <f t="shared" si="541"/>
        <v>-1.127773430198431E-10</v>
      </c>
      <c r="AJ111" s="43">
        <f t="shared" si="541"/>
        <v>-1.127773430198431E-10</v>
      </c>
      <c r="AK111" s="43">
        <f t="shared" si="541"/>
        <v>-1.127773430198431E-10</v>
      </c>
      <c r="AL111" s="43">
        <f t="shared" si="541"/>
        <v>-1.127773430198431E-10</v>
      </c>
      <c r="AM111" s="43">
        <f t="shared" si="541"/>
        <v>-1.127773430198431E-10</v>
      </c>
      <c r="AN111" s="43">
        <f t="shared" si="541"/>
        <v>-1.127773430198431E-10</v>
      </c>
      <c r="AO111" s="43">
        <f t="shared" si="541"/>
        <v>-1.127773430198431E-10</v>
      </c>
      <c r="AP111" s="43">
        <f t="shared" si="541"/>
        <v>-1.127773430198431E-10</v>
      </c>
      <c r="AQ111" s="43">
        <f t="shared" si="541"/>
        <v>-1.127773430198431E-10</v>
      </c>
      <c r="AR111" s="43">
        <f t="shared" si="541"/>
        <v>-1.127773430198431E-10</v>
      </c>
      <c r="AS111" s="43">
        <f t="shared" si="541"/>
        <v>-1.127773430198431E-10</v>
      </c>
      <c r="AT111" s="43">
        <f t="shared" si="541"/>
        <v>-1.127773430198431E-10</v>
      </c>
      <c r="AU111" s="43">
        <f t="shared" si="541"/>
        <v>-1.127773430198431E-10</v>
      </c>
      <c r="AV111" s="43">
        <f t="shared" si="541"/>
        <v>-1.127773430198431E-10</v>
      </c>
      <c r="AW111" s="43">
        <f t="shared" si="541"/>
        <v>-1.127773430198431E-10</v>
      </c>
      <c r="AX111" s="43">
        <f t="shared" si="541"/>
        <v>-1.127773430198431E-10</v>
      </c>
      <c r="AY111" s="43">
        <f t="shared" si="541"/>
        <v>-1.127773430198431E-10</v>
      </c>
      <c r="AZ111" s="43">
        <f t="shared" si="541"/>
        <v>-1.127773430198431E-10</v>
      </c>
      <c r="BA111" s="43">
        <f t="shared" si="541"/>
        <v>-1.127773430198431E-10</v>
      </c>
      <c r="BB111" s="43">
        <f t="shared" si="541"/>
        <v>-1.127773430198431E-10</v>
      </c>
      <c r="BC111" s="43">
        <f t="shared" si="541"/>
        <v>-1.127773430198431E-10</v>
      </c>
      <c r="BD111" s="43">
        <f t="shared" si="541"/>
        <v>-1.127773430198431E-10</v>
      </c>
      <c r="BE111" s="43">
        <f t="shared" si="541"/>
        <v>-1.127773430198431E-10</v>
      </c>
      <c r="BF111" s="43">
        <f t="shared" si="541"/>
        <v>-1.127773430198431E-10</v>
      </c>
      <c r="BG111" s="43">
        <f t="shared" si="541"/>
        <v>-1.127773430198431E-10</v>
      </c>
      <c r="BH111" s="43">
        <f t="shared" si="541"/>
        <v>-1.127773430198431E-10</v>
      </c>
      <c r="BI111" s="43">
        <f t="shared" si="541"/>
        <v>-1.127773430198431E-10</v>
      </c>
      <c r="BJ111" s="43">
        <f t="shared" si="541"/>
        <v>-1.127773430198431E-10</v>
      </c>
      <c r="BK111" s="43">
        <f t="shared" si="541"/>
        <v>-1.127773430198431E-10</v>
      </c>
      <c r="BL111" s="43">
        <f t="shared" si="541"/>
        <v>-1.127773430198431E-10</v>
      </c>
      <c r="BM111" s="43">
        <f t="shared" si="541"/>
        <v>-1.127773430198431E-10</v>
      </c>
      <c r="BN111" s="43">
        <f t="shared" si="541"/>
        <v>-1.127773430198431E-10</v>
      </c>
      <c r="BO111" s="43">
        <f t="shared" si="541"/>
        <v>-1.127773430198431E-10</v>
      </c>
      <c r="BP111" s="75"/>
      <c r="BR111" s="80"/>
      <c r="BS111" s="43">
        <f t="shared" ref="BS111:BV111" si="542">SUM(BS109:BS110)</f>
        <v>-600011.99</v>
      </c>
      <c r="BT111" s="43">
        <f t="shared" si="542"/>
        <v>-1.3387762010097504E-9</v>
      </c>
      <c r="BU111" s="43">
        <f t="shared" si="542"/>
        <v>-1.3387762010097504E-9</v>
      </c>
      <c r="BV111" s="43">
        <f t="shared" si="542"/>
        <v>-1.3387762010097504E-9</v>
      </c>
    </row>
    <row r="112" spans="1:74" x14ac:dyDescent="0.3">
      <c r="H112" s="46"/>
      <c r="BR112" s="46"/>
    </row>
    <row r="113" spans="1:74" x14ac:dyDescent="0.3">
      <c r="A113" t="s">
        <v>119</v>
      </c>
      <c r="H113" s="46"/>
      <c r="BR113" s="46"/>
    </row>
    <row r="114" spans="1:74" x14ac:dyDescent="0.3">
      <c r="A114" s="42" t="s">
        <v>120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114</v>
      </c>
      <c r="H115" s="46"/>
      <c r="I115" s="41">
        <f>I79-H79</f>
        <v>0</v>
      </c>
      <c r="J115" s="41">
        <f>J79-I79</f>
        <v>0</v>
      </c>
      <c r="K115" s="41">
        <f t="shared" ref="K115:AE115" si="543">K79-J79</f>
        <v>0</v>
      </c>
      <c r="L115" s="41">
        <f t="shared" si="543"/>
        <v>0</v>
      </c>
      <c r="M115" s="41">
        <f t="shared" si="543"/>
        <v>0</v>
      </c>
      <c r="N115" s="41">
        <f t="shared" si="543"/>
        <v>0</v>
      </c>
      <c r="O115" s="41">
        <f t="shared" si="543"/>
        <v>-500000</v>
      </c>
      <c r="P115" s="41">
        <f t="shared" si="543"/>
        <v>0</v>
      </c>
      <c r="Q115" s="41">
        <f t="shared" si="543"/>
        <v>0</v>
      </c>
      <c r="R115" s="41">
        <f t="shared" si="543"/>
        <v>0</v>
      </c>
      <c r="S115" s="41">
        <f t="shared" si="543"/>
        <v>0</v>
      </c>
      <c r="T115" s="41">
        <f t="shared" si="543"/>
        <v>0</v>
      </c>
      <c r="U115" s="41">
        <f t="shared" si="543"/>
        <v>0</v>
      </c>
      <c r="V115" s="41">
        <f t="shared" si="543"/>
        <v>-500000</v>
      </c>
      <c r="W115" s="41">
        <f t="shared" si="543"/>
        <v>0</v>
      </c>
      <c r="X115" s="41">
        <f t="shared" si="543"/>
        <v>0</v>
      </c>
      <c r="Y115" s="41">
        <f t="shared" si="543"/>
        <v>0</v>
      </c>
      <c r="Z115" s="41">
        <f t="shared" si="543"/>
        <v>0</v>
      </c>
      <c r="AA115" s="41">
        <f t="shared" si="543"/>
        <v>0</v>
      </c>
      <c r="AB115" s="41">
        <f t="shared" si="543"/>
        <v>-500000</v>
      </c>
      <c r="AC115" s="41">
        <f t="shared" si="543"/>
        <v>0</v>
      </c>
      <c r="AD115" s="41">
        <f t="shared" si="543"/>
        <v>0</v>
      </c>
      <c r="AE115" s="41">
        <f t="shared" si="543"/>
        <v>0</v>
      </c>
      <c r="AF115" s="41">
        <f t="shared" ref="AF115:AF116" si="544">AF79-AE79</f>
        <v>0</v>
      </c>
      <c r="AG115" s="41">
        <f t="shared" ref="AG115:AG116" si="545">AG79-AF79</f>
        <v>0</v>
      </c>
      <c r="AH115" s="41">
        <f t="shared" ref="AH115:AH116" si="546">AH79-AG79</f>
        <v>0</v>
      </c>
      <c r="AI115" s="41">
        <f t="shared" ref="AI115:AI116" si="547">AI79-AH79</f>
        <v>0</v>
      </c>
      <c r="AJ115" s="41">
        <f t="shared" ref="AJ115:AJ116" si="548">AJ79-AI79</f>
        <v>0</v>
      </c>
      <c r="AK115" s="41">
        <f t="shared" ref="AK115:AK116" si="549">AK79-AJ79</f>
        <v>0</v>
      </c>
      <c r="AL115" s="41">
        <f t="shared" ref="AL115:AL116" si="550">AL79-AK79</f>
        <v>0</v>
      </c>
      <c r="AM115" s="41">
        <f t="shared" ref="AM115:AM116" si="551">AM79-AL79</f>
        <v>0</v>
      </c>
      <c r="AN115" s="41">
        <f t="shared" ref="AN115:AN116" si="552">AN79-AM79</f>
        <v>0</v>
      </c>
      <c r="AO115" s="41">
        <f t="shared" ref="AO115:AO116" si="553">AO79-AN79</f>
        <v>0</v>
      </c>
      <c r="AP115" s="41">
        <f t="shared" ref="AP115:AP116" si="554">AP79-AO79</f>
        <v>0</v>
      </c>
      <c r="AQ115" s="41">
        <f t="shared" ref="AQ115:AQ116" si="555">AQ79-AP79</f>
        <v>0</v>
      </c>
      <c r="AR115" s="41">
        <f t="shared" ref="AR115:AR116" si="556">AR79-AQ79</f>
        <v>0</v>
      </c>
      <c r="AS115" s="41">
        <f t="shared" ref="AS115:AS116" si="557">AS79-AR79</f>
        <v>0</v>
      </c>
      <c r="AT115" s="41">
        <f t="shared" ref="AT115:AT116" si="558">AT79-AS79</f>
        <v>0</v>
      </c>
      <c r="AU115" s="41">
        <f t="shared" ref="AU115:AU116" si="559">AU79-AT79</f>
        <v>0</v>
      </c>
      <c r="AV115" s="41">
        <f t="shared" ref="AV115:AV116" si="560">AV79-AU79</f>
        <v>0</v>
      </c>
      <c r="AW115" s="41">
        <f t="shared" ref="AW115:AW116" si="561">AW79-AV79</f>
        <v>0</v>
      </c>
      <c r="AX115" s="41">
        <f t="shared" ref="AX115:AX116" si="562">AX79-AW79</f>
        <v>0</v>
      </c>
      <c r="AY115" s="41">
        <f t="shared" ref="AY115:AY116" si="563">AY79-AX79</f>
        <v>0</v>
      </c>
      <c r="AZ115" s="41">
        <f t="shared" ref="AZ115:AZ116" si="564">AZ79-AY79</f>
        <v>0</v>
      </c>
      <c r="BA115" s="41">
        <f t="shared" ref="BA115:BA116" si="565">BA79-AZ79</f>
        <v>0</v>
      </c>
      <c r="BB115" s="41">
        <f t="shared" ref="BB115:BB116" si="566">BB79-BA79</f>
        <v>0</v>
      </c>
      <c r="BC115" s="41">
        <f t="shared" ref="BC115:BC116" si="567">BC79-BB79</f>
        <v>0</v>
      </c>
      <c r="BD115" s="41">
        <f t="shared" ref="BD115:BD116" si="568">BD79-BC79</f>
        <v>0</v>
      </c>
      <c r="BE115" s="41">
        <f t="shared" ref="BE115:BE116" si="569">BE79-BD79</f>
        <v>0</v>
      </c>
      <c r="BF115" s="41">
        <f t="shared" ref="BF115:BF116" si="570">BF79-BE79</f>
        <v>0</v>
      </c>
      <c r="BG115" s="41">
        <f t="shared" ref="BG115:BG116" si="571">BG79-BF79</f>
        <v>0</v>
      </c>
      <c r="BH115" s="41">
        <f t="shared" ref="BH115:BH116" si="572">BH79-BG79</f>
        <v>0</v>
      </c>
      <c r="BI115" s="41">
        <f t="shared" ref="BI115:BI116" si="573">BI79-BH79</f>
        <v>0</v>
      </c>
      <c r="BJ115" s="41">
        <f t="shared" ref="BJ115:BJ116" si="574">BJ79-BI79</f>
        <v>0</v>
      </c>
      <c r="BK115" s="41">
        <f t="shared" ref="BK115:BK116" si="575">BK79-BJ79</f>
        <v>0</v>
      </c>
      <c r="BL115" s="41">
        <f t="shared" ref="BL115:BL116" si="576">BL79-BK79</f>
        <v>0</v>
      </c>
      <c r="BM115" s="41">
        <f t="shared" ref="BM115:BM116" si="577">BM79-BL79</f>
        <v>0</v>
      </c>
      <c r="BN115" s="41">
        <f t="shared" ref="BN115:BN116" si="578">BN79-BM79</f>
        <v>0</v>
      </c>
      <c r="BO115" s="41">
        <f t="shared" ref="BO115:BO116" si="579">BO79-BN79</f>
        <v>0</v>
      </c>
      <c r="BP115" s="75"/>
      <c r="BR115" s="75"/>
      <c r="BS115" s="41">
        <f t="shared" ref="BS115:BS116" si="580">BS79-BR79</f>
        <v>-1000000</v>
      </c>
      <c r="BT115" s="41">
        <f t="shared" ref="BT115:BT116" si="581">BT79-BS79</f>
        <v>0</v>
      </c>
      <c r="BU115" s="41">
        <f t="shared" ref="BU115:BU116" si="582">BU79-BT79</f>
        <v>0</v>
      </c>
      <c r="BV115" s="41">
        <f t="shared" ref="BV115:BV116" si="583">BV79-BU79</f>
        <v>0</v>
      </c>
    </row>
    <row r="116" spans="1:74" x14ac:dyDescent="0.3">
      <c r="A116" s="44" t="str">
        <f>"Change in "&amp;A80</f>
        <v>Change in Term Debt</v>
      </c>
      <c r="F116" s="13" t="s">
        <v>114</v>
      </c>
      <c r="H116" s="46"/>
      <c r="I116" s="41">
        <f>I80-H80</f>
        <v>0</v>
      </c>
      <c r="J116" s="41">
        <f>J80-I80</f>
        <v>0</v>
      </c>
      <c r="K116" s="41">
        <f t="shared" ref="K116:AE116" si="584">K80-J80</f>
        <v>-175000</v>
      </c>
      <c r="L116" s="41">
        <f t="shared" si="584"/>
        <v>0</v>
      </c>
      <c r="M116" s="41">
        <f t="shared" si="584"/>
        <v>0</v>
      </c>
      <c r="N116" s="41">
        <f t="shared" si="584"/>
        <v>-175000</v>
      </c>
      <c r="O116" s="41">
        <f t="shared" si="584"/>
        <v>0</v>
      </c>
      <c r="P116" s="41">
        <f t="shared" si="584"/>
        <v>0</v>
      </c>
      <c r="Q116" s="41">
        <f t="shared" si="584"/>
        <v>-175000</v>
      </c>
      <c r="R116" s="41">
        <f t="shared" si="584"/>
        <v>0</v>
      </c>
      <c r="S116" s="41">
        <f t="shared" si="584"/>
        <v>0</v>
      </c>
      <c r="T116" s="41">
        <f t="shared" si="584"/>
        <v>-175000</v>
      </c>
      <c r="U116" s="41">
        <f t="shared" si="584"/>
        <v>0</v>
      </c>
      <c r="V116" s="41">
        <f t="shared" si="584"/>
        <v>0</v>
      </c>
      <c r="W116" s="41">
        <f t="shared" si="584"/>
        <v>-175000</v>
      </c>
      <c r="X116" s="41">
        <f t="shared" si="584"/>
        <v>0</v>
      </c>
      <c r="Y116" s="41">
        <f t="shared" si="584"/>
        <v>0</v>
      </c>
      <c r="Z116" s="41">
        <f t="shared" si="584"/>
        <v>-175000</v>
      </c>
      <c r="AA116" s="41">
        <f t="shared" si="584"/>
        <v>0</v>
      </c>
      <c r="AB116" s="41">
        <f t="shared" si="584"/>
        <v>0</v>
      </c>
      <c r="AC116" s="41">
        <f t="shared" si="584"/>
        <v>-175000</v>
      </c>
      <c r="AD116" s="41">
        <f t="shared" si="584"/>
        <v>0</v>
      </c>
      <c r="AE116" s="41">
        <f t="shared" si="584"/>
        <v>0</v>
      </c>
      <c r="AF116" s="41">
        <f t="shared" si="544"/>
        <v>0</v>
      </c>
      <c r="AG116" s="41">
        <f t="shared" si="545"/>
        <v>0</v>
      </c>
      <c r="AH116" s="41">
        <f t="shared" si="546"/>
        <v>0</v>
      </c>
      <c r="AI116" s="41">
        <f t="shared" si="547"/>
        <v>0</v>
      </c>
      <c r="AJ116" s="41">
        <f t="shared" si="548"/>
        <v>0</v>
      </c>
      <c r="AK116" s="41">
        <f t="shared" si="549"/>
        <v>0</v>
      </c>
      <c r="AL116" s="41">
        <f t="shared" si="550"/>
        <v>0</v>
      </c>
      <c r="AM116" s="41">
        <f t="shared" si="551"/>
        <v>0</v>
      </c>
      <c r="AN116" s="41">
        <f t="shared" si="552"/>
        <v>0</v>
      </c>
      <c r="AO116" s="41">
        <f t="shared" si="553"/>
        <v>0</v>
      </c>
      <c r="AP116" s="41">
        <f t="shared" si="554"/>
        <v>0</v>
      </c>
      <c r="AQ116" s="41">
        <f t="shared" si="555"/>
        <v>0</v>
      </c>
      <c r="AR116" s="41">
        <f t="shared" si="556"/>
        <v>0</v>
      </c>
      <c r="AS116" s="41">
        <f t="shared" si="557"/>
        <v>0</v>
      </c>
      <c r="AT116" s="41">
        <f t="shared" si="558"/>
        <v>0</v>
      </c>
      <c r="AU116" s="41">
        <f t="shared" si="559"/>
        <v>0</v>
      </c>
      <c r="AV116" s="41">
        <f t="shared" si="560"/>
        <v>0</v>
      </c>
      <c r="AW116" s="41">
        <f t="shared" si="561"/>
        <v>0</v>
      </c>
      <c r="AX116" s="41">
        <f t="shared" si="562"/>
        <v>0</v>
      </c>
      <c r="AY116" s="41">
        <f t="shared" si="563"/>
        <v>0</v>
      </c>
      <c r="AZ116" s="41">
        <f t="shared" si="564"/>
        <v>0</v>
      </c>
      <c r="BA116" s="41">
        <f t="shared" si="565"/>
        <v>0</v>
      </c>
      <c r="BB116" s="41">
        <f t="shared" si="566"/>
        <v>0</v>
      </c>
      <c r="BC116" s="41">
        <f t="shared" si="567"/>
        <v>0</v>
      </c>
      <c r="BD116" s="41">
        <f t="shared" si="568"/>
        <v>0</v>
      </c>
      <c r="BE116" s="41">
        <f t="shared" si="569"/>
        <v>0</v>
      </c>
      <c r="BF116" s="41">
        <f t="shared" si="570"/>
        <v>0</v>
      </c>
      <c r="BG116" s="41">
        <f t="shared" si="571"/>
        <v>0</v>
      </c>
      <c r="BH116" s="41">
        <f t="shared" si="572"/>
        <v>0</v>
      </c>
      <c r="BI116" s="41">
        <f t="shared" si="573"/>
        <v>0</v>
      </c>
      <c r="BJ116" s="41">
        <f t="shared" si="574"/>
        <v>0</v>
      </c>
      <c r="BK116" s="41">
        <f t="shared" si="575"/>
        <v>0</v>
      </c>
      <c r="BL116" s="41">
        <f t="shared" si="576"/>
        <v>0</v>
      </c>
      <c r="BM116" s="41">
        <f t="shared" si="577"/>
        <v>0</v>
      </c>
      <c r="BN116" s="41">
        <f t="shared" si="578"/>
        <v>0</v>
      </c>
      <c r="BO116" s="41">
        <f t="shared" si="579"/>
        <v>0</v>
      </c>
      <c r="BP116" s="75"/>
      <c r="BR116" s="75"/>
      <c r="BS116" s="41">
        <f t="shared" si="580"/>
        <v>-700000</v>
      </c>
      <c r="BT116" s="41">
        <f t="shared" si="581"/>
        <v>0</v>
      </c>
      <c r="BU116" s="41">
        <f t="shared" si="582"/>
        <v>0</v>
      </c>
      <c r="BV116" s="41">
        <f t="shared" si="583"/>
        <v>0</v>
      </c>
    </row>
    <row r="117" spans="1:74" x14ac:dyDescent="0.3">
      <c r="H117" s="46"/>
      <c r="BR117" s="46"/>
    </row>
    <row r="118" spans="1:74" x14ac:dyDescent="0.3">
      <c r="A118" s="45" t="s">
        <v>121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5">SUM(K115:K117)</f>
        <v>-175000</v>
      </c>
      <c r="L118" s="43">
        <f t="shared" si="585"/>
        <v>0</v>
      </c>
      <c r="M118" s="43">
        <f t="shared" si="585"/>
        <v>0</v>
      </c>
      <c r="N118" s="43">
        <f t="shared" si="585"/>
        <v>-175000</v>
      </c>
      <c r="O118" s="43">
        <f t="shared" si="585"/>
        <v>-500000</v>
      </c>
      <c r="P118" s="43">
        <f t="shared" si="585"/>
        <v>0</v>
      </c>
      <c r="Q118" s="43">
        <f t="shared" si="585"/>
        <v>-175000</v>
      </c>
      <c r="R118" s="43">
        <f t="shared" si="585"/>
        <v>0</v>
      </c>
      <c r="S118" s="43">
        <f t="shared" si="585"/>
        <v>0</v>
      </c>
      <c r="T118" s="43">
        <f t="shared" si="585"/>
        <v>-175000</v>
      </c>
      <c r="U118" s="43">
        <f t="shared" si="585"/>
        <v>0</v>
      </c>
      <c r="V118" s="43">
        <f t="shared" si="585"/>
        <v>-500000</v>
      </c>
      <c r="W118" s="43">
        <f t="shared" si="585"/>
        <v>-175000</v>
      </c>
      <c r="X118" s="43">
        <f t="shared" si="585"/>
        <v>0</v>
      </c>
      <c r="Y118" s="43">
        <f t="shared" si="585"/>
        <v>0</v>
      </c>
      <c r="Z118" s="43">
        <f t="shared" si="585"/>
        <v>-175000</v>
      </c>
      <c r="AA118" s="43">
        <f t="shared" si="585"/>
        <v>0</v>
      </c>
      <c r="AB118" s="43">
        <f t="shared" si="585"/>
        <v>-500000</v>
      </c>
      <c r="AC118" s="43">
        <f t="shared" si="585"/>
        <v>-175000</v>
      </c>
      <c r="AD118" s="43">
        <f t="shared" si="585"/>
        <v>0</v>
      </c>
      <c r="AE118" s="43">
        <f t="shared" si="585"/>
        <v>0</v>
      </c>
      <c r="AF118" s="43">
        <f t="shared" ref="AF118:BO118" si="586">SUM(AF115:AF117)</f>
        <v>0</v>
      </c>
      <c r="AG118" s="43">
        <f t="shared" si="586"/>
        <v>0</v>
      </c>
      <c r="AH118" s="43">
        <f t="shared" si="586"/>
        <v>0</v>
      </c>
      <c r="AI118" s="43">
        <f t="shared" si="586"/>
        <v>0</v>
      </c>
      <c r="AJ118" s="43">
        <f t="shared" si="586"/>
        <v>0</v>
      </c>
      <c r="AK118" s="43">
        <f t="shared" si="586"/>
        <v>0</v>
      </c>
      <c r="AL118" s="43">
        <f t="shared" si="586"/>
        <v>0</v>
      </c>
      <c r="AM118" s="43">
        <f t="shared" si="586"/>
        <v>0</v>
      </c>
      <c r="AN118" s="43">
        <f t="shared" si="586"/>
        <v>0</v>
      </c>
      <c r="AO118" s="43">
        <f t="shared" si="586"/>
        <v>0</v>
      </c>
      <c r="AP118" s="43">
        <f t="shared" si="586"/>
        <v>0</v>
      </c>
      <c r="AQ118" s="43">
        <f t="shared" si="586"/>
        <v>0</v>
      </c>
      <c r="AR118" s="43">
        <f t="shared" si="586"/>
        <v>0</v>
      </c>
      <c r="AS118" s="43">
        <f t="shared" si="586"/>
        <v>0</v>
      </c>
      <c r="AT118" s="43">
        <f t="shared" si="586"/>
        <v>0</v>
      </c>
      <c r="AU118" s="43">
        <f t="shared" si="586"/>
        <v>0</v>
      </c>
      <c r="AV118" s="43">
        <f t="shared" si="586"/>
        <v>0</v>
      </c>
      <c r="AW118" s="43">
        <f t="shared" si="586"/>
        <v>0</v>
      </c>
      <c r="AX118" s="43">
        <f t="shared" si="586"/>
        <v>0</v>
      </c>
      <c r="AY118" s="43">
        <f t="shared" si="586"/>
        <v>0</v>
      </c>
      <c r="AZ118" s="43">
        <f t="shared" si="586"/>
        <v>0</v>
      </c>
      <c r="BA118" s="43">
        <f t="shared" si="586"/>
        <v>0</v>
      </c>
      <c r="BB118" s="43">
        <f t="shared" si="586"/>
        <v>0</v>
      </c>
      <c r="BC118" s="43">
        <f t="shared" si="586"/>
        <v>0</v>
      </c>
      <c r="BD118" s="43">
        <f t="shared" si="586"/>
        <v>0</v>
      </c>
      <c r="BE118" s="43">
        <f t="shared" si="586"/>
        <v>0</v>
      </c>
      <c r="BF118" s="43">
        <f t="shared" si="586"/>
        <v>0</v>
      </c>
      <c r="BG118" s="43">
        <f t="shared" si="586"/>
        <v>0</v>
      </c>
      <c r="BH118" s="43">
        <f t="shared" si="586"/>
        <v>0</v>
      </c>
      <c r="BI118" s="43">
        <f t="shared" si="586"/>
        <v>0</v>
      </c>
      <c r="BJ118" s="43">
        <f t="shared" si="586"/>
        <v>0</v>
      </c>
      <c r="BK118" s="43">
        <f t="shared" si="586"/>
        <v>0</v>
      </c>
      <c r="BL118" s="43">
        <f t="shared" si="586"/>
        <v>0</v>
      </c>
      <c r="BM118" s="43">
        <f t="shared" si="586"/>
        <v>0</v>
      </c>
      <c r="BN118" s="43">
        <f t="shared" si="586"/>
        <v>0</v>
      </c>
      <c r="BO118" s="43">
        <f t="shared" si="586"/>
        <v>0</v>
      </c>
      <c r="BP118" s="75"/>
      <c r="BR118" s="80"/>
      <c r="BS118" s="43">
        <f t="shared" ref="BS118:BV118" si="587">SUM(BS115:BS117)</f>
        <v>-1700000</v>
      </c>
      <c r="BT118" s="43">
        <f t="shared" si="587"/>
        <v>0</v>
      </c>
      <c r="BU118" s="43">
        <f t="shared" si="587"/>
        <v>0</v>
      </c>
      <c r="BV118" s="43">
        <f t="shared" si="587"/>
        <v>0</v>
      </c>
    </row>
    <row r="119" spans="1:74" x14ac:dyDescent="0.3">
      <c r="H119" s="46"/>
      <c r="BR119" s="46"/>
    </row>
    <row r="120" spans="1:74" x14ac:dyDescent="0.3">
      <c r="A120" s="42" t="s">
        <v>122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114</v>
      </c>
      <c r="H121" s="46"/>
      <c r="I121" s="41">
        <f>I85-H85</f>
        <v>0</v>
      </c>
      <c r="J121" s="41">
        <f>J85-I85</f>
        <v>0</v>
      </c>
      <c r="K121" s="41">
        <f t="shared" ref="K121:AE121" si="588">K85-J85</f>
        <v>0</v>
      </c>
      <c r="L121" s="41">
        <f t="shared" si="588"/>
        <v>0</v>
      </c>
      <c r="M121" s="41">
        <f t="shared" si="588"/>
        <v>0</v>
      </c>
      <c r="N121" s="41">
        <f t="shared" si="588"/>
        <v>0</v>
      </c>
      <c r="O121" s="41">
        <f t="shared" si="588"/>
        <v>0</v>
      </c>
      <c r="P121" s="41">
        <f t="shared" si="588"/>
        <v>0</v>
      </c>
      <c r="Q121" s="41">
        <f t="shared" si="588"/>
        <v>0</v>
      </c>
      <c r="R121" s="41">
        <f t="shared" si="588"/>
        <v>0</v>
      </c>
      <c r="S121" s="41">
        <f t="shared" si="588"/>
        <v>0</v>
      </c>
      <c r="T121" s="41">
        <f t="shared" si="588"/>
        <v>0</v>
      </c>
      <c r="U121" s="41">
        <f t="shared" si="588"/>
        <v>0</v>
      </c>
      <c r="V121" s="41">
        <f t="shared" si="588"/>
        <v>0</v>
      </c>
      <c r="W121" s="41">
        <f t="shared" si="588"/>
        <v>0</v>
      </c>
      <c r="X121" s="41">
        <f t="shared" si="588"/>
        <v>0</v>
      </c>
      <c r="Y121" s="41">
        <f t="shared" si="588"/>
        <v>0</v>
      </c>
      <c r="Z121" s="41">
        <f t="shared" si="588"/>
        <v>0</v>
      </c>
      <c r="AA121" s="41">
        <f t="shared" si="588"/>
        <v>0</v>
      </c>
      <c r="AB121" s="41">
        <f t="shared" si="588"/>
        <v>0</v>
      </c>
      <c r="AC121" s="41">
        <f t="shared" si="588"/>
        <v>0</v>
      </c>
      <c r="AD121" s="41">
        <f t="shared" si="588"/>
        <v>0</v>
      </c>
      <c r="AE121" s="41">
        <f t="shared" si="588"/>
        <v>0</v>
      </c>
      <c r="AF121" s="41">
        <f t="shared" ref="AF121:AF122" si="589">AF85-AE85</f>
        <v>0</v>
      </c>
      <c r="AG121" s="41">
        <f t="shared" ref="AG121:AG122" si="590">AG85-AF85</f>
        <v>0</v>
      </c>
      <c r="AH121" s="41">
        <f t="shared" ref="AH121:AH122" si="591">AH85-AG85</f>
        <v>0</v>
      </c>
      <c r="AI121" s="41">
        <f t="shared" ref="AI121:AI122" si="592">AI85-AH85</f>
        <v>0</v>
      </c>
      <c r="AJ121" s="41">
        <f t="shared" ref="AJ121:AJ122" si="593">AJ85-AI85</f>
        <v>0</v>
      </c>
      <c r="AK121" s="41">
        <f t="shared" ref="AK121:AK122" si="594">AK85-AJ85</f>
        <v>0</v>
      </c>
      <c r="AL121" s="41">
        <f t="shared" ref="AL121:AL122" si="595">AL85-AK85</f>
        <v>0</v>
      </c>
      <c r="AM121" s="41">
        <f t="shared" ref="AM121:AM122" si="596">AM85-AL85</f>
        <v>0</v>
      </c>
      <c r="AN121" s="41">
        <f t="shared" ref="AN121:AN122" si="597">AN85-AM85</f>
        <v>0</v>
      </c>
      <c r="AO121" s="41">
        <f t="shared" ref="AO121:AO122" si="598">AO85-AN85</f>
        <v>0</v>
      </c>
      <c r="AP121" s="41">
        <f t="shared" ref="AP121:AP122" si="599">AP85-AO85</f>
        <v>0</v>
      </c>
      <c r="AQ121" s="41">
        <f t="shared" ref="AQ121:AQ122" si="600">AQ85-AP85</f>
        <v>0</v>
      </c>
      <c r="AR121" s="41">
        <f t="shared" ref="AR121:AR122" si="601">AR85-AQ85</f>
        <v>0</v>
      </c>
      <c r="AS121" s="41">
        <f t="shared" ref="AS121:AS122" si="602">AS85-AR85</f>
        <v>0</v>
      </c>
      <c r="AT121" s="41">
        <f t="shared" ref="AT121:AT122" si="603">AT85-AS85</f>
        <v>0</v>
      </c>
      <c r="AU121" s="41">
        <f t="shared" ref="AU121:AU122" si="604">AU85-AT85</f>
        <v>0</v>
      </c>
      <c r="AV121" s="41">
        <f t="shared" ref="AV121:AV122" si="605">AV85-AU85</f>
        <v>0</v>
      </c>
      <c r="AW121" s="41">
        <f t="shared" ref="AW121:AW122" si="606">AW85-AV85</f>
        <v>0</v>
      </c>
      <c r="AX121" s="41">
        <f t="shared" ref="AX121:AX122" si="607">AX85-AW85</f>
        <v>0</v>
      </c>
      <c r="AY121" s="41">
        <f t="shared" ref="AY121:AY122" si="608">AY85-AX85</f>
        <v>0</v>
      </c>
      <c r="AZ121" s="41">
        <f t="shared" ref="AZ121:AZ122" si="609">AZ85-AY85</f>
        <v>0</v>
      </c>
      <c r="BA121" s="41">
        <f t="shared" ref="BA121:BA122" si="610">BA85-AZ85</f>
        <v>0</v>
      </c>
      <c r="BB121" s="41">
        <f t="shared" ref="BB121:BB122" si="611">BB85-BA85</f>
        <v>0</v>
      </c>
      <c r="BC121" s="41">
        <f t="shared" ref="BC121:BC122" si="612">BC85-BB85</f>
        <v>0</v>
      </c>
      <c r="BD121" s="41">
        <f t="shared" ref="BD121:BD122" si="613">BD85-BC85</f>
        <v>0</v>
      </c>
      <c r="BE121" s="41">
        <f t="shared" ref="BE121:BE122" si="614">BE85-BD85</f>
        <v>0</v>
      </c>
      <c r="BF121" s="41">
        <f t="shared" ref="BF121:BF122" si="615">BF85-BE85</f>
        <v>0</v>
      </c>
      <c r="BG121" s="41">
        <f t="shared" ref="BG121:BG122" si="616">BG85-BF85</f>
        <v>0</v>
      </c>
      <c r="BH121" s="41">
        <f t="shared" ref="BH121:BH122" si="617">BH85-BG85</f>
        <v>0</v>
      </c>
      <c r="BI121" s="41">
        <f t="shared" ref="BI121:BI122" si="618">BI85-BH85</f>
        <v>0</v>
      </c>
      <c r="BJ121" s="41">
        <f t="shared" ref="BJ121:BJ122" si="619">BJ85-BI85</f>
        <v>0</v>
      </c>
      <c r="BK121" s="41">
        <f t="shared" ref="BK121:BK122" si="620">BK85-BJ85</f>
        <v>0</v>
      </c>
      <c r="BL121" s="41">
        <f t="shared" ref="BL121:BL122" si="621">BL85-BK85</f>
        <v>0</v>
      </c>
      <c r="BM121" s="41">
        <f t="shared" ref="BM121:BM122" si="622">BM85-BL85</f>
        <v>0</v>
      </c>
      <c r="BN121" s="41">
        <f t="shared" ref="BN121:BN122" si="623">BN85-BM85</f>
        <v>0</v>
      </c>
      <c r="BO121" s="41">
        <f t="shared" ref="BO121:BO122" si="624">BO85-BN85</f>
        <v>0</v>
      </c>
      <c r="BP121" s="75"/>
      <c r="BR121" s="75"/>
      <c r="BS121" s="41">
        <f t="shared" ref="BS121:BS122" si="625">BS85-BR85</f>
        <v>0</v>
      </c>
      <c r="BT121" s="41">
        <f t="shared" ref="BT121:BT122" si="626">BT85-BS85</f>
        <v>0</v>
      </c>
      <c r="BU121" s="41">
        <f t="shared" ref="BU121:BU122" si="627">BU85-BT85</f>
        <v>0</v>
      </c>
      <c r="BV121" s="41">
        <f t="shared" ref="BV121:BV122" si="628">BV85-BU85</f>
        <v>0</v>
      </c>
    </row>
    <row r="122" spans="1:74" x14ac:dyDescent="0.3">
      <c r="A122" s="44" t="str">
        <f>"Change in "&amp;A86</f>
        <v>Change in Distributions</v>
      </c>
      <c r="F122" s="13" t="s">
        <v>114</v>
      </c>
      <c r="H122" s="46"/>
      <c r="I122" s="41">
        <f>I86-H86</f>
        <v>0</v>
      </c>
      <c r="J122" s="41">
        <f>J86-I86</f>
        <v>0</v>
      </c>
      <c r="K122" s="41">
        <f t="shared" ref="K122:AE122" si="629">K86-J86</f>
        <v>0</v>
      </c>
      <c r="L122" s="41">
        <f t="shared" si="629"/>
        <v>-250000</v>
      </c>
      <c r="M122" s="41">
        <f t="shared" si="629"/>
        <v>0</v>
      </c>
      <c r="N122" s="41">
        <f t="shared" si="629"/>
        <v>0</v>
      </c>
      <c r="O122" s="41">
        <f t="shared" si="629"/>
        <v>0</v>
      </c>
      <c r="P122" s="41">
        <f t="shared" si="629"/>
        <v>0</v>
      </c>
      <c r="Q122" s="41">
        <f t="shared" si="629"/>
        <v>0</v>
      </c>
      <c r="R122" s="41">
        <f t="shared" si="629"/>
        <v>-250000</v>
      </c>
      <c r="S122" s="41">
        <f t="shared" si="629"/>
        <v>0</v>
      </c>
      <c r="T122" s="41">
        <f t="shared" si="629"/>
        <v>0</v>
      </c>
      <c r="U122" s="41">
        <f t="shared" si="629"/>
        <v>0</v>
      </c>
      <c r="V122" s="41">
        <f t="shared" si="629"/>
        <v>0</v>
      </c>
      <c r="W122" s="41">
        <f t="shared" si="629"/>
        <v>0</v>
      </c>
      <c r="X122" s="41">
        <f t="shared" si="629"/>
        <v>0</v>
      </c>
      <c r="Y122" s="41">
        <f t="shared" si="629"/>
        <v>0</v>
      </c>
      <c r="Z122" s="41">
        <f t="shared" si="629"/>
        <v>0</v>
      </c>
      <c r="AA122" s="41">
        <f t="shared" si="629"/>
        <v>-250000</v>
      </c>
      <c r="AB122" s="41">
        <f t="shared" si="629"/>
        <v>0</v>
      </c>
      <c r="AC122" s="41">
        <f t="shared" si="629"/>
        <v>0</v>
      </c>
      <c r="AD122" s="41">
        <f t="shared" si="629"/>
        <v>0</v>
      </c>
      <c r="AE122" s="41">
        <f t="shared" si="629"/>
        <v>0</v>
      </c>
      <c r="AF122" s="41">
        <f t="shared" si="589"/>
        <v>0</v>
      </c>
      <c r="AG122" s="41">
        <f t="shared" si="590"/>
        <v>0</v>
      </c>
      <c r="AH122" s="41">
        <f t="shared" si="591"/>
        <v>0</v>
      </c>
      <c r="AI122" s="41">
        <f t="shared" si="592"/>
        <v>0</v>
      </c>
      <c r="AJ122" s="41">
        <f t="shared" si="593"/>
        <v>0</v>
      </c>
      <c r="AK122" s="41">
        <f t="shared" si="594"/>
        <v>0</v>
      </c>
      <c r="AL122" s="41">
        <f t="shared" si="595"/>
        <v>0</v>
      </c>
      <c r="AM122" s="41">
        <f t="shared" si="596"/>
        <v>0</v>
      </c>
      <c r="AN122" s="41">
        <f t="shared" si="597"/>
        <v>0</v>
      </c>
      <c r="AO122" s="41">
        <f t="shared" si="598"/>
        <v>0</v>
      </c>
      <c r="AP122" s="41">
        <f t="shared" si="599"/>
        <v>0</v>
      </c>
      <c r="AQ122" s="41">
        <f t="shared" si="600"/>
        <v>0</v>
      </c>
      <c r="AR122" s="41">
        <f t="shared" si="601"/>
        <v>0</v>
      </c>
      <c r="AS122" s="41">
        <f t="shared" si="602"/>
        <v>0</v>
      </c>
      <c r="AT122" s="41">
        <f t="shared" si="603"/>
        <v>0</v>
      </c>
      <c r="AU122" s="41">
        <f t="shared" si="604"/>
        <v>0</v>
      </c>
      <c r="AV122" s="41">
        <f t="shared" si="605"/>
        <v>0</v>
      </c>
      <c r="AW122" s="41">
        <f t="shared" si="606"/>
        <v>0</v>
      </c>
      <c r="AX122" s="41">
        <f t="shared" si="607"/>
        <v>0</v>
      </c>
      <c r="AY122" s="41">
        <f t="shared" si="608"/>
        <v>0</v>
      </c>
      <c r="AZ122" s="41">
        <f t="shared" si="609"/>
        <v>0</v>
      </c>
      <c r="BA122" s="41">
        <f t="shared" si="610"/>
        <v>0</v>
      </c>
      <c r="BB122" s="41">
        <f t="shared" si="611"/>
        <v>0</v>
      </c>
      <c r="BC122" s="41">
        <f t="shared" si="612"/>
        <v>0</v>
      </c>
      <c r="BD122" s="41">
        <f t="shared" si="613"/>
        <v>0</v>
      </c>
      <c r="BE122" s="41">
        <f t="shared" si="614"/>
        <v>0</v>
      </c>
      <c r="BF122" s="41">
        <f t="shared" si="615"/>
        <v>0</v>
      </c>
      <c r="BG122" s="41">
        <f t="shared" si="616"/>
        <v>0</v>
      </c>
      <c r="BH122" s="41">
        <f t="shared" si="617"/>
        <v>0</v>
      </c>
      <c r="BI122" s="41">
        <f t="shared" si="618"/>
        <v>0</v>
      </c>
      <c r="BJ122" s="41">
        <f t="shared" si="619"/>
        <v>0</v>
      </c>
      <c r="BK122" s="41">
        <f t="shared" si="620"/>
        <v>0</v>
      </c>
      <c r="BL122" s="41">
        <f t="shared" si="621"/>
        <v>0</v>
      </c>
      <c r="BM122" s="41">
        <f t="shared" si="622"/>
        <v>0</v>
      </c>
      <c r="BN122" s="41">
        <f t="shared" si="623"/>
        <v>0</v>
      </c>
      <c r="BO122" s="41">
        <f t="shared" si="624"/>
        <v>0</v>
      </c>
      <c r="BP122" s="75"/>
      <c r="BR122" s="75"/>
      <c r="BS122" s="41">
        <f t="shared" si="625"/>
        <v>-250000</v>
      </c>
      <c r="BT122" s="41">
        <f t="shared" si="626"/>
        <v>0</v>
      </c>
      <c r="BU122" s="41">
        <f t="shared" si="627"/>
        <v>0</v>
      </c>
      <c r="BV122" s="41">
        <f t="shared" si="628"/>
        <v>0</v>
      </c>
    </row>
    <row r="123" spans="1:74" x14ac:dyDescent="0.3">
      <c r="H123" s="46"/>
      <c r="BR123" s="46"/>
    </row>
    <row r="124" spans="1:74" x14ac:dyDescent="0.3">
      <c r="A124" s="45" t="s">
        <v>123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0">SUM(K121:K123)</f>
        <v>0</v>
      </c>
      <c r="L124" s="43">
        <f t="shared" si="630"/>
        <v>-250000</v>
      </c>
      <c r="M124" s="43">
        <f t="shared" si="630"/>
        <v>0</v>
      </c>
      <c r="N124" s="43">
        <f t="shared" si="630"/>
        <v>0</v>
      </c>
      <c r="O124" s="43">
        <f t="shared" si="630"/>
        <v>0</v>
      </c>
      <c r="P124" s="43">
        <f t="shared" si="630"/>
        <v>0</v>
      </c>
      <c r="Q124" s="43">
        <f t="shared" si="630"/>
        <v>0</v>
      </c>
      <c r="R124" s="43">
        <f t="shared" si="630"/>
        <v>-250000</v>
      </c>
      <c r="S124" s="43">
        <f t="shared" si="630"/>
        <v>0</v>
      </c>
      <c r="T124" s="43">
        <f t="shared" si="630"/>
        <v>0</v>
      </c>
      <c r="U124" s="43">
        <f t="shared" si="630"/>
        <v>0</v>
      </c>
      <c r="V124" s="43">
        <f t="shared" si="630"/>
        <v>0</v>
      </c>
      <c r="W124" s="43">
        <f t="shared" si="630"/>
        <v>0</v>
      </c>
      <c r="X124" s="43">
        <f t="shared" si="630"/>
        <v>0</v>
      </c>
      <c r="Y124" s="43">
        <f t="shared" si="630"/>
        <v>0</v>
      </c>
      <c r="Z124" s="43">
        <f t="shared" si="630"/>
        <v>0</v>
      </c>
      <c r="AA124" s="43">
        <f t="shared" si="630"/>
        <v>-250000</v>
      </c>
      <c r="AB124" s="43">
        <f t="shared" si="630"/>
        <v>0</v>
      </c>
      <c r="AC124" s="43">
        <f t="shared" si="630"/>
        <v>0</v>
      </c>
      <c r="AD124" s="43">
        <f t="shared" si="630"/>
        <v>0</v>
      </c>
      <c r="AE124" s="43">
        <f t="shared" si="630"/>
        <v>0</v>
      </c>
      <c r="AF124" s="43">
        <f t="shared" ref="AF124:BO124" si="631">SUM(AF121:AF123)</f>
        <v>0</v>
      </c>
      <c r="AG124" s="43">
        <f t="shared" si="631"/>
        <v>0</v>
      </c>
      <c r="AH124" s="43">
        <f t="shared" si="631"/>
        <v>0</v>
      </c>
      <c r="AI124" s="43">
        <f t="shared" si="631"/>
        <v>0</v>
      </c>
      <c r="AJ124" s="43">
        <f t="shared" si="631"/>
        <v>0</v>
      </c>
      <c r="AK124" s="43">
        <f t="shared" si="631"/>
        <v>0</v>
      </c>
      <c r="AL124" s="43">
        <f t="shared" si="631"/>
        <v>0</v>
      </c>
      <c r="AM124" s="43">
        <f t="shared" si="631"/>
        <v>0</v>
      </c>
      <c r="AN124" s="43">
        <f t="shared" si="631"/>
        <v>0</v>
      </c>
      <c r="AO124" s="43">
        <f t="shared" si="631"/>
        <v>0</v>
      </c>
      <c r="AP124" s="43">
        <f t="shared" si="631"/>
        <v>0</v>
      </c>
      <c r="AQ124" s="43">
        <f t="shared" si="631"/>
        <v>0</v>
      </c>
      <c r="AR124" s="43">
        <f t="shared" si="631"/>
        <v>0</v>
      </c>
      <c r="AS124" s="43">
        <f t="shared" si="631"/>
        <v>0</v>
      </c>
      <c r="AT124" s="43">
        <f t="shared" si="631"/>
        <v>0</v>
      </c>
      <c r="AU124" s="43">
        <f t="shared" si="631"/>
        <v>0</v>
      </c>
      <c r="AV124" s="43">
        <f t="shared" si="631"/>
        <v>0</v>
      </c>
      <c r="AW124" s="43">
        <f t="shared" si="631"/>
        <v>0</v>
      </c>
      <c r="AX124" s="43">
        <f t="shared" si="631"/>
        <v>0</v>
      </c>
      <c r="AY124" s="43">
        <f t="shared" si="631"/>
        <v>0</v>
      </c>
      <c r="AZ124" s="43">
        <f t="shared" si="631"/>
        <v>0</v>
      </c>
      <c r="BA124" s="43">
        <f t="shared" si="631"/>
        <v>0</v>
      </c>
      <c r="BB124" s="43">
        <f t="shared" si="631"/>
        <v>0</v>
      </c>
      <c r="BC124" s="43">
        <f t="shared" si="631"/>
        <v>0</v>
      </c>
      <c r="BD124" s="43">
        <f t="shared" si="631"/>
        <v>0</v>
      </c>
      <c r="BE124" s="43">
        <f t="shared" si="631"/>
        <v>0</v>
      </c>
      <c r="BF124" s="43">
        <f t="shared" si="631"/>
        <v>0</v>
      </c>
      <c r="BG124" s="43">
        <f t="shared" si="631"/>
        <v>0</v>
      </c>
      <c r="BH124" s="43">
        <f t="shared" si="631"/>
        <v>0</v>
      </c>
      <c r="BI124" s="43">
        <f t="shared" si="631"/>
        <v>0</v>
      </c>
      <c r="BJ124" s="43">
        <f t="shared" si="631"/>
        <v>0</v>
      </c>
      <c r="BK124" s="43">
        <f t="shared" si="631"/>
        <v>0</v>
      </c>
      <c r="BL124" s="43">
        <f t="shared" si="631"/>
        <v>0</v>
      </c>
      <c r="BM124" s="43">
        <f t="shared" si="631"/>
        <v>0</v>
      </c>
      <c r="BN124" s="43">
        <f t="shared" si="631"/>
        <v>0</v>
      </c>
      <c r="BO124" s="43">
        <f t="shared" si="631"/>
        <v>0</v>
      </c>
      <c r="BP124" s="75"/>
      <c r="BR124" s="80"/>
      <c r="BS124" s="43">
        <f t="shared" ref="BS124:BV124" si="632">SUM(BS121:BS123)</f>
        <v>-250000</v>
      </c>
      <c r="BT124" s="43">
        <f t="shared" si="632"/>
        <v>0</v>
      </c>
      <c r="BU124" s="43">
        <f t="shared" si="632"/>
        <v>0</v>
      </c>
      <c r="BV124" s="43">
        <f t="shared" si="632"/>
        <v>0</v>
      </c>
    </row>
    <row r="125" spans="1:74" x14ac:dyDescent="0.3">
      <c r="A125" s="34" t="s">
        <v>124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3">SUM(K118,K124)</f>
        <v>-175000</v>
      </c>
      <c r="L125" s="43">
        <f t="shared" si="633"/>
        <v>-250000</v>
      </c>
      <c r="M125" s="43">
        <f t="shared" si="633"/>
        <v>0</v>
      </c>
      <c r="N125" s="43">
        <f t="shared" si="633"/>
        <v>-175000</v>
      </c>
      <c r="O125" s="43">
        <f t="shared" si="633"/>
        <v>-500000</v>
      </c>
      <c r="P125" s="43">
        <f t="shared" si="633"/>
        <v>0</v>
      </c>
      <c r="Q125" s="43">
        <f t="shared" si="633"/>
        <v>-175000</v>
      </c>
      <c r="R125" s="43">
        <f t="shared" si="633"/>
        <v>-250000</v>
      </c>
      <c r="S125" s="43">
        <f t="shared" si="633"/>
        <v>0</v>
      </c>
      <c r="T125" s="43">
        <f t="shared" si="633"/>
        <v>-175000</v>
      </c>
      <c r="U125" s="43">
        <f t="shared" si="633"/>
        <v>0</v>
      </c>
      <c r="V125" s="43">
        <f t="shared" si="633"/>
        <v>-500000</v>
      </c>
      <c r="W125" s="43">
        <f t="shared" si="633"/>
        <v>-175000</v>
      </c>
      <c r="X125" s="43">
        <f t="shared" si="633"/>
        <v>0</v>
      </c>
      <c r="Y125" s="43">
        <f t="shared" si="633"/>
        <v>0</v>
      </c>
      <c r="Z125" s="43">
        <f t="shared" si="633"/>
        <v>-175000</v>
      </c>
      <c r="AA125" s="43">
        <f t="shared" si="633"/>
        <v>-250000</v>
      </c>
      <c r="AB125" s="43">
        <f t="shared" si="633"/>
        <v>-500000</v>
      </c>
      <c r="AC125" s="43">
        <f t="shared" si="633"/>
        <v>-175000</v>
      </c>
      <c r="AD125" s="43">
        <f t="shared" si="633"/>
        <v>0</v>
      </c>
      <c r="AE125" s="43">
        <f t="shared" si="633"/>
        <v>0</v>
      </c>
      <c r="AF125" s="43">
        <f t="shared" ref="AF125:BO125" si="634">SUM(AF118,AF124)</f>
        <v>0</v>
      </c>
      <c r="AG125" s="43">
        <f t="shared" si="634"/>
        <v>0</v>
      </c>
      <c r="AH125" s="43">
        <f t="shared" si="634"/>
        <v>0</v>
      </c>
      <c r="AI125" s="43">
        <f t="shared" si="634"/>
        <v>0</v>
      </c>
      <c r="AJ125" s="43">
        <f t="shared" si="634"/>
        <v>0</v>
      </c>
      <c r="AK125" s="43">
        <f t="shared" si="634"/>
        <v>0</v>
      </c>
      <c r="AL125" s="43">
        <f t="shared" si="634"/>
        <v>0</v>
      </c>
      <c r="AM125" s="43">
        <f t="shared" si="634"/>
        <v>0</v>
      </c>
      <c r="AN125" s="43">
        <f t="shared" si="634"/>
        <v>0</v>
      </c>
      <c r="AO125" s="43">
        <f t="shared" si="634"/>
        <v>0</v>
      </c>
      <c r="AP125" s="43">
        <f t="shared" si="634"/>
        <v>0</v>
      </c>
      <c r="AQ125" s="43">
        <f t="shared" si="634"/>
        <v>0</v>
      </c>
      <c r="AR125" s="43">
        <f t="shared" si="634"/>
        <v>0</v>
      </c>
      <c r="AS125" s="43">
        <f t="shared" si="634"/>
        <v>0</v>
      </c>
      <c r="AT125" s="43">
        <f t="shared" si="634"/>
        <v>0</v>
      </c>
      <c r="AU125" s="43">
        <f t="shared" si="634"/>
        <v>0</v>
      </c>
      <c r="AV125" s="43">
        <f t="shared" si="634"/>
        <v>0</v>
      </c>
      <c r="AW125" s="43">
        <f t="shared" si="634"/>
        <v>0</v>
      </c>
      <c r="AX125" s="43">
        <f t="shared" si="634"/>
        <v>0</v>
      </c>
      <c r="AY125" s="43">
        <f t="shared" si="634"/>
        <v>0</v>
      </c>
      <c r="AZ125" s="43">
        <f t="shared" si="634"/>
        <v>0</v>
      </c>
      <c r="BA125" s="43">
        <f t="shared" si="634"/>
        <v>0</v>
      </c>
      <c r="BB125" s="43">
        <f t="shared" si="634"/>
        <v>0</v>
      </c>
      <c r="BC125" s="43">
        <f t="shared" si="634"/>
        <v>0</v>
      </c>
      <c r="BD125" s="43">
        <f t="shared" si="634"/>
        <v>0</v>
      </c>
      <c r="BE125" s="43">
        <f t="shared" si="634"/>
        <v>0</v>
      </c>
      <c r="BF125" s="43">
        <f t="shared" si="634"/>
        <v>0</v>
      </c>
      <c r="BG125" s="43">
        <f t="shared" si="634"/>
        <v>0</v>
      </c>
      <c r="BH125" s="43">
        <f t="shared" si="634"/>
        <v>0</v>
      </c>
      <c r="BI125" s="43">
        <f t="shared" si="634"/>
        <v>0</v>
      </c>
      <c r="BJ125" s="43">
        <f t="shared" si="634"/>
        <v>0</v>
      </c>
      <c r="BK125" s="43">
        <f t="shared" si="634"/>
        <v>0</v>
      </c>
      <c r="BL125" s="43">
        <f t="shared" si="634"/>
        <v>0</v>
      </c>
      <c r="BM125" s="43">
        <f t="shared" si="634"/>
        <v>0</v>
      </c>
      <c r="BN125" s="43">
        <f t="shared" si="634"/>
        <v>0</v>
      </c>
      <c r="BO125" s="43">
        <f t="shared" si="634"/>
        <v>0</v>
      </c>
      <c r="BP125" s="75"/>
      <c r="BR125" s="80"/>
      <c r="BS125" s="43">
        <f t="shared" ref="BS125:BV125" si="635">SUM(BS118,BS124)</f>
        <v>-1950000</v>
      </c>
      <c r="BT125" s="43">
        <f t="shared" si="635"/>
        <v>0</v>
      </c>
      <c r="BU125" s="43">
        <f t="shared" si="635"/>
        <v>0</v>
      </c>
      <c r="BV125" s="43">
        <f t="shared" si="635"/>
        <v>0</v>
      </c>
    </row>
    <row r="126" spans="1:74" x14ac:dyDescent="0.3">
      <c r="H126" s="46"/>
      <c r="BR126" s="46"/>
    </row>
    <row r="127" spans="1:74" x14ac:dyDescent="0.3">
      <c r="A127" t="s">
        <v>125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6">J129</f>
        <v>2215584.0139554022</v>
      </c>
      <c r="L127" s="41">
        <f t="shared" si="636"/>
        <v>1829203.3896715306</v>
      </c>
      <c r="M127" s="41">
        <f t="shared" si="636"/>
        <v>1989729.899605948</v>
      </c>
      <c r="N127" s="41">
        <f t="shared" si="636"/>
        <v>1709371.5308507355</v>
      </c>
      <c r="O127" s="41">
        <f t="shared" si="636"/>
        <v>2132191.727816307</v>
      </c>
      <c r="P127" s="41">
        <f t="shared" si="636"/>
        <v>1913810.6822296905</v>
      </c>
      <c r="Q127" s="41">
        <f t="shared" si="636"/>
        <v>2043475.6843184454</v>
      </c>
      <c r="R127" s="41">
        <f t="shared" si="636"/>
        <v>2568798.8735059923</v>
      </c>
      <c r="S127" s="41">
        <f t="shared" si="636"/>
        <v>2581410.799632804</v>
      </c>
      <c r="T127" s="41">
        <f t="shared" si="636"/>
        <v>2394398.1229865332</v>
      </c>
      <c r="U127" s="41">
        <f t="shared" si="636"/>
        <v>1261797.4994558995</v>
      </c>
      <c r="V127" s="41">
        <f t="shared" si="636"/>
        <v>2058802.0341406353</v>
      </c>
      <c r="W127" s="41">
        <f t="shared" si="636"/>
        <v>1940300.003950492</v>
      </c>
      <c r="X127" s="41">
        <f t="shared" si="636"/>
        <v>1155077.5912214187</v>
      </c>
      <c r="Y127" s="41">
        <f t="shared" si="636"/>
        <v>1275089.7480687362</v>
      </c>
      <c r="Z127" s="41">
        <f t="shared" si="636"/>
        <v>1370203.9334450997</v>
      </c>
      <c r="AA127" s="41">
        <f t="shared" si="636"/>
        <v>1701936.6719027057</v>
      </c>
      <c r="AB127" s="41">
        <f t="shared" si="636"/>
        <v>1471248.0409013848</v>
      </c>
      <c r="AC127" s="41">
        <f t="shared" si="636"/>
        <v>1314360.2359575643</v>
      </c>
      <c r="AD127" s="41">
        <f t="shared" si="636"/>
        <v>1695118.4106686853</v>
      </c>
      <c r="AE127" s="41">
        <f t="shared" si="636"/>
        <v>1940229.4584482266</v>
      </c>
      <c r="AF127" s="41">
        <f t="shared" ref="AF127" si="637">AE129</f>
        <v>1541938.2525566122</v>
      </c>
      <c r="AG127" s="41">
        <f t="shared" ref="AG127" si="638">AF129</f>
        <v>1689635.581420162</v>
      </c>
      <c r="AH127" s="41">
        <f t="shared" ref="AH127" si="639">AG129</f>
        <v>1953681.141623883</v>
      </c>
      <c r="AI127" s="41">
        <f t="shared" ref="AI127" si="640">AH129</f>
        <v>2220009.4793319628</v>
      </c>
      <c r="AJ127" s="41">
        <f t="shared" ref="AJ127" si="641">AI129</f>
        <v>2482361.8524278579</v>
      </c>
      <c r="AK127" s="41">
        <f t="shared" ref="AK127" si="642">AJ129</f>
        <v>2807998.1793376417</v>
      </c>
      <c r="AL127" s="41">
        <f t="shared" ref="AL127" si="643">AK129</f>
        <v>3036988.1931189876</v>
      </c>
      <c r="AM127" s="41">
        <f t="shared" ref="AM127" si="644">AL129</f>
        <v>3265190.4593115048</v>
      </c>
      <c r="AN127" s="41">
        <f t="shared" ref="AN127" si="645">AM129</f>
        <v>3505672.4928094712</v>
      </c>
      <c r="AO127" s="41">
        <f t="shared" ref="AO127" si="646">AN129</f>
        <v>3723164.5412336076</v>
      </c>
      <c r="AP127" s="41">
        <f t="shared" ref="AP127" si="647">AO129</f>
        <v>3958376.4022123469</v>
      </c>
      <c r="AQ127" s="41">
        <f t="shared" ref="AQ127" si="648">AP129</f>
        <v>4145927.457516789</v>
      </c>
      <c r="AR127" s="41">
        <f t="shared" ref="AR127" si="649">AQ129</f>
        <v>4457861.4334642477</v>
      </c>
      <c r="AS127" s="41">
        <f t="shared" ref="AS127" si="650">AR129</f>
        <v>4631041.7661400884</v>
      </c>
      <c r="AT127" s="41">
        <f t="shared" ref="AT127" si="651">AS129</f>
        <v>4928950.9308128534</v>
      </c>
      <c r="AU127" s="41">
        <f t="shared" ref="AU127" si="652">AT129</f>
        <v>5223584.8947973922</v>
      </c>
      <c r="AV127" s="41">
        <f t="shared" ref="AV127" si="653">AU129</f>
        <v>5513890.7647708133</v>
      </c>
      <c r="AW127" s="41">
        <f t="shared" ref="AW127" si="654">AV129</f>
        <v>5872177.6877766317</v>
      </c>
      <c r="AX127" s="41">
        <f t="shared" ref="AX127" si="655">AW129</f>
        <v>6128010.3926404854</v>
      </c>
      <c r="AY127" s="41">
        <f t="shared" ref="AY127" si="656">AX129</f>
        <v>6385274.372158628</v>
      </c>
      <c r="AZ127" s="41">
        <f t="shared" ref="AZ127" si="657">AY129</f>
        <v>6657495.2574762516</v>
      </c>
      <c r="BA127" s="41">
        <f t="shared" ref="BA127" si="658">AZ129</f>
        <v>6905387.4818193382</v>
      </c>
      <c r="BB127" s="41">
        <f t="shared" ref="BB127" si="659">BA129</f>
        <v>7171395.5484423451</v>
      </c>
      <c r="BC127" s="41">
        <f t="shared" ref="BC127" si="660">BB129</f>
        <v>7385480.0602823924</v>
      </c>
      <c r="BD127" s="41">
        <f t="shared" ref="BD127" si="661">BC129</f>
        <v>7731037.5110830506</v>
      </c>
      <c r="BE127" s="41">
        <f t="shared" ref="BE127" si="662">BD129</f>
        <v>7935111.1248969482</v>
      </c>
      <c r="BF127" s="41">
        <f t="shared" ref="BF127" si="663">BE129</f>
        <v>8273752.4907332063</v>
      </c>
      <c r="BG127" s="41">
        <f t="shared" ref="BG127" si="664">BF129</f>
        <v>8602317.648766797</v>
      </c>
      <c r="BH127" s="41">
        <f t="shared" ref="BH127" si="665">BG129</f>
        <v>8926118.2892681435</v>
      </c>
      <c r="BI127" s="41">
        <f t="shared" ref="BI127" si="666">BH129</f>
        <v>9323431.0518205147</v>
      </c>
      <c r="BJ127" s="41">
        <f t="shared" ref="BJ127" si="667">BI129</f>
        <v>9611530.0337178744</v>
      </c>
      <c r="BK127" s="41">
        <f t="shared" ref="BK127" si="668">BJ129</f>
        <v>9903804.9060906135</v>
      </c>
      <c r="BL127" s="41">
        <f t="shared" ref="BL127" si="669">BK129</f>
        <v>10214211.759815117</v>
      </c>
      <c r="BM127" s="41">
        <f t="shared" ref="BM127" si="670">BL129</f>
        <v>10498793.057770075</v>
      </c>
      <c r="BN127" s="41">
        <f t="shared" ref="BN127" si="671">BM129</f>
        <v>10801830.362408943</v>
      </c>
      <c r="BO127" s="41">
        <f t="shared" ref="BO127" si="672">BN129</f>
        <v>11047985.769777892</v>
      </c>
      <c r="BP127" s="75"/>
      <c r="BR127" s="75"/>
      <c r="BS127" s="41">
        <f t="shared" ref="BS127" si="673">BR129</f>
        <v>2394398.1229865332</v>
      </c>
      <c r="BT127" s="41">
        <f t="shared" ref="BT127" si="674">BS129</f>
        <v>1541938.2525566127</v>
      </c>
      <c r="BU127" s="41">
        <f t="shared" ref="BU127" si="675">BT129</f>
        <v>4457861.4334642487</v>
      </c>
      <c r="BV127" s="41">
        <f t="shared" ref="BV127" si="676">BU129</f>
        <v>7731037.5110830516</v>
      </c>
    </row>
    <row r="128" spans="1:74" x14ac:dyDescent="0.3">
      <c r="A128" s="42" t="s">
        <v>126</v>
      </c>
      <c r="F128" s="13" t="s">
        <v>128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77">SUM(K106,K111,K125)</f>
        <v>-386380.62428387156</v>
      </c>
      <c r="L128" s="41">
        <f t="shared" si="677"/>
        <v>160526.50993441744</v>
      </c>
      <c r="M128" s="41">
        <f t="shared" si="677"/>
        <v>-280358.36875521252</v>
      </c>
      <c r="N128" s="41">
        <f t="shared" si="677"/>
        <v>422820.19696557126</v>
      </c>
      <c r="O128" s="41">
        <f t="shared" si="677"/>
        <v>-218381.0455866165</v>
      </c>
      <c r="P128" s="41">
        <f t="shared" si="677"/>
        <v>129665.00208875492</v>
      </c>
      <c r="Q128" s="41">
        <f t="shared" si="677"/>
        <v>525323.18918754696</v>
      </c>
      <c r="R128" s="41">
        <f t="shared" si="677"/>
        <v>12611.926126811653</v>
      </c>
      <c r="S128" s="41">
        <f t="shared" si="677"/>
        <v>-187012.67664627064</v>
      </c>
      <c r="T128" s="41">
        <f t="shared" si="677"/>
        <v>-1132600.6235306337</v>
      </c>
      <c r="U128" s="41">
        <f t="shared" si="677"/>
        <v>797004.5346847357</v>
      </c>
      <c r="V128" s="41">
        <f t="shared" si="677"/>
        <v>-118502.03019014327</v>
      </c>
      <c r="W128" s="41">
        <f t="shared" si="677"/>
        <v>-785222.4127290732</v>
      </c>
      <c r="X128" s="41">
        <f t="shared" si="677"/>
        <v>120012.15684731756</v>
      </c>
      <c r="Y128" s="41">
        <f t="shared" si="677"/>
        <v>95114.185376363559</v>
      </c>
      <c r="Z128" s="41">
        <f t="shared" si="677"/>
        <v>331732.738457606</v>
      </c>
      <c r="AA128" s="41">
        <f t="shared" si="677"/>
        <v>-230688.63100132078</v>
      </c>
      <c r="AB128" s="41">
        <f t="shared" si="677"/>
        <v>-156887.80494382035</v>
      </c>
      <c r="AC128" s="41">
        <f t="shared" si="677"/>
        <v>380758.17471112101</v>
      </c>
      <c r="AD128" s="41">
        <f t="shared" si="677"/>
        <v>245111.04777954117</v>
      </c>
      <c r="AE128" s="41">
        <f t="shared" si="677"/>
        <v>-398291.20589161431</v>
      </c>
      <c r="AF128" s="41">
        <f t="shared" ref="AF128:BO128" si="678">SUM(AF106,AF111,AF125)</f>
        <v>147697.32886354983</v>
      </c>
      <c r="AG128" s="41">
        <f t="shared" si="678"/>
        <v>264045.56020372116</v>
      </c>
      <c r="AH128" s="41">
        <f t="shared" si="678"/>
        <v>266328.33770807984</v>
      </c>
      <c r="AI128" s="41">
        <f t="shared" si="678"/>
        <v>262352.37309589505</v>
      </c>
      <c r="AJ128" s="41">
        <f t="shared" si="678"/>
        <v>325636.32690978388</v>
      </c>
      <c r="AK128" s="41">
        <f t="shared" si="678"/>
        <v>228990.01378134603</v>
      </c>
      <c r="AL128" s="41">
        <f t="shared" si="678"/>
        <v>228202.26619251713</v>
      </c>
      <c r="AM128" s="41">
        <f t="shared" si="678"/>
        <v>240482.03349796648</v>
      </c>
      <c r="AN128" s="41">
        <f t="shared" si="678"/>
        <v>217492.04842413648</v>
      </c>
      <c r="AO128" s="41">
        <f t="shared" si="678"/>
        <v>235211.86097873922</v>
      </c>
      <c r="AP128" s="41">
        <f t="shared" si="678"/>
        <v>187551.05530444195</v>
      </c>
      <c r="AQ128" s="41">
        <f t="shared" si="678"/>
        <v>311933.97594745888</v>
      </c>
      <c r="AR128" s="41">
        <f t="shared" si="678"/>
        <v>173180.33267584082</v>
      </c>
      <c r="AS128" s="41">
        <f t="shared" si="678"/>
        <v>297909.16467276483</v>
      </c>
      <c r="AT128" s="41">
        <f t="shared" si="678"/>
        <v>294633.96398453892</v>
      </c>
      <c r="AU128" s="41">
        <f t="shared" si="678"/>
        <v>290305.86997342098</v>
      </c>
      <c r="AV128" s="41">
        <f t="shared" si="678"/>
        <v>358286.92300581827</v>
      </c>
      <c r="AW128" s="41">
        <f t="shared" si="678"/>
        <v>255832.70486385387</v>
      </c>
      <c r="AX128" s="41">
        <f t="shared" si="678"/>
        <v>257263.97951814288</v>
      </c>
      <c r="AY128" s="41">
        <f t="shared" si="678"/>
        <v>272220.8853176235</v>
      </c>
      <c r="AZ128" s="41">
        <f t="shared" si="678"/>
        <v>247892.22434308624</v>
      </c>
      <c r="BA128" s="41">
        <f t="shared" si="678"/>
        <v>266008.0666230073</v>
      </c>
      <c r="BB128" s="41">
        <f t="shared" si="678"/>
        <v>214084.51184004697</v>
      </c>
      <c r="BC128" s="41">
        <f t="shared" si="678"/>
        <v>345557.45080065832</v>
      </c>
      <c r="BD128" s="41">
        <f t="shared" si="678"/>
        <v>204073.61381389725</v>
      </c>
      <c r="BE128" s="41">
        <f t="shared" si="678"/>
        <v>338641.3658362577</v>
      </c>
      <c r="BF128" s="41">
        <f t="shared" si="678"/>
        <v>328565.15803359065</v>
      </c>
      <c r="BG128" s="41">
        <f t="shared" si="678"/>
        <v>323800.64050134725</v>
      </c>
      <c r="BH128" s="41">
        <f t="shared" si="678"/>
        <v>397312.76255237206</v>
      </c>
      <c r="BI128" s="41">
        <f t="shared" si="678"/>
        <v>288098.98189736006</v>
      </c>
      <c r="BJ128" s="41">
        <f t="shared" si="678"/>
        <v>292274.87237273867</v>
      </c>
      <c r="BK128" s="41">
        <f t="shared" si="678"/>
        <v>310406.85372450354</v>
      </c>
      <c r="BL128" s="41">
        <f t="shared" si="678"/>
        <v>284581.29795495828</v>
      </c>
      <c r="BM128" s="41">
        <f t="shared" si="678"/>
        <v>303037.30463886878</v>
      </c>
      <c r="BN128" s="41">
        <f t="shared" si="678"/>
        <v>246155.40736894927</v>
      </c>
      <c r="BO128" s="41">
        <f t="shared" si="678"/>
        <v>385868.5235988925</v>
      </c>
      <c r="BP128" s="75"/>
      <c r="BR128" s="75"/>
      <c r="BS128" s="41">
        <f t="shared" ref="BS128:BV128" si="679">SUM(BS106,BS111,BS125)</f>
        <v>-852459.8704299205</v>
      </c>
      <c r="BT128" s="41">
        <f t="shared" si="679"/>
        <v>2915923.1809076359</v>
      </c>
      <c r="BU128" s="41">
        <f t="shared" si="679"/>
        <v>3273176.0776188029</v>
      </c>
      <c r="BV128" s="41">
        <f t="shared" si="679"/>
        <v>3702816.782293736</v>
      </c>
    </row>
    <row r="129" spans="1:74" x14ac:dyDescent="0.3">
      <c r="A129" s="34" t="s">
        <v>127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0">SUM(K127:K128)</f>
        <v>1829203.3896715306</v>
      </c>
      <c r="L129" s="43">
        <f t="shared" si="680"/>
        <v>1989729.899605948</v>
      </c>
      <c r="M129" s="43">
        <f t="shared" si="680"/>
        <v>1709371.5308507355</v>
      </c>
      <c r="N129" s="43">
        <f t="shared" si="680"/>
        <v>2132191.727816307</v>
      </c>
      <c r="O129" s="43">
        <f t="shared" si="680"/>
        <v>1913810.6822296905</v>
      </c>
      <c r="P129" s="43">
        <f t="shared" si="680"/>
        <v>2043475.6843184454</v>
      </c>
      <c r="Q129" s="43">
        <f t="shared" si="680"/>
        <v>2568798.8735059923</v>
      </c>
      <c r="R129" s="43">
        <f t="shared" si="680"/>
        <v>2581410.799632804</v>
      </c>
      <c r="S129" s="43">
        <f t="shared" si="680"/>
        <v>2394398.1229865332</v>
      </c>
      <c r="T129" s="43">
        <f t="shared" si="680"/>
        <v>1261797.4994558995</v>
      </c>
      <c r="U129" s="43">
        <f t="shared" si="680"/>
        <v>2058802.0341406353</v>
      </c>
      <c r="V129" s="43">
        <f t="shared" si="680"/>
        <v>1940300.003950492</v>
      </c>
      <c r="W129" s="43">
        <f t="shared" si="680"/>
        <v>1155077.5912214187</v>
      </c>
      <c r="X129" s="43">
        <f t="shared" si="680"/>
        <v>1275089.7480687362</v>
      </c>
      <c r="Y129" s="43">
        <f t="shared" si="680"/>
        <v>1370203.9334450997</v>
      </c>
      <c r="Z129" s="43">
        <f t="shared" si="680"/>
        <v>1701936.6719027057</v>
      </c>
      <c r="AA129" s="43">
        <f t="shared" si="680"/>
        <v>1471248.0409013848</v>
      </c>
      <c r="AB129" s="43">
        <f t="shared" si="680"/>
        <v>1314360.2359575643</v>
      </c>
      <c r="AC129" s="43">
        <f t="shared" si="680"/>
        <v>1695118.4106686853</v>
      </c>
      <c r="AD129" s="43">
        <f t="shared" si="680"/>
        <v>1940229.4584482266</v>
      </c>
      <c r="AE129" s="43">
        <f t="shared" si="680"/>
        <v>1541938.2525566122</v>
      </c>
      <c r="AF129" s="43">
        <f t="shared" ref="AF129:BO129" si="681">SUM(AF127:AF128)</f>
        <v>1689635.581420162</v>
      </c>
      <c r="AG129" s="43">
        <f t="shared" si="681"/>
        <v>1953681.141623883</v>
      </c>
      <c r="AH129" s="43">
        <f t="shared" si="681"/>
        <v>2220009.4793319628</v>
      </c>
      <c r="AI129" s="43">
        <f t="shared" si="681"/>
        <v>2482361.8524278579</v>
      </c>
      <c r="AJ129" s="43">
        <f t="shared" si="681"/>
        <v>2807998.1793376417</v>
      </c>
      <c r="AK129" s="43">
        <f t="shared" si="681"/>
        <v>3036988.1931189876</v>
      </c>
      <c r="AL129" s="43">
        <f t="shared" si="681"/>
        <v>3265190.4593115048</v>
      </c>
      <c r="AM129" s="43">
        <f t="shared" si="681"/>
        <v>3505672.4928094712</v>
      </c>
      <c r="AN129" s="43">
        <f t="shared" si="681"/>
        <v>3723164.5412336076</v>
      </c>
      <c r="AO129" s="43">
        <f t="shared" si="681"/>
        <v>3958376.4022123469</v>
      </c>
      <c r="AP129" s="43">
        <f t="shared" si="681"/>
        <v>4145927.457516789</v>
      </c>
      <c r="AQ129" s="43">
        <f t="shared" si="681"/>
        <v>4457861.4334642477</v>
      </c>
      <c r="AR129" s="43">
        <f t="shared" si="681"/>
        <v>4631041.7661400884</v>
      </c>
      <c r="AS129" s="43">
        <f t="shared" si="681"/>
        <v>4928950.9308128534</v>
      </c>
      <c r="AT129" s="43">
        <f t="shared" si="681"/>
        <v>5223584.8947973922</v>
      </c>
      <c r="AU129" s="43">
        <f t="shared" si="681"/>
        <v>5513890.7647708133</v>
      </c>
      <c r="AV129" s="43">
        <f t="shared" si="681"/>
        <v>5872177.6877766317</v>
      </c>
      <c r="AW129" s="43">
        <f t="shared" si="681"/>
        <v>6128010.3926404854</v>
      </c>
      <c r="AX129" s="43">
        <f t="shared" si="681"/>
        <v>6385274.372158628</v>
      </c>
      <c r="AY129" s="43">
        <f t="shared" si="681"/>
        <v>6657495.2574762516</v>
      </c>
      <c r="AZ129" s="43">
        <f t="shared" si="681"/>
        <v>6905387.4818193382</v>
      </c>
      <c r="BA129" s="43">
        <f t="shared" si="681"/>
        <v>7171395.5484423451</v>
      </c>
      <c r="BB129" s="43">
        <f t="shared" si="681"/>
        <v>7385480.0602823924</v>
      </c>
      <c r="BC129" s="43">
        <f t="shared" si="681"/>
        <v>7731037.5110830506</v>
      </c>
      <c r="BD129" s="43">
        <f t="shared" si="681"/>
        <v>7935111.1248969482</v>
      </c>
      <c r="BE129" s="43">
        <f t="shared" si="681"/>
        <v>8273752.4907332063</v>
      </c>
      <c r="BF129" s="43">
        <f t="shared" si="681"/>
        <v>8602317.648766797</v>
      </c>
      <c r="BG129" s="43">
        <f t="shared" si="681"/>
        <v>8926118.2892681435</v>
      </c>
      <c r="BH129" s="43">
        <f t="shared" si="681"/>
        <v>9323431.0518205147</v>
      </c>
      <c r="BI129" s="43">
        <f t="shared" si="681"/>
        <v>9611530.0337178744</v>
      </c>
      <c r="BJ129" s="43">
        <f t="shared" si="681"/>
        <v>9903804.9060906135</v>
      </c>
      <c r="BK129" s="43">
        <f t="shared" si="681"/>
        <v>10214211.759815117</v>
      </c>
      <c r="BL129" s="43">
        <f t="shared" si="681"/>
        <v>10498793.057770075</v>
      </c>
      <c r="BM129" s="43">
        <f t="shared" si="681"/>
        <v>10801830.362408943</v>
      </c>
      <c r="BN129" s="43">
        <f t="shared" si="681"/>
        <v>11047985.769777892</v>
      </c>
      <c r="BO129" s="43">
        <f t="shared" si="681"/>
        <v>11433854.293376785</v>
      </c>
      <c r="BP129" s="75"/>
      <c r="BR129" s="43">
        <f>BR66</f>
        <v>2394398.1229865332</v>
      </c>
      <c r="BS129" s="43">
        <f t="shared" ref="BS129:BV129" si="682">SUM(BS127:BS128)</f>
        <v>1541938.2525566127</v>
      </c>
      <c r="BT129" s="43">
        <f t="shared" si="682"/>
        <v>4457861.4334642487</v>
      </c>
      <c r="BU129" s="43">
        <f t="shared" si="682"/>
        <v>7731037.5110830516</v>
      </c>
      <c r="BV129" s="43">
        <f t="shared" si="682"/>
        <v>11433854.293376788</v>
      </c>
    </row>
    <row r="130" spans="1:74" x14ac:dyDescent="0.3">
      <c r="A130" t="s">
        <v>98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3">ROUND(M66-M129,0)</f>
        <v>0</v>
      </c>
      <c r="N130" s="33">
        <f t="shared" si="683"/>
        <v>0</v>
      </c>
      <c r="O130" s="33">
        <f t="shared" si="683"/>
        <v>0</v>
      </c>
      <c r="P130" s="33">
        <f t="shared" si="683"/>
        <v>0</v>
      </c>
      <c r="Q130" s="33">
        <f t="shared" si="683"/>
        <v>0</v>
      </c>
      <c r="R130" s="33">
        <f t="shared" si="683"/>
        <v>0</v>
      </c>
      <c r="S130" s="33">
        <f t="shared" si="683"/>
        <v>0</v>
      </c>
      <c r="T130" s="33">
        <f t="shared" si="683"/>
        <v>0</v>
      </c>
      <c r="U130" s="33">
        <f t="shared" si="683"/>
        <v>0</v>
      </c>
      <c r="V130" s="33">
        <f t="shared" si="683"/>
        <v>0</v>
      </c>
      <c r="W130" s="33">
        <f t="shared" si="683"/>
        <v>0</v>
      </c>
      <c r="X130" s="33">
        <f t="shared" si="683"/>
        <v>0</v>
      </c>
      <c r="Y130" s="33">
        <f t="shared" si="683"/>
        <v>0</v>
      </c>
      <c r="Z130" s="33">
        <f t="shared" si="683"/>
        <v>0</v>
      </c>
      <c r="AA130" s="33">
        <f t="shared" si="683"/>
        <v>0</v>
      </c>
      <c r="AB130" s="33">
        <f t="shared" si="683"/>
        <v>0</v>
      </c>
      <c r="AC130" s="33">
        <f t="shared" si="683"/>
        <v>0</v>
      </c>
      <c r="AD130" s="33">
        <f t="shared" si="683"/>
        <v>0</v>
      </c>
      <c r="AE130" s="33">
        <f t="shared" si="683"/>
        <v>0</v>
      </c>
      <c r="AF130" s="33">
        <f t="shared" ref="AF130:BO130" si="684">ROUND(AF66-AF129,0)</f>
        <v>0</v>
      </c>
      <c r="AG130" s="33">
        <f t="shared" si="684"/>
        <v>0</v>
      </c>
      <c r="AH130" s="33">
        <f t="shared" si="684"/>
        <v>0</v>
      </c>
      <c r="AI130" s="33">
        <f t="shared" si="684"/>
        <v>0</v>
      </c>
      <c r="AJ130" s="33">
        <f t="shared" si="684"/>
        <v>0</v>
      </c>
      <c r="AK130" s="33">
        <f t="shared" si="684"/>
        <v>0</v>
      </c>
      <c r="AL130" s="33">
        <f t="shared" si="684"/>
        <v>0</v>
      </c>
      <c r="AM130" s="33">
        <f t="shared" si="684"/>
        <v>0</v>
      </c>
      <c r="AN130" s="33">
        <f t="shared" si="684"/>
        <v>0</v>
      </c>
      <c r="AO130" s="33">
        <f t="shared" si="684"/>
        <v>0</v>
      </c>
      <c r="AP130" s="33">
        <f t="shared" si="684"/>
        <v>0</v>
      </c>
      <c r="AQ130" s="33">
        <f t="shared" si="684"/>
        <v>0</v>
      </c>
      <c r="AR130" s="33">
        <f t="shared" si="684"/>
        <v>0</v>
      </c>
      <c r="AS130" s="33">
        <f t="shared" si="684"/>
        <v>0</v>
      </c>
      <c r="AT130" s="33">
        <f t="shared" si="684"/>
        <v>0</v>
      </c>
      <c r="AU130" s="33">
        <f t="shared" si="684"/>
        <v>0</v>
      </c>
      <c r="AV130" s="33">
        <f t="shared" si="684"/>
        <v>0</v>
      </c>
      <c r="AW130" s="33">
        <f t="shared" si="684"/>
        <v>0</v>
      </c>
      <c r="AX130" s="33">
        <f t="shared" si="684"/>
        <v>0</v>
      </c>
      <c r="AY130" s="33">
        <f t="shared" si="684"/>
        <v>0</v>
      </c>
      <c r="AZ130" s="33">
        <f t="shared" si="684"/>
        <v>0</v>
      </c>
      <c r="BA130" s="33">
        <f t="shared" si="684"/>
        <v>0</v>
      </c>
      <c r="BB130" s="33">
        <f t="shared" si="684"/>
        <v>0</v>
      </c>
      <c r="BC130" s="33">
        <f t="shared" si="684"/>
        <v>0</v>
      </c>
      <c r="BD130" s="33">
        <f t="shared" si="684"/>
        <v>0</v>
      </c>
      <c r="BE130" s="33">
        <f t="shared" si="684"/>
        <v>0</v>
      </c>
      <c r="BF130" s="33">
        <f t="shared" si="684"/>
        <v>0</v>
      </c>
      <c r="BG130" s="33">
        <f t="shared" si="684"/>
        <v>0</v>
      </c>
      <c r="BH130" s="33">
        <f t="shared" si="684"/>
        <v>0</v>
      </c>
      <c r="BI130" s="33">
        <f t="shared" si="684"/>
        <v>0</v>
      </c>
      <c r="BJ130" s="33">
        <f t="shared" si="684"/>
        <v>0</v>
      </c>
      <c r="BK130" s="33">
        <f t="shared" si="684"/>
        <v>0</v>
      </c>
      <c r="BL130" s="33">
        <f t="shared" si="684"/>
        <v>0</v>
      </c>
      <c r="BM130" s="33">
        <f t="shared" si="684"/>
        <v>0</v>
      </c>
      <c r="BN130" s="33">
        <f t="shared" si="684"/>
        <v>0</v>
      </c>
      <c r="BO130" s="33">
        <f t="shared" si="684"/>
        <v>0</v>
      </c>
      <c r="BP130" s="74"/>
      <c r="BR130" s="33">
        <f t="shared" ref="BR130:BV130" si="685">ROUND(BR66-BR129,0)</f>
        <v>0</v>
      </c>
      <c r="BS130" s="33">
        <f t="shared" si="685"/>
        <v>0</v>
      </c>
      <c r="BT130" s="33">
        <f t="shared" si="685"/>
        <v>0</v>
      </c>
      <c r="BU130" s="33">
        <f t="shared" si="685"/>
        <v>0</v>
      </c>
      <c r="BV130" s="33">
        <f t="shared" si="685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80</v>
      </c>
      <c r="B1" s="17" t="s">
        <v>81</v>
      </c>
      <c r="C1" s="17" t="s">
        <v>82</v>
      </c>
      <c r="D1" s="17" t="s">
        <v>83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79</v>
      </c>
    </row>
    <row r="2" spans="1:19" x14ac:dyDescent="0.3">
      <c r="A2" s="10" t="s">
        <v>84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85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86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87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88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89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89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89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90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90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90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90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90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90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90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90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90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90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91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91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91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91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92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92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92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92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92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92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92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92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92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92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93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93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93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93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93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94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94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94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95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95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95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95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95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95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95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95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95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95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96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96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96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96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96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96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97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