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A631611E-3FAF-4BE5-8739-C70C5074FDAA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72" i="1" l="1"/>
  <c r="AH172" i="1"/>
  <c r="AN174" i="1"/>
  <c r="AR172" i="1"/>
  <c r="AR174" i="1" s="1"/>
  <c r="AS172" i="1"/>
  <c r="AT172" i="1"/>
  <c r="AU172" i="1"/>
  <c r="AV172" i="1"/>
  <c r="AW172" i="1"/>
  <c r="AX172" i="1"/>
  <c r="AY172" i="1"/>
  <c r="AZ172" i="1"/>
  <c r="AZ174" i="1" s="1"/>
  <c r="BA172" i="1"/>
  <c r="BB172" i="1"/>
  <c r="BC172" i="1"/>
  <c r="BD172" i="1"/>
  <c r="BD174" i="1" s="1"/>
  <c r="BE172" i="1"/>
  <c r="BF172" i="1"/>
  <c r="BG172" i="1"/>
  <c r="BH172" i="1"/>
  <c r="BI172" i="1"/>
  <c r="BJ172" i="1"/>
  <c r="BK172" i="1"/>
  <c r="BL172" i="1"/>
  <c r="BM172" i="1"/>
  <c r="BN172" i="1"/>
  <c r="BO172" i="1"/>
  <c r="AF172" i="1"/>
  <c r="AG171" i="1"/>
  <c r="AH171" i="1"/>
  <c r="AI171" i="1"/>
  <c r="AJ171" i="1"/>
  <c r="AK171" i="1"/>
  <c r="AL171" i="1"/>
  <c r="AL174" i="1" s="1"/>
  <c r="AM171" i="1"/>
  <c r="AM174" i="1" s="1"/>
  <c r="AN171" i="1"/>
  <c r="AO171" i="1"/>
  <c r="AO174" i="1" s="1"/>
  <c r="AP171" i="1"/>
  <c r="AQ171" i="1"/>
  <c r="AQ174" i="1" s="1"/>
  <c r="AR171" i="1"/>
  <c r="AS171" i="1"/>
  <c r="AT171" i="1"/>
  <c r="AU171" i="1"/>
  <c r="AV171" i="1"/>
  <c r="AW171" i="1"/>
  <c r="AX171" i="1"/>
  <c r="AY171" i="1"/>
  <c r="AY174" i="1" s="1"/>
  <c r="AZ171" i="1"/>
  <c r="BA171" i="1"/>
  <c r="BA174" i="1" s="1"/>
  <c r="BB171" i="1"/>
  <c r="BB174" i="1" s="1"/>
  <c r="BC171" i="1"/>
  <c r="BC174" i="1" s="1"/>
  <c r="BD171" i="1"/>
  <c r="BE171" i="1"/>
  <c r="BF171" i="1"/>
  <c r="BG171" i="1"/>
  <c r="BH171" i="1"/>
  <c r="BI171" i="1"/>
  <c r="BJ171" i="1"/>
  <c r="BK171" i="1"/>
  <c r="BK174" i="1" s="1"/>
  <c r="BL171" i="1"/>
  <c r="BM171" i="1"/>
  <c r="BM174" i="1" s="1"/>
  <c r="BN171" i="1"/>
  <c r="BN174" i="1" s="1"/>
  <c r="BO171" i="1"/>
  <c r="AG174" i="1"/>
  <c r="AH174" i="1"/>
  <c r="AI174" i="1"/>
  <c r="AJ174" i="1"/>
  <c r="AK174" i="1"/>
  <c r="AS174" i="1"/>
  <c r="AT174" i="1"/>
  <c r="AU174" i="1"/>
  <c r="AV174" i="1"/>
  <c r="AW174" i="1"/>
  <c r="AX174" i="1"/>
  <c r="BE174" i="1"/>
  <c r="BF174" i="1"/>
  <c r="BG174" i="1"/>
  <c r="BH174" i="1"/>
  <c r="BI174" i="1"/>
  <c r="BJ174" i="1"/>
  <c r="BL174" i="1"/>
  <c r="AF174" i="1"/>
  <c r="AF171" i="1"/>
  <c r="M171" i="1"/>
  <c r="N171" i="1"/>
  <c r="O171" i="1"/>
  <c r="P171" i="1"/>
  <c r="Q171" i="1"/>
  <c r="R171" i="1"/>
  <c r="R174" i="1" s="1"/>
  <c r="S171" i="1"/>
  <c r="S174" i="1" s="1"/>
  <c r="T171" i="1"/>
  <c r="T174" i="1" s="1"/>
  <c r="U171" i="1"/>
  <c r="U174" i="1" s="1"/>
  <c r="V171" i="1"/>
  <c r="V174" i="1" s="1"/>
  <c r="W171" i="1"/>
  <c r="W174" i="1" s="1"/>
  <c r="X171" i="1"/>
  <c r="X174" i="1" s="1"/>
  <c r="Y171" i="1"/>
  <c r="Z171" i="1"/>
  <c r="AA171" i="1"/>
  <c r="AB171" i="1"/>
  <c r="AC171" i="1"/>
  <c r="AD171" i="1"/>
  <c r="AE171" i="1"/>
  <c r="M174" i="1"/>
  <c r="N174" i="1"/>
  <c r="O174" i="1"/>
  <c r="P174" i="1"/>
  <c r="Q174" i="1"/>
  <c r="Y174" i="1"/>
  <c r="Z174" i="1"/>
  <c r="AA174" i="1"/>
  <c r="AB174" i="1"/>
  <c r="AC174" i="1"/>
  <c r="AD174" i="1"/>
  <c r="AE174" i="1"/>
  <c r="I174" i="1"/>
  <c r="J174" i="1"/>
  <c r="K174" i="1"/>
  <c r="L174" i="1"/>
  <c r="H174" i="1"/>
  <c r="I171" i="1"/>
  <c r="J171" i="1"/>
  <c r="K171" i="1"/>
  <c r="L171" i="1"/>
  <c r="H171" i="1"/>
  <c r="AG164" i="1"/>
  <c r="AG167" i="1"/>
  <c r="AH164" i="1" s="1"/>
  <c r="AH167" i="1" s="1"/>
  <c r="AF164" i="1"/>
  <c r="AF167" i="1"/>
  <c r="AF168" i="1" s="1"/>
  <c r="J164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J166" i="1"/>
  <c r="J167" i="1" s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I168" i="1"/>
  <c r="H168" i="1"/>
  <c r="I166" i="1"/>
  <c r="I165" i="1"/>
  <c r="I164" i="1"/>
  <c r="H167" i="1"/>
  <c r="B9" i="4"/>
  <c r="W158" i="1"/>
  <c r="X158" i="1"/>
  <c r="Y158" i="1"/>
  <c r="Z158" i="1"/>
  <c r="AA158" i="1"/>
  <c r="AB158" i="1"/>
  <c r="AC158" i="1"/>
  <c r="AD158" i="1"/>
  <c r="AE158" i="1"/>
  <c r="U158" i="1"/>
  <c r="V158" i="1"/>
  <c r="R158" i="1"/>
  <c r="S158" i="1"/>
  <c r="T158" i="1"/>
  <c r="Q158" i="1"/>
  <c r="O158" i="1"/>
  <c r="P158" i="1"/>
  <c r="N158" i="1"/>
  <c r="M158" i="1"/>
  <c r="L158" i="1"/>
  <c r="H158" i="1"/>
  <c r="J158" i="1"/>
  <c r="K158" i="1"/>
  <c r="H161" i="1"/>
  <c r="I158" i="1"/>
  <c r="H160" i="1"/>
  <c r="I157" i="1" s="1"/>
  <c r="I160" i="1" s="1"/>
  <c r="AC151" i="1"/>
  <c r="AD151" i="1"/>
  <c r="AE151" i="1"/>
  <c r="Y151" i="1"/>
  <c r="Z151" i="1"/>
  <c r="AA151" i="1"/>
  <c r="AB151" i="1"/>
  <c r="U151" i="1"/>
  <c r="V151" i="1"/>
  <c r="W151" i="1"/>
  <c r="X151" i="1"/>
  <c r="T151" i="1"/>
  <c r="Q151" i="1"/>
  <c r="R151" i="1"/>
  <c r="S151" i="1"/>
  <c r="M151" i="1"/>
  <c r="N151" i="1"/>
  <c r="O151" i="1"/>
  <c r="P151" i="1"/>
  <c r="J151" i="1"/>
  <c r="K151" i="1"/>
  <c r="L151" i="1"/>
  <c r="I151" i="1"/>
  <c r="H153" i="1"/>
  <c r="H154" i="1" s="1"/>
  <c r="AP174" i="1" l="1"/>
  <c r="BO174" i="1"/>
  <c r="AI164" i="1"/>
  <c r="AI167" i="1" s="1"/>
  <c r="AH168" i="1"/>
  <c r="AG168" i="1"/>
  <c r="K164" i="1"/>
  <c r="K167" i="1" s="1"/>
  <c r="J168" i="1"/>
  <c r="I167" i="1"/>
  <c r="I161" i="1"/>
  <c r="J157" i="1"/>
  <c r="J160" i="1" s="1"/>
  <c r="K157" i="1" s="1"/>
  <c r="J161" i="1"/>
  <c r="I150" i="1"/>
  <c r="I153" i="1" s="1"/>
  <c r="AI168" i="1" l="1"/>
  <c r="AJ164" i="1"/>
  <c r="AJ167" i="1" s="1"/>
  <c r="L164" i="1"/>
  <c r="L167" i="1" s="1"/>
  <c r="K168" i="1"/>
  <c r="K159" i="1"/>
  <c r="K160" i="1" s="1"/>
  <c r="I154" i="1"/>
  <c r="J150" i="1"/>
  <c r="J153" i="1" s="1"/>
  <c r="AJ168" i="1" l="1"/>
  <c r="AK164" i="1"/>
  <c r="AK167" i="1" s="1"/>
  <c r="M164" i="1"/>
  <c r="M167" i="1" s="1"/>
  <c r="L168" i="1"/>
  <c r="K161" i="1"/>
  <c r="L157" i="1"/>
  <c r="L160" i="1" s="1"/>
  <c r="K150" i="1"/>
  <c r="K153" i="1" s="1"/>
  <c r="J154" i="1"/>
  <c r="AK168" i="1" l="1"/>
  <c r="AL164" i="1"/>
  <c r="AL167" i="1" s="1"/>
  <c r="N164" i="1"/>
  <c r="N167" i="1" s="1"/>
  <c r="M168" i="1"/>
  <c r="L161" i="1"/>
  <c r="M157" i="1"/>
  <c r="M159" i="1" s="1"/>
  <c r="M160" i="1" s="1"/>
  <c r="L150" i="1"/>
  <c r="L153" i="1" s="1"/>
  <c r="K154" i="1"/>
  <c r="AL168" i="1" l="1"/>
  <c r="AM164" i="1"/>
  <c r="AM167" i="1" s="1"/>
  <c r="O164" i="1"/>
  <c r="O167" i="1" s="1"/>
  <c r="N168" i="1"/>
  <c r="M161" i="1"/>
  <c r="N157" i="1"/>
  <c r="N160" i="1" s="1"/>
  <c r="L154" i="1"/>
  <c r="M150" i="1"/>
  <c r="M153" i="1" s="1"/>
  <c r="AM168" i="1" l="1"/>
  <c r="AN164" i="1"/>
  <c r="AN167" i="1" s="1"/>
  <c r="P164" i="1"/>
  <c r="P167" i="1" s="1"/>
  <c r="O168" i="1"/>
  <c r="N161" i="1"/>
  <c r="O157" i="1"/>
  <c r="O160" i="1" s="1"/>
  <c r="M154" i="1"/>
  <c r="N150" i="1"/>
  <c r="N153" i="1" s="1"/>
  <c r="AN168" i="1" l="1"/>
  <c r="AO164" i="1"/>
  <c r="AO167" i="1" s="1"/>
  <c r="Q164" i="1"/>
  <c r="Q167" i="1" s="1"/>
  <c r="P168" i="1"/>
  <c r="P157" i="1"/>
  <c r="O161" i="1"/>
  <c r="N154" i="1"/>
  <c r="O150" i="1"/>
  <c r="O153" i="1" s="1"/>
  <c r="AO168" i="1" l="1"/>
  <c r="AP164" i="1"/>
  <c r="AP167" i="1" s="1"/>
  <c r="R164" i="1"/>
  <c r="R167" i="1" s="1"/>
  <c r="Q168" i="1"/>
  <c r="P159" i="1"/>
  <c r="P160" i="1" s="1"/>
  <c r="O154" i="1"/>
  <c r="P150" i="1"/>
  <c r="P153" i="1" s="1"/>
  <c r="AP168" i="1" l="1"/>
  <c r="AQ164" i="1"/>
  <c r="AQ167" i="1" s="1"/>
  <c r="S164" i="1"/>
  <c r="S167" i="1" s="1"/>
  <c r="R168" i="1"/>
  <c r="P161" i="1"/>
  <c r="Q157" i="1"/>
  <c r="Q160" i="1" s="1"/>
  <c r="P154" i="1"/>
  <c r="Q150" i="1"/>
  <c r="Q153" i="1" s="1"/>
  <c r="AQ168" i="1" l="1"/>
  <c r="AR164" i="1"/>
  <c r="AR167" i="1" s="1"/>
  <c r="S168" i="1"/>
  <c r="T164" i="1"/>
  <c r="T167" i="1" s="1"/>
  <c r="Q161" i="1"/>
  <c r="R157" i="1"/>
  <c r="R160" i="1" s="1"/>
  <c r="R150" i="1"/>
  <c r="R153" i="1" s="1"/>
  <c r="Q154" i="1"/>
  <c r="AS164" i="1" l="1"/>
  <c r="AS167" i="1" s="1"/>
  <c r="AR168" i="1"/>
  <c r="T168" i="1"/>
  <c r="U164" i="1"/>
  <c r="U167" i="1" s="1"/>
  <c r="S157" i="1"/>
  <c r="S160" i="1" s="1"/>
  <c r="R161" i="1"/>
  <c r="S150" i="1"/>
  <c r="R154" i="1"/>
  <c r="AT164" i="1" l="1"/>
  <c r="AT167" i="1" s="1"/>
  <c r="AS168" i="1"/>
  <c r="V164" i="1"/>
  <c r="V167" i="1" s="1"/>
  <c r="U168" i="1"/>
  <c r="S161" i="1"/>
  <c r="T157" i="1"/>
  <c r="S152" i="1"/>
  <c r="S153" i="1" s="1"/>
  <c r="AU164" i="1" l="1"/>
  <c r="AU167" i="1" s="1"/>
  <c r="AT168" i="1"/>
  <c r="W164" i="1"/>
  <c r="W167" i="1" s="1"/>
  <c r="V168" i="1"/>
  <c r="T159" i="1"/>
  <c r="T160" i="1" s="1"/>
  <c r="S154" i="1"/>
  <c r="T150" i="1"/>
  <c r="T153" i="1" s="1"/>
  <c r="AU168" i="1" l="1"/>
  <c r="AV164" i="1"/>
  <c r="AV167" i="1" s="1"/>
  <c r="X164" i="1"/>
  <c r="X167" i="1" s="1"/>
  <c r="W168" i="1"/>
  <c r="T161" i="1"/>
  <c r="U157" i="1"/>
  <c r="U160" i="1" s="1"/>
  <c r="T154" i="1"/>
  <c r="U150" i="1"/>
  <c r="U153" i="1" s="1"/>
  <c r="AV168" i="1" l="1"/>
  <c r="AW164" i="1"/>
  <c r="AW167" i="1" s="1"/>
  <c r="Y164" i="1"/>
  <c r="Y167" i="1" s="1"/>
  <c r="X168" i="1"/>
  <c r="V157" i="1"/>
  <c r="V160" i="1" s="1"/>
  <c r="U161" i="1"/>
  <c r="U154" i="1"/>
  <c r="V150" i="1"/>
  <c r="V153" i="1" s="1"/>
  <c r="AW168" i="1" l="1"/>
  <c r="AX164" i="1"/>
  <c r="AX167" i="1" s="1"/>
  <c r="Z164" i="1"/>
  <c r="Z167" i="1" s="1"/>
  <c r="Y168" i="1"/>
  <c r="V161" i="1"/>
  <c r="W157" i="1"/>
  <c r="V154" i="1"/>
  <c r="W150" i="1"/>
  <c r="W153" i="1" s="1"/>
  <c r="AX168" i="1" l="1"/>
  <c r="AY164" i="1"/>
  <c r="AY167" i="1" s="1"/>
  <c r="AA164" i="1"/>
  <c r="AA167" i="1" s="1"/>
  <c r="Z168" i="1"/>
  <c r="W159" i="1"/>
  <c r="W160" i="1" s="1"/>
  <c r="W154" i="1"/>
  <c r="X150" i="1"/>
  <c r="X153" i="1" s="1"/>
  <c r="AY168" i="1" l="1"/>
  <c r="AZ164" i="1"/>
  <c r="AZ167" i="1" s="1"/>
  <c r="AB164" i="1"/>
  <c r="AB167" i="1" s="1"/>
  <c r="AA168" i="1"/>
  <c r="X157" i="1"/>
  <c r="X160" i="1" s="1"/>
  <c r="W161" i="1"/>
  <c r="X154" i="1"/>
  <c r="Y150" i="1"/>
  <c r="Y153" i="1" s="1"/>
  <c r="AZ168" i="1" l="1"/>
  <c r="BA164" i="1"/>
  <c r="BA167" i="1" s="1"/>
  <c r="AC164" i="1"/>
  <c r="AC167" i="1" s="1"/>
  <c r="AB168" i="1"/>
  <c r="Y157" i="1"/>
  <c r="X161" i="1"/>
  <c r="Y154" i="1"/>
  <c r="Z150" i="1"/>
  <c r="Z153" i="1" s="1"/>
  <c r="BA168" i="1" l="1"/>
  <c r="BB164" i="1"/>
  <c r="BB167" i="1" s="1"/>
  <c r="AD164" i="1"/>
  <c r="AD167" i="1" s="1"/>
  <c r="AC168" i="1"/>
  <c r="Y159" i="1"/>
  <c r="Y160" i="1" s="1"/>
  <c r="AA150" i="1"/>
  <c r="AA153" i="1" s="1"/>
  <c r="Z154" i="1"/>
  <c r="BB168" i="1" l="1"/>
  <c r="BC164" i="1"/>
  <c r="BC167" i="1" s="1"/>
  <c r="AE164" i="1"/>
  <c r="AE167" i="1" s="1"/>
  <c r="AE168" i="1" s="1"/>
  <c r="AD168" i="1"/>
  <c r="Z157" i="1"/>
  <c r="Z160" i="1" s="1"/>
  <c r="Y161" i="1"/>
  <c r="AA154" i="1"/>
  <c r="AB150" i="1"/>
  <c r="AB153" i="1" s="1"/>
  <c r="BC168" i="1" l="1"/>
  <c r="BD164" i="1"/>
  <c r="BD167" i="1" s="1"/>
  <c r="Z161" i="1"/>
  <c r="AA157" i="1"/>
  <c r="AA160" i="1" s="1"/>
  <c r="AB154" i="1"/>
  <c r="AC150" i="1"/>
  <c r="AC153" i="1" s="1"/>
  <c r="BE164" i="1" l="1"/>
  <c r="BE167" i="1" s="1"/>
  <c r="BD168" i="1"/>
  <c r="AA161" i="1"/>
  <c r="AB157" i="1"/>
  <c r="AD150" i="1"/>
  <c r="AD153" i="1" s="1"/>
  <c r="AC154" i="1"/>
  <c r="BF164" i="1" l="1"/>
  <c r="BF167" i="1" s="1"/>
  <c r="BE168" i="1"/>
  <c r="AB159" i="1"/>
  <c r="AB160" i="1" s="1"/>
  <c r="AE150" i="1"/>
  <c r="AD154" i="1"/>
  <c r="BG164" i="1" l="1"/>
  <c r="BG167" i="1" s="1"/>
  <c r="BF168" i="1"/>
  <c r="AC157" i="1"/>
  <c r="AC160" i="1" s="1"/>
  <c r="AB161" i="1"/>
  <c r="AE152" i="1"/>
  <c r="AE153" i="1" s="1"/>
  <c r="BG168" i="1" l="1"/>
  <c r="BH164" i="1"/>
  <c r="BH167" i="1" s="1"/>
  <c r="AD157" i="1"/>
  <c r="AD160" i="1" s="1"/>
  <c r="AC161" i="1"/>
  <c r="AE154" i="1"/>
  <c r="AF150" i="1"/>
  <c r="BH168" i="1" l="1"/>
  <c r="BI164" i="1"/>
  <c r="BI167" i="1" s="1"/>
  <c r="AD161" i="1"/>
  <c r="AE157" i="1"/>
  <c r="AE160" i="1" s="1"/>
  <c r="BI168" i="1" l="1"/>
  <c r="BJ164" i="1"/>
  <c r="BJ167" i="1" s="1"/>
  <c r="AE161" i="1"/>
  <c r="AF157" i="1"/>
  <c r="BJ168" i="1" l="1"/>
  <c r="BK164" i="1"/>
  <c r="BK167" i="1" s="1"/>
  <c r="BK168" i="1" l="1"/>
  <c r="BL164" i="1"/>
  <c r="BL167" i="1" s="1"/>
  <c r="BL168" i="1" l="1"/>
  <c r="BM164" i="1"/>
  <c r="BM167" i="1" s="1"/>
  <c r="BM168" i="1" l="1"/>
  <c r="BN164" i="1"/>
  <c r="BN167" i="1" s="1"/>
  <c r="BN168" i="1" l="1"/>
  <c r="BO164" i="1"/>
  <c r="BO167" i="1" s="1"/>
  <c r="BO168" i="1" s="1"/>
  <c r="H140" i="1" l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141" i="1"/>
  <c r="A140" i="1"/>
  <c r="A139" i="1"/>
  <c r="A138" i="1"/>
  <c r="A137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135" i="1"/>
  <c r="A134" i="1"/>
  <c r="A133" i="1"/>
  <c r="AF70" i="1"/>
  <c r="Z143" i="1" l="1"/>
  <c r="Y143" i="1"/>
  <c r="AA143" i="1"/>
  <c r="O143" i="1"/>
  <c r="W143" i="1"/>
  <c r="K143" i="1"/>
  <c r="V143" i="1"/>
  <c r="U143" i="1"/>
  <c r="M143" i="1"/>
  <c r="T143" i="1"/>
  <c r="X143" i="1"/>
  <c r="L143" i="1"/>
  <c r="AE143" i="1"/>
  <c r="S143" i="1"/>
  <c r="AD143" i="1"/>
  <c r="R143" i="1"/>
  <c r="AC143" i="1"/>
  <c r="Q143" i="1"/>
  <c r="AB143" i="1"/>
  <c r="P143" i="1"/>
  <c r="N143" i="1"/>
  <c r="AL143" i="1" l="1"/>
  <c r="AM143" i="1" l="1"/>
  <c r="AN143" i="1" l="1"/>
  <c r="AO143" i="1" l="1"/>
  <c r="AP143" i="1" l="1"/>
  <c r="AQ143" i="1" l="1"/>
  <c r="AR143" i="1" l="1"/>
  <c r="AS143" i="1" l="1"/>
  <c r="AT143" i="1" l="1"/>
  <c r="AU143" i="1" l="1"/>
  <c r="AV143" i="1" l="1"/>
  <c r="AW143" i="1" l="1"/>
  <c r="AX143" i="1" l="1"/>
  <c r="AY143" i="1" l="1"/>
  <c r="AZ143" i="1" l="1"/>
  <c r="BA143" i="1" l="1"/>
  <c r="BB143" i="1" l="1"/>
  <c r="BC143" i="1" l="1"/>
  <c r="BD143" i="1" l="1"/>
  <c r="BE143" i="1" l="1"/>
  <c r="BF143" i="1" l="1"/>
  <c r="BG143" i="1" l="1"/>
  <c r="BH143" i="1" l="1"/>
  <c r="BI143" i="1" l="1"/>
  <c r="BJ143" i="1" l="1"/>
  <c r="BK143" i="1" l="1"/>
  <c r="BL143" i="1" l="1"/>
  <c r="BM143" i="1" l="1"/>
  <c r="BN143" i="1" l="1"/>
  <c r="BO143" i="1" l="1"/>
  <c r="AQ38" i="1" l="1"/>
  <c r="BC38" i="1" s="1"/>
  <c r="BO38" i="1" s="1"/>
  <c r="AP38" i="1"/>
  <c r="BB38" i="1" s="1"/>
  <c r="BN38" i="1" s="1"/>
  <c r="AO38" i="1"/>
  <c r="BA38" i="1" s="1"/>
  <c r="BM38" i="1" s="1"/>
  <c r="AN38" i="1"/>
  <c r="AZ38" i="1" s="1"/>
  <c r="BL38" i="1" s="1"/>
  <c r="AM38" i="1"/>
  <c r="AY38" i="1" s="1"/>
  <c r="BK38" i="1" s="1"/>
  <c r="AL38" i="1"/>
  <c r="AX38" i="1" s="1"/>
  <c r="BJ38" i="1" s="1"/>
  <c r="AK38" i="1"/>
  <c r="AW38" i="1" s="1"/>
  <c r="BI38" i="1" s="1"/>
  <c r="AJ38" i="1"/>
  <c r="AV38" i="1" s="1"/>
  <c r="BH38" i="1" s="1"/>
  <c r="AI38" i="1"/>
  <c r="AU38" i="1" s="1"/>
  <c r="BG38" i="1" s="1"/>
  <c r="AH38" i="1"/>
  <c r="AT38" i="1" s="1"/>
  <c r="BF38" i="1" s="1"/>
  <c r="AG38" i="1"/>
  <c r="AS38" i="1" s="1"/>
  <c r="BE38" i="1" s="1"/>
  <c r="AF38" i="1"/>
  <c r="AR38" i="1" s="1"/>
  <c r="BD38" i="1" s="1"/>
  <c r="AQ37" i="1"/>
  <c r="BC37" i="1" s="1"/>
  <c r="BO37" i="1" s="1"/>
  <c r="AP37" i="1"/>
  <c r="BB37" i="1" s="1"/>
  <c r="BN37" i="1" s="1"/>
  <c r="AO37" i="1"/>
  <c r="BA37" i="1" s="1"/>
  <c r="BM37" i="1" s="1"/>
  <c r="AN37" i="1"/>
  <c r="AZ37" i="1" s="1"/>
  <c r="BL37" i="1" s="1"/>
  <c r="AM37" i="1"/>
  <c r="AY37" i="1" s="1"/>
  <c r="BK37" i="1" s="1"/>
  <c r="AL37" i="1"/>
  <c r="AX37" i="1" s="1"/>
  <c r="BJ37" i="1" s="1"/>
  <c r="AK37" i="1"/>
  <c r="AW37" i="1" s="1"/>
  <c r="BI37" i="1" s="1"/>
  <c r="AJ37" i="1"/>
  <c r="AV37" i="1" s="1"/>
  <c r="BH37" i="1" s="1"/>
  <c r="AI37" i="1"/>
  <c r="AU37" i="1" s="1"/>
  <c r="BG37" i="1" s="1"/>
  <c r="AH37" i="1"/>
  <c r="AT37" i="1" s="1"/>
  <c r="BF37" i="1" s="1"/>
  <c r="AG37" i="1"/>
  <c r="AS37" i="1" s="1"/>
  <c r="BE37" i="1" s="1"/>
  <c r="AF37" i="1"/>
  <c r="AR37" i="1" s="1"/>
  <c r="BD37" i="1" s="1"/>
  <c r="AQ36" i="1"/>
  <c r="BC36" i="1" s="1"/>
  <c r="BO36" i="1" s="1"/>
  <c r="AP36" i="1"/>
  <c r="BB36" i="1" s="1"/>
  <c r="BN36" i="1" s="1"/>
  <c r="AO36" i="1"/>
  <c r="BA36" i="1" s="1"/>
  <c r="BM36" i="1" s="1"/>
  <c r="AN36" i="1"/>
  <c r="AZ36" i="1" s="1"/>
  <c r="BL36" i="1" s="1"/>
  <c r="AM36" i="1"/>
  <c r="AY36" i="1" s="1"/>
  <c r="BK36" i="1" s="1"/>
  <c r="AL36" i="1"/>
  <c r="AX36" i="1" s="1"/>
  <c r="BJ36" i="1" s="1"/>
  <c r="AK36" i="1"/>
  <c r="AW36" i="1" s="1"/>
  <c r="BI36" i="1" s="1"/>
  <c r="AJ36" i="1"/>
  <c r="AV36" i="1" s="1"/>
  <c r="BH36" i="1" s="1"/>
  <c r="AI36" i="1"/>
  <c r="AU36" i="1" s="1"/>
  <c r="BG36" i="1" s="1"/>
  <c r="AH36" i="1"/>
  <c r="AT36" i="1" s="1"/>
  <c r="BF36" i="1" s="1"/>
  <c r="AG36" i="1"/>
  <c r="AS36" i="1" s="1"/>
  <c r="BE36" i="1" s="1"/>
  <c r="AF36" i="1"/>
  <c r="AR36" i="1" s="1"/>
  <c r="BD36" i="1" s="1"/>
  <c r="AQ35" i="1"/>
  <c r="BC35" i="1" s="1"/>
  <c r="BO35" i="1" s="1"/>
  <c r="AP35" i="1"/>
  <c r="BB35" i="1" s="1"/>
  <c r="BN35" i="1" s="1"/>
  <c r="AO35" i="1"/>
  <c r="BA35" i="1" s="1"/>
  <c r="BM35" i="1" s="1"/>
  <c r="AN35" i="1"/>
  <c r="AZ35" i="1" s="1"/>
  <c r="BL35" i="1" s="1"/>
  <c r="AM35" i="1"/>
  <c r="AY35" i="1" s="1"/>
  <c r="BK35" i="1" s="1"/>
  <c r="AL35" i="1"/>
  <c r="AX35" i="1" s="1"/>
  <c r="BJ35" i="1" s="1"/>
  <c r="AK35" i="1"/>
  <c r="AW35" i="1" s="1"/>
  <c r="BI35" i="1" s="1"/>
  <c r="AJ35" i="1"/>
  <c r="AV35" i="1" s="1"/>
  <c r="BH35" i="1" s="1"/>
  <c r="AI35" i="1"/>
  <c r="AU35" i="1" s="1"/>
  <c r="BG35" i="1" s="1"/>
  <c r="AH35" i="1"/>
  <c r="AT35" i="1" s="1"/>
  <c r="BF35" i="1" s="1"/>
  <c r="AG35" i="1"/>
  <c r="AS35" i="1" s="1"/>
  <c r="BE35" i="1" s="1"/>
  <c r="AF35" i="1"/>
  <c r="AR35" i="1" s="1"/>
  <c r="BD35" i="1" s="1"/>
  <c r="AQ34" i="1"/>
  <c r="BC34" i="1" s="1"/>
  <c r="BO34" i="1" s="1"/>
  <c r="AP34" i="1"/>
  <c r="BB34" i="1" s="1"/>
  <c r="BN34" i="1" s="1"/>
  <c r="AO34" i="1"/>
  <c r="BA34" i="1" s="1"/>
  <c r="BM34" i="1" s="1"/>
  <c r="AN34" i="1"/>
  <c r="AZ34" i="1" s="1"/>
  <c r="BL34" i="1" s="1"/>
  <c r="AM34" i="1"/>
  <c r="AY34" i="1" s="1"/>
  <c r="BK34" i="1" s="1"/>
  <c r="AL34" i="1"/>
  <c r="AX34" i="1" s="1"/>
  <c r="BJ34" i="1" s="1"/>
  <c r="AK34" i="1"/>
  <c r="AW34" i="1" s="1"/>
  <c r="BI34" i="1" s="1"/>
  <c r="AJ34" i="1"/>
  <c r="AV34" i="1" s="1"/>
  <c r="BH34" i="1" s="1"/>
  <c r="AI34" i="1"/>
  <c r="AU34" i="1" s="1"/>
  <c r="BG34" i="1" s="1"/>
  <c r="AH34" i="1"/>
  <c r="AT34" i="1" s="1"/>
  <c r="BF34" i="1" s="1"/>
  <c r="AG34" i="1"/>
  <c r="AS34" i="1" s="1"/>
  <c r="BE34" i="1" s="1"/>
  <c r="AF34" i="1"/>
  <c r="AR34" i="1" s="1"/>
  <c r="BD34" i="1" s="1"/>
  <c r="AQ33" i="1"/>
  <c r="BC33" i="1" s="1"/>
  <c r="BO33" i="1" s="1"/>
  <c r="AP33" i="1"/>
  <c r="BB33" i="1" s="1"/>
  <c r="BN33" i="1" s="1"/>
  <c r="AO33" i="1"/>
  <c r="BA33" i="1" s="1"/>
  <c r="BM33" i="1" s="1"/>
  <c r="AN33" i="1"/>
  <c r="AZ33" i="1" s="1"/>
  <c r="BL33" i="1" s="1"/>
  <c r="AM33" i="1"/>
  <c r="AY33" i="1" s="1"/>
  <c r="BK33" i="1" s="1"/>
  <c r="AL33" i="1"/>
  <c r="AX33" i="1" s="1"/>
  <c r="BJ33" i="1" s="1"/>
  <c r="AK33" i="1"/>
  <c r="AW33" i="1" s="1"/>
  <c r="BI33" i="1" s="1"/>
  <c r="AJ33" i="1"/>
  <c r="AV33" i="1" s="1"/>
  <c r="BH33" i="1" s="1"/>
  <c r="AI33" i="1"/>
  <c r="AU33" i="1" s="1"/>
  <c r="BG33" i="1" s="1"/>
  <c r="AH33" i="1"/>
  <c r="AT33" i="1" s="1"/>
  <c r="BF33" i="1" s="1"/>
  <c r="AG33" i="1"/>
  <c r="AS33" i="1" s="1"/>
  <c r="BE33" i="1" s="1"/>
  <c r="AF33" i="1"/>
  <c r="AR33" i="1" s="1"/>
  <c r="BD33" i="1" s="1"/>
  <c r="AQ31" i="1"/>
  <c r="BC31" i="1" s="1"/>
  <c r="BO31" i="1" s="1"/>
  <c r="AP31" i="1"/>
  <c r="BB31" i="1" s="1"/>
  <c r="BN31" i="1" s="1"/>
  <c r="AO31" i="1"/>
  <c r="BA31" i="1" s="1"/>
  <c r="BM31" i="1" s="1"/>
  <c r="AN31" i="1"/>
  <c r="AZ31" i="1" s="1"/>
  <c r="BL31" i="1" s="1"/>
  <c r="AM31" i="1"/>
  <c r="AY31" i="1" s="1"/>
  <c r="BK31" i="1" s="1"/>
  <c r="AL31" i="1"/>
  <c r="AX31" i="1" s="1"/>
  <c r="BJ31" i="1" s="1"/>
  <c r="AK31" i="1"/>
  <c r="AW31" i="1" s="1"/>
  <c r="BI31" i="1" s="1"/>
  <c r="AJ31" i="1"/>
  <c r="AV31" i="1" s="1"/>
  <c r="BH31" i="1" s="1"/>
  <c r="AI31" i="1"/>
  <c r="AU31" i="1" s="1"/>
  <c r="BG31" i="1" s="1"/>
  <c r="AH31" i="1"/>
  <c r="AT31" i="1" s="1"/>
  <c r="BF31" i="1" s="1"/>
  <c r="AG31" i="1"/>
  <c r="AS31" i="1" s="1"/>
  <c r="BE31" i="1" s="1"/>
  <c r="AF31" i="1"/>
  <c r="AR31" i="1" s="1"/>
  <c r="BD31" i="1" s="1"/>
  <c r="AF8" i="1" l="1"/>
  <c r="AF14" i="1" s="1"/>
  <c r="AG8" i="1"/>
  <c r="AG14" i="1" s="1"/>
  <c r="AH8" i="1"/>
  <c r="AH14" i="1" s="1"/>
  <c r="AI8" i="1"/>
  <c r="AI14" i="1" s="1"/>
  <c r="AJ8" i="1"/>
  <c r="AJ14" i="1" s="1"/>
  <c r="AK8" i="1"/>
  <c r="AK14" i="1" s="1"/>
  <c r="AL8" i="1"/>
  <c r="AM8" i="1"/>
  <c r="AM14" i="1" s="1"/>
  <c r="AN8" i="1"/>
  <c r="AN14" i="1" s="1"/>
  <c r="AO8" i="1"/>
  <c r="AO14" i="1" s="1"/>
  <c r="AP8" i="1"/>
  <c r="AP14" i="1" s="1"/>
  <c r="AQ8" i="1"/>
  <c r="AQ14" i="1" s="1"/>
  <c r="AG7" i="1"/>
  <c r="AG133" i="1" s="1"/>
  <c r="AH7" i="1"/>
  <c r="AH133" i="1" s="1"/>
  <c r="AI7" i="1"/>
  <c r="AI133" i="1" s="1"/>
  <c r="AJ7" i="1"/>
  <c r="AK7" i="1"/>
  <c r="AL7" i="1"/>
  <c r="AL133" i="1" s="1"/>
  <c r="AM7" i="1"/>
  <c r="AM133" i="1" s="1"/>
  <c r="AN7" i="1"/>
  <c r="AN133" i="1" s="1"/>
  <c r="AO7" i="1"/>
  <c r="AO133" i="1" s="1"/>
  <c r="AP7" i="1"/>
  <c r="AP133" i="1" s="1"/>
  <c r="AQ7" i="1"/>
  <c r="AQ133" i="1" s="1"/>
  <c r="AF7" i="1"/>
  <c r="AF133" i="1" s="1"/>
  <c r="AG137" i="1" l="1"/>
  <c r="AG67" i="1" s="1"/>
  <c r="AH137" i="1"/>
  <c r="AH67" i="1" s="1"/>
  <c r="AF137" i="1"/>
  <c r="AF67" i="1" s="1"/>
  <c r="AO137" i="1"/>
  <c r="AO67" i="1" s="1"/>
  <c r="AN137" i="1"/>
  <c r="AN67" i="1" s="1"/>
  <c r="AQ137" i="1"/>
  <c r="AQ67" i="1" s="1"/>
  <c r="AP137" i="1"/>
  <c r="AP67" i="1" s="1"/>
  <c r="AK137" i="1"/>
  <c r="AK67" i="1" s="1"/>
  <c r="AJ137" i="1"/>
  <c r="AJ67" i="1" s="1"/>
  <c r="AK98" i="1" s="1"/>
  <c r="AI137" i="1"/>
  <c r="AI67" i="1" s="1"/>
  <c r="AI98" i="1" s="1"/>
  <c r="AW8" i="1"/>
  <c r="BI8" i="1" s="1"/>
  <c r="BI14" i="1" s="1"/>
  <c r="AW7" i="1"/>
  <c r="AW133" i="1" s="1"/>
  <c r="AK133" i="1"/>
  <c r="AM137" i="1" s="1"/>
  <c r="AM67" i="1" s="1"/>
  <c r="AV7" i="1"/>
  <c r="AV133" i="1" s="1"/>
  <c r="AJ133" i="1"/>
  <c r="AL137" i="1" s="1"/>
  <c r="AL67" i="1" s="1"/>
  <c r="AV8" i="1"/>
  <c r="AV14" i="1" s="1"/>
  <c r="AU8" i="1"/>
  <c r="AX7" i="1"/>
  <c r="AX133" i="1" s="1"/>
  <c r="AT8" i="1"/>
  <c r="AV13" i="1"/>
  <c r="AV16" i="1" s="1"/>
  <c r="AV135" i="1" s="1"/>
  <c r="BH7" i="1"/>
  <c r="BH133" i="1" s="1"/>
  <c r="AG32" i="1"/>
  <c r="AG13" i="1"/>
  <c r="AG16" i="1" s="1"/>
  <c r="AG135" i="1" s="1"/>
  <c r="AK13" i="1"/>
  <c r="AK16" i="1" s="1"/>
  <c r="AK135" i="1" s="1"/>
  <c r="AK32" i="1"/>
  <c r="AJ32" i="1"/>
  <c r="AJ13" i="1"/>
  <c r="AJ16" i="1" s="1"/>
  <c r="AJ135" i="1" s="1"/>
  <c r="AI13" i="1"/>
  <c r="AI19" i="1" s="1"/>
  <c r="AI23" i="1" s="1"/>
  <c r="AI32" i="1"/>
  <c r="BC7" i="1"/>
  <c r="BC133" i="1" s="1"/>
  <c r="AQ32" i="1"/>
  <c r="AQ13" i="1"/>
  <c r="AQ16" i="1" s="1"/>
  <c r="AQ135" i="1" s="1"/>
  <c r="AH32" i="1"/>
  <c r="AH13" i="1"/>
  <c r="AH19" i="1" s="1"/>
  <c r="AH23" i="1" s="1"/>
  <c r="BA8" i="1"/>
  <c r="AY8" i="1"/>
  <c r="BC8" i="1"/>
  <c r="BB8" i="1"/>
  <c r="AS8" i="1"/>
  <c r="AU7" i="1"/>
  <c r="AU133" i="1" s="1"/>
  <c r="AS7" i="1"/>
  <c r="AS133" i="1" s="1"/>
  <c r="BB7" i="1"/>
  <c r="BB133" i="1" s="1"/>
  <c r="AP32" i="1"/>
  <c r="AP13" i="1"/>
  <c r="AP16" i="1" s="1"/>
  <c r="AP135" i="1" s="1"/>
  <c r="AR7" i="1"/>
  <c r="AR133" i="1" s="1"/>
  <c r="AR137" i="1" s="1"/>
  <c r="AR67" i="1" s="1"/>
  <c r="AR98" i="1" s="1"/>
  <c r="AF32" i="1"/>
  <c r="AF13" i="1"/>
  <c r="AF19" i="1" s="1"/>
  <c r="AF23" i="1" s="1"/>
  <c r="AX8" i="1"/>
  <c r="AL14" i="1"/>
  <c r="AL20" i="1" s="1"/>
  <c r="AL24" i="1" s="1"/>
  <c r="BA7" i="1"/>
  <c r="BA133" i="1" s="1"/>
  <c r="AO32" i="1"/>
  <c r="AO13" i="1"/>
  <c r="AO19" i="1" s="1"/>
  <c r="AO23" i="1" s="1"/>
  <c r="AZ7" i="1"/>
  <c r="AZ133" i="1" s="1"/>
  <c r="AN32" i="1"/>
  <c r="AN13" i="1"/>
  <c r="AN16" i="1" s="1"/>
  <c r="AN135" i="1" s="1"/>
  <c r="AY7" i="1"/>
  <c r="AY133" i="1" s="1"/>
  <c r="AM32" i="1"/>
  <c r="AM13" i="1"/>
  <c r="AM19" i="1" s="1"/>
  <c r="AM23" i="1" s="1"/>
  <c r="AR8" i="1"/>
  <c r="AT7" i="1"/>
  <c r="AT133" i="1" s="1"/>
  <c r="AZ8" i="1"/>
  <c r="AL13" i="1"/>
  <c r="AL19" i="1" s="1"/>
  <c r="AL23" i="1" s="1"/>
  <c r="AL32" i="1"/>
  <c r="BR4" i="1"/>
  <c r="BS4" i="1" s="1"/>
  <c r="BX4" i="1" s="1"/>
  <c r="AG70" i="1"/>
  <c r="AF10" i="1"/>
  <c r="AF134" i="1" s="1"/>
  <c r="AG10" i="1"/>
  <c r="AG134" i="1" s="1"/>
  <c r="AH10" i="1"/>
  <c r="AH134" i="1" s="1"/>
  <c r="AI10" i="1"/>
  <c r="AI134" i="1" s="1"/>
  <c r="AJ10" i="1"/>
  <c r="AJ134" i="1" s="1"/>
  <c r="AK10" i="1"/>
  <c r="AK134" i="1" s="1"/>
  <c r="AL10" i="1"/>
  <c r="AL134" i="1" s="1"/>
  <c r="AM10" i="1"/>
  <c r="AM134" i="1" s="1"/>
  <c r="AN10" i="1"/>
  <c r="AN134" i="1" s="1"/>
  <c r="AO10" i="1"/>
  <c r="AO134" i="1" s="1"/>
  <c r="AP10" i="1"/>
  <c r="AP134" i="1" s="1"/>
  <c r="AQ10" i="1"/>
  <c r="AQ134" i="1" s="1"/>
  <c r="AF20" i="1"/>
  <c r="AF24" i="1" s="1"/>
  <c r="AG20" i="1"/>
  <c r="AG24" i="1" s="1"/>
  <c r="AH20" i="1"/>
  <c r="AI20" i="1"/>
  <c r="AI24" i="1" s="1"/>
  <c r="AJ20" i="1"/>
  <c r="AK20" i="1"/>
  <c r="AK24" i="1" s="1"/>
  <c r="AM20" i="1"/>
  <c r="AM24" i="1" s="1"/>
  <c r="AN20" i="1"/>
  <c r="AN24" i="1" s="1"/>
  <c r="AO20" i="1"/>
  <c r="AO24" i="1" s="1"/>
  <c r="AP20" i="1"/>
  <c r="AP24" i="1" s="1"/>
  <c r="AQ20" i="1"/>
  <c r="AQ24" i="1" s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F98" i="1"/>
  <c r="AG98" i="1"/>
  <c r="AH98" i="1"/>
  <c r="AL98" i="1"/>
  <c r="AM98" i="1"/>
  <c r="AN98" i="1"/>
  <c r="AO98" i="1"/>
  <c r="AP98" i="1"/>
  <c r="AQ98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AF116" i="1"/>
  <c r="AG116" i="1"/>
  <c r="AH116" i="1"/>
  <c r="AI116" i="1"/>
  <c r="AI118" i="1" s="1"/>
  <c r="AJ116" i="1"/>
  <c r="AK116" i="1"/>
  <c r="AL116" i="1"/>
  <c r="AM116" i="1"/>
  <c r="AN116" i="1"/>
  <c r="AN118" i="1" s="1"/>
  <c r="AO116" i="1"/>
  <c r="AP116" i="1"/>
  <c r="AQ116" i="1"/>
  <c r="AQ118" i="1" s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C118" i="1" s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O118" i="1" s="1"/>
  <c r="AF118" i="1"/>
  <c r="AG11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I124" i="1" s="1"/>
  <c r="AJ122" i="1"/>
  <c r="AK122" i="1"/>
  <c r="AL122" i="1"/>
  <c r="AM122" i="1"/>
  <c r="AM124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H122" i="1"/>
  <c r="BI122" i="1"/>
  <c r="BJ122" i="1"/>
  <c r="BK122" i="1"/>
  <c r="BL122" i="1"/>
  <c r="BM122" i="1"/>
  <c r="BN122" i="1"/>
  <c r="BO122" i="1"/>
  <c r="AF124" i="1"/>
  <c r="AG124" i="1"/>
  <c r="AH12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K111" i="1" s="1"/>
  <c r="L109" i="1"/>
  <c r="L111" i="1" s="1"/>
  <c r="M109" i="1"/>
  <c r="M111" i="1" s="1"/>
  <c r="N109" i="1"/>
  <c r="N111" i="1" s="1"/>
  <c r="O109" i="1"/>
  <c r="O111" i="1" s="1"/>
  <c r="P109" i="1"/>
  <c r="P111" i="1" s="1"/>
  <c r="Q109" i="1"/>
  <c r="Q111" i="1" s="1"/>
  <c r="R109" i="1"/>
  <c r="R111" i="1" s="1"/>
  <c r="S109" i="1"/>
  <c r="S111" i="1" s="1"/>
  <c r="T109" i="1"/>
  <c r="T111" i="1" s="1"/>
  <c r="U109" i="1"/>
  <c r="U111" i="1" s="1"/>
  <c r="V109" i="1"/>
  <c r="V111" i="1" s="1"/>
  <c r="W109" i="1"/>
  <c r="W111" i="1" s="1"/>
  <c r="X109" i="1"/>
  <c r="X111" i="1" s="1"/>
  <c r="Y109" i="1"/>
  <c r="Y111" i="1" s="1"/>
  <c r="Z109" i="1"/>
  <c r="Z111" i="1" s="1"/>
  <c r="AA109" i="1"/>
  <c r="AA111" i="1" s="1"/>
  <c r="AB109" i="1"/>
  <c r="AB111" i="1" s="1"/>
  <c r="AC109" i="1"/>
  <c r="AC111" i="1" s="1"/>
  <c r="AD109" i="1"/>
  <c r="AD111" i="1" s="1"/>
  <c r="AE109" i="1"/>
  <c r="AE111" i="1" s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1" i="1" s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11" i="1" s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I135" i="1" s="1"/>
  <c r="J16" i="1"/>
  <c r="J135" i="1" s="1"/>
  <c r="K16" i="1"/>
  <c r="K135" i="1" s="1"/>
  <c r="L16" i="1"/>
  <c r="L135" i="1" s="1"/>
  <c r="M16" i="1"/>
  <c r="M135" i="1" s="1"/>
  <c r="N16" i="1"/>
  <c r="N135" i="1" s="1"/>
  <c r="O16" i="1"/>
  <c r="O135" i="1" s="1"/>
  <c r="P16" i="1"/>
  <c r="P135" i="1" s="1"/>
  <c r="Q16" i="1"/>
  <c r="Q135" i="1" s="1"/>
  <c r="R16" i="1"/>
  <c r="R135" i="1" s="1"/>
  <c r="S16" i="1"/>
  <c r="S135" i="1" s="1"/>
  <c r="T16" i="1"/>
  <c r="T135" i="1" s="1"/>
  <c r="U16" i="1"/>
  <c r="U135" i="1" s="1"/>
  <c r="V16" i="1"/>
  <c r="V135" i="1" s="1"/>
  <c r="W16" i="1"/>
  <c r="W135" i="1" s="1"/>
  <c r="X16" i="1"/>
  <c r="X135" i="1" s="1"/>
  <c r="Y16" i="1"/>
  <c r="Y135" i="1" s="1"/>
  <c r="Z16" i="1"/>
  <c r="Z135" i="1" s="1"/>
  <c r="AA16" i="1"/>
  <c r="AA135" i="1" s="1"/>
  <c r="AB16" i="1"/>
  <c r="AB135" i="1" s="1"/>
  <c r="AC16" i="1"/>
  <c r="AC135" i="1" s="1"/>
  <c r="AD16" i="1"/>
  <c r="AD135" i="1" s="1"/>
  <c r="AE16" i="1"/>
  <c r="AE135" i="1" s="1"/>
  <c r="H16" i="1"/>
  <c r="H135" i="1" s="1"/>
  <c r="I10" i="1"/>
  <c r="I134" i="1" s="1"/>
  <c r="J10" i="1"/>
  <c r="J134" i="1" s="1"/>
  <c r="K10" i="1"/>
  <c r="K134" i="1" s="1"/>
  <c r="L10" i="1"/>
  <c r="L134" i="1" s="1"/>
  <c r="M10" i="1"/>
  <c r="M134" i="1" s="1"/>
  <c r="N10" i="1"/>
  <c r="N134" i="1" s="1"/>
  <c r="O10" i="1"/>
  <c r="O134" i="1" s="1"/>
  <c r="P10" i="1"/>
  <c r="P134" i="1" s="1"/>
  <c r="Q10" i="1"/>
  <c r="Q134" i="1" s="1"/>
  <c r="R10" i="1"/>
  <c r="R134" i="1" s="1"/>
  <c r="S10" i="1"/>
  <c r="S134" i="1" s="1"/>
  <c r="T10" i="1"/>
  <c r="T134" i="1" s="1"/>
  <c r="U10" i="1"/>
  <c r="U134" i="1" s="1"/>
  <c r="V10" i="1"/>
  <c r="V134" i="1" s="1"/>
  <c r="W10" i="1"/>
  <c r="W134" i="1" s="1"/>
  <c r="X10" i="1"/>
  <c r="X134" i="1" s="1"/>
  <c r="Y10" i="1"/>
  <c r="Y134" i="1" s="1"/>
  <c r="Z10" i="1"/>
  <c r="Z134" i="1" s="1"/>
  <c r="AA10" i="1"/>
  <c r="AA134" i="1" s="1"/>
  <c r="AB10" i="1"/>
  <c r="AB134" i="1" s="1"/>
  <c r="AC10" i="1"/>
  <c r="AC134" i="1" s="1"/>
  <c r="AD10" i="1"/>
  <c r="AD134" i="1" s="1"/>
  <c r="AE10" i="1"/>
  <c r="AE134" i="1" s="1"/>
  <c r="H10" i="1"/>
  <c r="H134" i="1" s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2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AK19" i="1" l="1"/>
  <c r="AK23" i="1" s="1"/>
  <c r="AN124" i="1"/>
  <c r="AM16" i="1"/>
  <c r="AM135" i="1" s="1"/>
  <c r="AJ98" i="1"/>
  <c r="AF16" i="1"/>
  <c r="AF135" i="1" s="1"/>
  <c r="AW10" i="1"/>
  <c r="AW134" i="1" s="1"/>
  <c r="AB145" i="1"/>
  <c r="AB144" i="1"/>
  <c r="N145" i="1"/>
  <c r="N144" i="1"/>
  <c r="AC146" i="1"/>
  <c r="AC147" i="1"/>
  <c r="Q146" i="1"/>
  <c r="Q147" i="1"/>
  <c r="AE145" i="1"/>
  <c r="AF145" i="1" s="1"/>
  <c r="AE144" i="1"/>
  <c r="AF144" i="1" s="1"/>
  <c r="S145" i="1"/>
  <c r="S144" i="1"/>
  <c r="AA146" i="1"/>
  <c r="AA147" i="1"/>
  <c r="O147" i="1"/>
  <c r="O146" i="1"/>
  <c r="AC145" i="1"/>
  <c r="AC144" i="1"/>
  <c r="Q144" i="1"/>
  <c r="Q145" i="1"/>
  <c r="AW13" i="1"/>
  <c r="AW19" i="1" s="1"/>
  <c r="AW23" i="1" s="1"/>
  <c r="R145" i="1"/>
  <c r="R144" i="1"/>
  <c r="Y147" i="1"/>
  <c r="Y146" i="1"/>
  <c r="M146" i="1"/>
  <c r="M147" i="1"/>
  <c r="AA145" i="1"/>
  <c r="AA144" i="1"/>
  <c r="O144" i="1"/>
  <c r="O145" i="1"/>
  <c r="Z144" i="1"/>
  <c r="Z145" i="1"/>
  <c r="AW137" i="1"/>
  <c r="AW67" i="1" s="1"/>
  <c r="Z147" i="1"/>
  <c r="Z146" i="1"/>
  <c r="W147" i="1"/>
  <c r="W146" i="1"/>
  <c r="K146" i="1"/>
  <c r="K147" i="1"/>
  <c r="Y144" i="1"/>
  <c r="Y145" i="1"/>
  <c r="M145" i="1"/>
  <c r="M144" i="1"/>
  <c r="N147" i="1"/>
  <c r="N146" i="1"/>
  <c r="V147" i="1"/>
  <c r="V146" i="1"/>
  <c r="J146" i="1"/>
  <c r="J147" i="1"/>
  <c r="X144" i="1"/>
  <c r="X145" i="1"/>
  <c r="L145" i="1"/>
  <c r="L144" i="1"/>
  <c r="AW14" i="1"/>
  <c r="AW20" i="1" s="1"/>
  <c r="AW24" i="1" s="1"/>
  <c r="AB147" i="1"/>
  <c r="AB146" i="1"/>
  <c r="U146" i="1"/>
  <c r="U147" i="1"/>
  <c r="I146" i="1"/>
  <c r="I147" i="1"/>
  <c r="W144" i="1"/>
  <c r="W145" i="1"/>
  <c r="K145" i="1"/>
  <c r="K144" i="1"/>
  <c r="H146" i="1"/>
  <c r="H147" i="1"/>
  <c r="T146" i="1"/>
  <c r="T147" i="1"/>
  <c r="V145" i="1"/>
  <c r="V144" i="1"/>
  <c r="AQ19" i="1"/>
  <c r="AQ22" i="1" s="1"/>
  <c r="AQ25" i="1" s="1"/>
  <c r="AL139" i="1"/>
  <c r="AL69" i="1" s="1"/>
  <c r="BB10" i="1"/>
  <c r="BB134" i="1" s="1"/>
  <c r="P146" i="1"/>
  <c r="P147" i="1"/>
  <c r="X147" i="1"/>
  <c r="X146" i="1"/>
  <c r="AE146" i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AE147" i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S146" i="1"/>
  <c r="S147" i="1"/>
  <c r="U144" i="1"/>
  <c r="U145" i="1"/>
  <c r="AD144" i="1"/>
  <c r="AD145" i="1"/>
  <c r="P144" i="1"/>
  <c r="P145" i="1"/>
  <c r="L147" i="1"/>
  <c r="L146" i="1"/>
  <c r="AD146" i="1"/>
  <c r="AD147" i="1"/>
  <c r="R147" i="1"/>
  <c r="R146" i="1"/>
  <c r="T145" i="1"/>
  <c r="T144" i="1"/>
  <c r="BB137" i="1"/>
  <c r="BB67" i="1" s="1"/>
  <c r="AU137" i="1"/>
  <c r="AU67" i="1" s="1"/>
  <c r="BN118" i="1"/>
  <c r="AZ137" i="1"/>
  <c r="AZ67" i="1" s="1"/>
  <c r="AO16" i="1"/>
  <c r="AO135" i="1" s="1"/>
  <c r="AV19" i="1"/>
  <c r="AV23" i="1" s="1"/>
  <c r="AI16" i="1"/>
  <c r="AI135" i="1" s="1"/>
  <c r="AV137" i="1"/>
  <c r="AV67" i="1" s="1"/>
  <c r="AW98" i="1" s="1"/>
  <c r="AU10" i="1"/>
  <c r="AU134" i="1" s="1"/>
  <c r="AS137" i="1"/>
  <c r="AS67" i="1" s="1"/>
  <c r="BJ124" i="1"/>
  <c r="AL124" i="1"/>
  <c r="BC10" i="1"/>
  <c r="BC134" i="1" s="1"/>
  <c r="AZ10" i="1"/>
  <c r="AZ134" i="1" s="1"/>
  <c r="BC137" i="1"/>
  <c r="BC67" i="1" s="1"/>
  <c r="AX10" i="1"/>
  <c r="AX134" i="1" s="1"/>
  <c r="AT137" i="1"/>
  <c r="AT67" i="1" s="1"/>
  <c r="AX137" i="1"/>
  <c r="AX67" i="1" s="1"/>
  <c r="AY98" i="1" s="1"/>
  <c r="BA137" i="1"/>
  <c r="BA67" i="1" s="1"/>
  <c r="AT10" i="1"/>
  <c r="AT134" i="1" s="1"/>
  <c r="AX32" i="1"/>
  <c r="AY137" i="1"/>
  <c r="AY67" i="1" s="1"/>
  <c r="AS10" i="1"/>
  <c r="AS134" i="1" s="1"/>
  <c r="AW32" i="1"/>
  <c r="AY10" i="1"/>
  <c r="AY134" i="1" s="1"/>
  <c r="AV20" i="1"/>
  <c r="AH22" i="1"/>
  <c r="AH25" i="1" s="1"/>
  <c r="AL16" i="1"/>
  <c r="AL135" i="1" s="1"/>
  <c r="AH118" i="1"/>
  <c r="AH125" i="1" s="1"/>
  <c r="AJ19" i="1"/>
  <c r="AJ23" i="1" s="1"/>
  <c r="BH8" i="1"/>
  <c r="BH32" i="1" s="1"/>
  <c r="AV32" i="1"/>
  <c r="AV10" i="1"/>
  <c r="AV134" i="1" s="1"/>
  <c r="AT14" i="1"/>
  <c r="AT20" i="1" s="1"/>
  <c r="AT24" i="1" s="1"/>
  <c r="BF8" i="1"/>
  <c r="AH16" i="1"/>
  <c r="AH135" i="1" s="1"/>
  <c r="BD118" i="1"/>
  <c r="AR118" i="1"/>
  <c r="AU14" i="1"/>
  <c r="AU20" i="1" s="1"/>
  <c r="AU24" i="1" s="1"/>
  <c r="BG8" i="1"/>
  <c r="AF22" i="1"/>
  <c r="AF25" i="1" s="1"/>
  <c r="AX13" i="1"/>
  <c r="AX19" i="1" s="1"/>
  <c r="AX23" i="1" s="1"/>
  <c r="BI20" i="1"/>
  <c r="BI24" i="1" s="1"/>
  <c r="AP19" i="1"/>
  <c r="AP23" i="1" s="1"/>
  <c r="BJ7" i="1"/>
  <c r="BJ133" i="1" s="1"/>
  <c r="AN19" i="1"/>
  <c r="AN22" i="1" s="1"/>
  <c r="AN25" i="1" s="1"/>
  <c r="BI7" i="1"/>
  <c r="BY4" i="1"/>
  <c r="BY3" i="1" s="1"/>
  <c r="AY14" i="1"/>
  <c r="AY20" i="1" s="1"/>
  <c r="AY24" i="1" s="1"/>
  <c r="BK8" i="1"/>
  <c r="BK7" i="1"/>
  <c r="BK133" i="1" s="1"/>
  <c r="AY32" i="1"/>
  <c r="AY13" i="1"/>
  <c r="AF125" i="1"/>
  <c r="BA14" i="1"/>
  <c r="BA20" i="1" s="1"/>
  <c r="BA24" i="1" s="1"/>
  <c r="BM8" i="1"/>
  <c r="BN7" i="1"/>
  <c r="BN133" i="1" s="1"/>
  <c r="BB32" i="1"/>
  <c r="BB13" i="1"/>
  <c r="BD7" i="1"/>
  <c r="BD133" i="1" s="1"/>
  <c r="AR32" i="1"/>
  <c r="AR13" i="1"/>
  <c r="AR19" i="1" s="1"/>
  <c r="AR23" i="1" s="1"/>
  <c r="BL7" i="1"/>
  <c r="BL133" i="1" s="1"/>
  <c r="BN137" i="1" s="1"/>
  <c r="BN67" i="1" s="1"/>
  <c r="AZ32" i="1"/>
  <c r="AZ13" i="1"/>
  <c r="AS32" i="1"/>
  <c r="AS13" i="1"/>
  <c r="BE7" i="1"/>
  <c r="BE133" i="1" s="1"/>
  <c r="BJ13" i="1"/>
  <c r="AU13" i="1"/>
  <c r="AU32" i="1"/>
  <c r="BG7" i="1"/>
  <c r="BG133" i="1" s="1"/>
  <c r="BO7" i="1"/>
  <c r="BO133" i="1" s="1"/>
  <c r="BC32" i="1"/>
  <c r="BC13" i="1"/>
  <c r="AG19" i="1"/>
  <c r="AG23" i="1" s="1"/>
  <c r="AS14" i="1"/>
  <c r="AS20" i="1" s="1"/>
  <c r="AS24" i="1" s="1"/>
  <c r="BE8" i="1"/>
  <c r="AR10" i="1"/>
  <c r="AR134" i="1" s="1"/>
  <c r="AZ14" i="1"/>
  <c r="AZ20" i="1" s="1"/>
  <c r="AZ24" i="1" s="1"/>
  <c r="BL8" i="1"/>
  <c r="BM7" i="1"/>
  <c r="BM133" i="1" s="1"/>
  <c r="BA32" i="1"/>
  <c r="BA13" i="1"/>
  <c r="BI13" i="1"/>
  <c r="BI32" i="1"/>
  <c r="AT32" i="1"/>
  <c r="AT13" i="1"/>
  <c r="BF7" i="1"/>
  <c r="BF133" i="1" s="1"/>
  <c r="BH13" i="1"/>
  <c r="AR14" i="1"/>
  <c r="AR20" i="1" s="1"/>
  <c r="AR24" i="1" s="1"/>
  <c r="BD8" i="1"/>
  <c r="BJ8" i="1"/>
  <c r="AX14" i="1"/>
  <c r="BB14" i="1"/>
  <c r="BB20" i="1" s="1"/>
  <c r="BB24" i="1" s="1"/>
  <c r="BN8" i="1"/>
  <c r="BA10" i="1"/>
  <c r="BA134" i="1" s="1"/>
  <c r="BC14" i="1"/>
  <c r="BC20" i="1" s="1"/>
  <c r="BC24" i="1" s="1"/>
  <c r="BO8" i="1"/>
  <c r="BI118" i="1"/>
  <c r="AW118" i="1"/>
  <c r="AG125" i="1"/>
  <c r="BX3" i="1"/>
  <c r="BT4" i="1"/>
  <c r="AK118" i="1"/>
  <c r="BR3" i="1"/>
  <c r="AK124" i="1"/>
  <c r="AJ124" i="1"/>
  <c r="BS3" i="1"/>
  <c r="AI22" i="1"/>
  <c r="AI25" i="1" s="1"/>
  <c r="BI124" i="1"/>
  <c r="AW124" i="1"/>
  <c r="AV24" i="1"/>
  <c r="BF124" i="1"/>
  <c r="AO118" i="1"/>
  <c r="AJ24" i="1"/>
  <c r="X58" i="1"/>
  <c r="L58" i="1"/>
  <c r="BH124" i="1"/>
  <c r="AV124" i="1"/>
  <c r="BH118" i="1"/>
  <c r="AV118" i="1"/>
  <c r="AJ118" i="1"/>
  <c r="W58" i="1"/>
  <c r="K58" i="1"/>
  <c r="AW22" i="1"/>
  <c r="AW25" i="1" s="1"/>
  <c r="BD124" i="1"/>
  <c r="AY118" i="1"/>
  <c r="AM118" i="1"/>
  <c r="AM125" i="1" s="1"/>
  <c r="AX118" i="1"/>
  <c r="BJ118" i="1"/>
  <c r="BJ125" i="1" s="1"/>
  <c r="BE124" i="1"/>
  <c r="AS124" i="1"/>
  <c r="AL118" i="1"/>
  <c r="AL125" i="1" s="1"/>
  <c r="AR124" i="1"/>
  <c r="AR125" i="1" s="1"/>
  <c r="AI125" i="1"/>
  <c r="BK118" i="1"/>
  <c r="AF109" i="1"/>
  <c r="AF111" i="1" s="1"/>
  <c r="AX124" i="1"/>
  <c r="AH70" i="1"/>
  <c r="AI70" i="1" s="1"/>
  <c r="AI109" i="1" s="1"/>
  <c r="AI111" i="1" s="1"/>
  <c r="AG109" i="1"/>
  <c r="AG111" i="1" s="1"/>
  <c r="BA124" i="1"/>
  <c r="AO22" i="1"/>
  <c r="AO25" i="1" s="1"/>
  <c r="AA58" i="1"/>
  <c r="O58" i="1"/>
  <c r="BL124" i="1"/>
  <c r="AZ124" i="1"/>
  <c r="AK22" i="1"/>
  <c r="AK25" i="1" s="1"/>
  <c r="BM124" i="1"/>
  <c r="AO124" i="1"/>
  <c r="M58" i="1"/>
  <c r="BK124" i="1"/>
  <c r="AY124" i="1"/>
  <c r="AH24" i="1"/>
  <c r="BF118" i="1"/>
  <c r="AT118" i="1"/>
  <c r="AU118" i="1"/>
  <c r="BE118" i="1"/>
  <c r="AS118" i="1"/>
  <c r="AU124" i="1"/>
  <c r="BG118" i="1"/>
  <c r="BG125" i="1" s="1"/>
  <c r="H58" i="1"/>
  <c r="AT124" i="1"/>
  <c r="AP22" i="1"/>
  <c r="AM22" i="1"/>
  <c r="BN124" i="1"/>
  <c r="BB124" i="1"/>
  <c r="AP124" i="1"/>
  <c r="AL22" i="1"/>
  <c r="BM118" i="1"/>
  <c r="BA118" i="1"/>
  <c r="AN125" i="1"/>
  <c r="BL118" i="1"/>
  <c r="AZ118" i="1"/>
  <c r="BO124" i="1"/>
  <c r="BO125" i="1" s="1"/>
  <c r="BC124" i="1"/>
  <c r="BC125" i="1" s="1"/>
  <c r="AQ124" i="1"/>
  <c r="AQ125" i="1" s="1"/>
  <c r="AD58" i="1"/>
  <c r="R58" i="1"/>
  <c r="AC58" i="1"/>
  <c r="Q58" i="1"/>
  <c r="AB58" i="1"/>
  <c r="P58" i="1"/>
  <c r="Z58" i="1"/>
  <c r="N58" i="1"/>
  <c r="Y58" i="1"/>
  <c r="V58" i="1"/>
  <c r="J58" i="1"/>
  <c r="BB118" i="1"/>
  <c r="AP118" i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BN125" i="1" l="1"/>
  <c r="BD125" i="1"/>
  <c r="BB98" i="1"/>
  <c r="AV22" i="1"/>
  <c r="AV25" i="1" s="1"/>
  <c r="BE137" i="1"/>
  <c r="BE67" i="1" s="1"/>
  <c r="AF141" i="1"/>
  <c r="AF76" i="1" s="1"/>
  <c r="AF102" i="1" s="1"/>
  <c r="AM141" i="1"/>
  <c r="AM76" i="1" s="1"/>
  <c r="AJ141" i="1"/>
  <c r="AJ76" i="1" s="1"/>
  <c r="AM139" i="1"/>
  <c r="AM69" i="1" s="1"/>
  <c r="AN139" i="1"/>
  <c r="AN69" i="1" s="1"/>
  <c r="AO141" i="1"/>
  <c r="AO76" i="1" s="1"/>
  <c r="AK141" i="1"/>
  <c r="AK76" i="1" s="1"/>
  <c r="AK102" i="1" s="1"/>
  <c r="AN141" i="1"/>
  <c r="AN76" i="1" s="1"/>
  <c r="AO139" i="1"/>
  <c r="AO69" i="1" s="1"/>
  <c r="AP139" i="1"/>
  <c r="AP69" i="1" s="1"/>
  <c r="AQ23" i="1"/>
  <c r="AK139" i="1"/>
  <c r="AK69" i="1" s="1"/>
  <c r="AL100" i="1" s="1"/>
  <c r="AS98" i="1"/>
  <c r="AT98" i="1"/>
  <c r="AU141" i="1"/>
  <c r="AU76" i="1" s="1"/>
  <c r="AU139" i="1"/>
  <c r="AU69" i="1" s="1"/>
  <c r="AX98" i="1"/>
  <c r="AF138" i="1"/>
  <c r="AF68" i="1" s="1"/>
  <c r="AG144" i="1"/>
  <c r="BI125" i="1"/>
  <c r="AP141" i="1"/>
  <c r="AP76" i="1" s="1"/>
  <c r="AR141" i="1"/>
  <c r="AR76" i="1" s="1"/>
  <c r="AR139" i="1"/>
  <c r="AR69" i="1" s="1"/>
  <c r="AG145" i="1"/>
  <c r="AF140" i="1"/>
  <c r="AF75" i="1" s="1"/>
  <c r="BM137" i="1"/>
  <c r="BM67" i="1" s="1"/>
  <c r="BN98" i="1" s="1"/>
  <c r="AU98" i="1"/>
  <c r="AL141" i="1"/>
  <c r="AL76" i="1" s="1"/>
  <c r="BB139" i="1"/>
  <c r="BB69" i="1" s="1"/>
  <c r="BC100" i="1" s="1"/>
  <c r="BB141" i="1"/>
  <c r="BB76" i="1" s="1"/>
  <c r="AX139" i="1"/>
  <c r="AX69" i="1" s="1"/>
  <c r="AX141" i="1"/>
  <c r="AX76" i="1" s="1"/>
  <c r="BA98" i="1"/>
  <c r="BA141" i="1"/>
  <c r="BA76" i="1" s="1"/>
  <c r="BA139" i="1"/>
  <c r="BA69" i="1" s="1"/>
  <c r="AW139" i="1"/>
  <c r="AW69" i="1" s="1"/>
  <c r="BF137" i="1"/>
  <c r="BF67" i="1" s="1"/>
  <c r="AY141" i="1"/>
  <c r="AY76" i="1" s="1"/>
  <c r="AY102" i="1" s="1"/>
  <c r="AY139" i="1"/>
  <c r="AY69" i="1" s="1"/>
  <c r="AZ139" i="1"/>
  <c r="AZ69" i="1" s="1"/>
  <c r="AZ141" i="1"/>
  <c r="AZ76" i="1" s="1"/>
  <c r="AV98" i="1"/>
  <c r="AW141" i="1"/>
  <c r="AW76" i="1" s="1"/>
  <c r="AH141" i="1"/>
  <c r="AH76" i="1" s="1"/>
  <c r="BC139" i="1"/>
  <c r="BC69" i="1" s="1"/>
  <c r="BC141" i="1"/>
  <c r="BC76" i="1" s="1"/>
  <c r="BC98" i="1"/>
  <c r="AQ141" i="1"/>
  <c r="AQ76" i="1" s="1"/>
  <c r="AQ102" i="1" s="1"/>
  <c r="AH139" i="1"/>
  <c r="AH69" i="1" s="1"/>
  <c r="AO125" i="1"/>
  <c r="AS139" i="1"/>
  <c r="AS69" i="1" s="1"/>
  <c r="AS141" i="1"/>
  <c r="AS76" i="1" s="1"/>
  <c r="AW16" i="1"/>
  <c r="AW135" i="1" s="1"/>
  <c r="AQ139" i="1"/>
  <c r="AQ69" i="1" s="1"/>
  <c r="AR100" i="1" s="1"/>
  <c r="AG141" i="1"/>
  <c r="AG76" i="1" s="1"/>
  <c r="AG102" i="1" s="1"/>
  <c r="AI141" i="1"/>
  <c r="AI76" i="1" s="1"/>
  <c r="AI102" i="1" s="1"/>
  <c r="AT141" i="1"/>
  <c r="AT76" i="1" s="1"/>
  <c r="AT139" i="1"/>
  <c r="AT69" i="1" s="1"/>
  <c r="AK125" i="1"/>
  <c r="AV139" i="1"/>
  <c r="AV69" i="1" s="1"/>
  <c r="AW100" i="1" s="1"/>
  <c r="AV141" i="1"/>
  <c r="AV76" i="1" s="1"/>
  <c r="AV102" i="1" s="1"/>
  <c r="AZ98" i="1"/>
  <c r="AJ139" i="1"/>
  <c r="AJ69" i="1" s="1"/>
  <c r="AK100" i="1" s="1"/>
  <c r="AF139" i="1"/>
  <c r="AF69" i="1" s="1"/>
  <c r="AG139" i="1"/>
  <c r="AG69" i="1" s="1"/>
  <c r="AI139" i="1"/>
  <c r="AI69" i="1" s="1"/>
  <c r="AJ100" i="1" s="1"/>
  <c r="BH137" i="1"/>
  <c r="BH67" i="1" s="1"/>
  <c r="BO137" i="1"/>
  <c r="BO67" i="1" s="1"/>
  <c r="BO98" i="1" s="1"/>
  <c r="BZ4" i="1"/>
  <c r="BL137" i="1"/>
  <c r="BL67" i="1" s="1"/>
  <c r="BD137" i="1"/>
  <c r="BD67" i="1" s="1"/>
  <c r="BE98" i="1" s="1"/>
  <c r="BG137" i="1"/>
  <c r="BG67" i="1" s="1"/>
  <c r="BH10" i="1"/>
  <c r="BH134" i="1" s="1"/>
  <c r="BF14" i="1"/>
  <c r="BF20" i="1" s="1"/>
  <c r="BF24" i="1" s="1"/>
  <c r="AN23" i="1"/>
  <c r="BH14" i="1"/>
  <c r="BH20" i="1" s="1"/>
  <c r="BH24" i="1" s="1"/>
  <c r="AR22" i="1"/>
  <c r="AR25" i="1" s="1"/>
  <c r="BG14" i="1"/>
  <c r="BG20" i="1" s="1"/>
  <c r="BG24" i="1" s="1"/>
  <c r="AH109" i="1"/>
  <c r="AH111" i="1" s="1"/>
  <c r="AW125" i="1"/>
  <c r="BI133" i="1"/>
  <c r="BI10" i="1"/>
  <c r="BI134" i="1" s="1"/>
  <c r="AJ22" i="1"/>
  <c r="AJ25" i="1" s="1"/>
  <c r="AT16" i="1"/>
  <c r="AT135" i="1" s="1"/>
  <c r="AT19" i="1"/>
  <c r="BM14" i="1"/>
  <c r="BM20" i="1" s="1"/>
  <c r="BM24" i="1" s="1"/>
  <c r="BN14" i="1"/>
  <c r="BN20" i="1" s="1"/>
  <c r="BN24" i="1" s="1"/>
  <c r="AZ16" i="1"/>
  <c r="AZ135" i="1" s="1"/>
  <c r="AZ19" i="1"/>
  <c r="AG22" i="1"/>
  <c r="BC16" i="1"/>
  <c r="BC135" i="1" s="1"/>
  <c r="BC19" i="1"/>
  <c r="BJ14" i="1"/>
  <c r="BJ20" i="1" s="1"/>
  <c r="BJ24" i="1" s="1"/>
  <c r="BJ10" i="1"/>
  <c r="BJ134" i="1" s="1"/>
  <c r="BA16" i="1"/>
  <c r="BA135" i="1" s="1"/>
  <c r="BA19" i="1"/>
  <c r="BO32" i="1"/>
  <c r="BO13" i="1"/>
  <c r="BO19" i="1" s="1"/>
  <c r="BO10" i="1"/>
  <c r="BO134" i="1" s="1"/>
  <c r="BO139" i="1" s="1"/>
  <c r="BO69" i="1" s="1"/>
  <c r="BL32" i="1"/>
  <c r="BL13" i="1"/>
  <c r="BL10" i="1"/>
  <c r="BL134" i="1" s="1"/>
  <c r="BD14" i="1"/>
  <c r="BD20" i="1" s="1"/>
  <c r="BD24" i="1" s="1"/>
  <c r="BG32" i="1"/>
  <c r="BG13" i="1"/>
  <c r="BG19" i="1" s="1"/>
  <c r="BG10" i="1"/>
  <c r="BG134" i="1" s="1"/>
  <c r="AR16" i="1"/>
  <c r="AR135" i="1" s="1"/>
  <c r="AY16" i="1"/>
  <c r="AY135" i="1" s="1"/>
  <c r="AY19" i="1"/>
  <c r="BI16" i="1"/>
  <c r="BI135" i="1" s="1"/>
  <c r="BI19" i="1"/>
  <c r="BM32" i="1"/>
  <c r="BM13" i="1"/>
  <c r="BM19" i="1" s="1"/>
  <c r="BM10" i="1"/>
  <c r="BM134" i="1" s="1"/>
  <c r="BL14" i="1"/>
  <c r="BL20" i="1" s="1"/>
  <c r="BL24" i="1" s="1"/>
  <c r="AU16" i="1"/>
  <c r="AU135" i="1" s="1"/>
  <c r="AU19" i="1"/>
  <c r="BD32" i="1"/>
  <c r="BD13" i="1"/>
  <c r="BD10" i="1"/>
  <c r="BD134" i="1" s="1"/>
  <c r="BK32" i="1"/>
  <c r="BK13" i="1"/>
  <c r="BK19" i="1" s="1"/>
  <c r="BK10" i="1"/>
  <c r="BK134" i="1" s="1"/>
  <c r="AX16" i="1"/>
  <c r="AX135" i="1" s="1"/>
  <c r="AX20" i="1"/>
  <c r="BJ32" i="1"/>
  <c r="BB16" i="1"/>
  <c r="BB135" i="1" s="1"/>
  <c r="BB19" i="1"/>
  <c r="BK14" i="1"/>
  <c r="BK20" i="1" s="1"/>
  <c r="BK24" i="1" s="1"/>
  <c r="BO14" i="1"/>
  <c r="BO20" i="1" s="1"/>
  <c r="BO24" i="1" s="1"/>
  <c r="BH19" i="1"/>
  <c r="BJ19" i="1"/>
  <c r="BE32" i="1"/>
  <c r="BE13" i="1"/>
  <c r="BE10" i="1"/>
  <c r="BE134" i="1" s="1"/>
  <c r="BN32" i="1"/>
  <c r="BN13" i="1"/>
  <c r="BN19" i="1" s="1"/>
  <c r="BN10" i="1"/>
  <c r="BN134" i="1" s="1"/>
  <c r="BF32" i="1"/>
  <c r="BF13" i="1"/>
  <c r="BF10" i="1"/>
  <c r="BF134" i="1" s="1"/>
  <c r="BE14" i="1"/>
  <c r="BE20" i="1" s="1"/>
  <c r="BE24" i="1" s="1"/>
  <c r="AS16" i="1"/>
  <c r="AS135" i="1" s="1"/>
  <c r="AS19" i="1"/>
  <c r="BZ3" i="1"/>
  <c r="CA4" i="1"/>
  <c r="BU4" i="1"/>
  <c r="AJ125" i="1"/>
  <c r="BH125" i="1"/>
  <c r="AZ125" i="1"/>
  <c r="BT3" i="1"/>
  <c r="BL125" i="1"/>
  <c r="BE125" i="1"/>
  <c r="AV125" i="1"/>
  <c r="BF125" i="1"/>
  <c r="BK125" i="1"/>
  <c r="AX125" i="1"/>
  <c r="BA125" i="1"/>
  <c r="AS125" i="1"/>
  <c r="AY125" i="1"/>
  <c r="AU125" i="1"/>
  <c r="AT125" i="1"/>
  <c r="AP125" i="1"/>
  <c r="BB125" i="1"/>
  <c r="AP25" i="1"/>
  <c r="BM125" i="1"/>
  <c r="AE25" i="1"/>
  <c r="M125" i="1"/>
  <c r="AM25" i="1"/>
  <c r="AL25" i="1"/>
  <c r="AJ70" i="1"/>
  <c r="AJ109" i="1" s="1"/>
  <c r="AJ111" i="1" s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BH98" i="1" l="1"/>
  <c r="BF16" i="1"/>
  <c r="BF135" i="1" s="1"/>
  <c r="AP100" i="1"/>
  <c r="AN102" i="1"/>
  <c r="AL102" i="1"/>
  <c r="AO102" i="1"/>
  <c r="AZ100" i="1"/>
  <c r="AO100" i="1"/>
  <c r="AN100" i="1"/>
  <c r="AI100" i="1"/>
  <c r="AX100" i="1"/>
  <c r="AS100" i="1"/>
  <c r="AU100" i="1"/>
  <c r="BC102" i="1"/>
  <c r="BA102" i="1"/>
  <c r="AT102" i="1"/>
  <c r="AP102" i="1"/>
  <c r="AH102" i="1"/>
  <c r="AM100" i="1"/>
  <c r="BH141" i="1"/>
  <c r="BH76" i="1" s="1"/>
  <c r="BH139" i="1"/>
  <c r="BH69" i="1" s="1"/>
  <c r="AF99" i="1"/>
  <c r="BG139" i="1"/>
  <c r="BG69" i="1" s="1"/>
  <c r="BG141" i="1"/>
  <c r="BG76" i="1" s="1"/>
  <c r="BJ139" i="1"/>
  <c r="BJ69" i="1" s="1"/>
  <c r="BJ141" i="1"/>
  <c r="BJ76" i="1" s="1"/>
  <c r="BI139" i="1"/>
  <c r="BI69" i="1" s="1"/>
  <c r="BJ100" i="1" s="1"/>
  <c r="BI141" i="1"/>
  <c r="BI76" i="1" s="1"/>
  <c r="BG98" i="1"/>
  <c r="BM98" i="1"/>
  <c r="BO141" i="1"/>
  <c r="BO76" i="1" s="1"/>
  <c r="AM102" i="1"/>
  <c r="BM141" i="1"/>
  <c r="BM76" i="1" s="1"/>
  <c r="BM139" i="1"/>
  <c r="BM69" i="1" s="1"/>
  <c r="BD98" i="1"/>
  <c r="AF101" i="1"/>
  <c r="AV100" i="1"/>
  <c r="BL141" i="1"/>
  <c r="BL76" i="1" s="1"/>
  <c r="BL139" i="1"/>
  <c r="BL69" i="1" s="1"/>
  <c r="BB100" i="1"/>
  <c r="AH145" i="1"/>
  <c r="AG140" i="1"/>
  <c r="AG75" i="1" s="1"/>
  <c r="AU102" i="1"/>
  <c r="BK141" i="1"/>
  <c r="BK76" i="1" s="1"/>
  <c r="BK139" i="1"/>
  <c r="BK69" i="1" s="1"/>
  <c r="AW102" i="1"/>
  <c r="AJ102" i="1"/>
  <c r="AH100" i="1"/>
  <c r="AR102" i="1"/>
  <c r="AF100" i="1"/>
  <c r="AG100" i="1"/>
  <c r="AX102" i="1"/>
  <c r="BD141" i="1"/>
  <c r="BD76" i="1" s="1"/>
  <c r="BD102" i="1" s="1"/>
  <c r="BD139" i="1"/>
  <c r="BD69" i="1" s="1"/>
  <c r="BD100" i="1" s="1"/>
  <c r="AS102" i="1"/>
  <c r="AZ102" i="1"/>
  <c r="AY100" i="1"/>
  <c r="AQ100" i="1"/>
  <c r="BN139" i="1"/>
  <c r="BN69" i="1" s="1"/>
  <c r="BO100" i="1" s="1"/>
  <c r="BN141" i="1"/>
  <c r="BN76" i="1" s="1"/>
  <c r="BE139" i="1"/>
  <c r="BE69" i="1" s="1"/>
  <c r="BE141" i="1"/>
  <c r="BE76" i="1" s="1"/>
  <c r="BE102" i="1" s="1"/>
  <c r="BF141" i="1"/>
  <c r="BF76" i="1" s="1"/>
  <c r="BF139" i="1"/>
  <c r="BF69" i="1" s="1"/>
  <c r="BH16" i="1"/>
  <c r="BH135" i="1" s="1"/>
  <c r="AT100" i="1"/>
  <c r="BA100" i="1"/>
  <c r="BB102" i="1"/>
  <c r="AH144" i="1"/>
  <c r="AG138" i="1"/>
  <c r="AG68" i="1" s="1"/>
  <c r="BF98" i="1"/>
  <c r="BF19" i="1"/>
  <c r="BF23" i="1" s="1"/>
  <c r="BK137" i="1"/>
  <c r="BK67" i="1" s="1"/>
  <c r="BL98" i="1" s="1"/>
  <c r="BJ137" i="1"/>
  <c r="BJ67" i="1" s="1"/>
  <c r="BL16" i="1"/>
  <c r="BL135" i="1" s="1"/>
  <c r="BI137" i="1"/>
  <c r="BI67" i="1" s="1"/>
  <c r="BI98" i="1" s="1"/>
  <c r="BD16" i="1"/>
  <c r="BD135" i="1" s="1"/>
  <c r="BO16" i="1"/>
  <c r="BO135" i="1" s="1"/>
  <c r="BJ16" i="1"/>
  <c r="BJ135" i="1" s="1"/>
  <c r="BG16" i="1"/>
  <c r="BG135" i="1" s="1"/>
  <c r="BE16" i="1"/>
  <c r="BE135" i="1" s="1"/>
  <c r="BK23" i="1"/>
  <c r="BK22" i="1"/>
  <c r="AS22" i="1"/>
  <c r="AS23" i="1"/>
  <c r="BI23" i="1"/>
  <c r="BI22" i="1"/>
  <c r="BC22" i="1"/>
  <c r="BC25" i="1" s="1"/>
  <c r="BC23" i="1"/>
  <c r="BE19" i="1"/>
  <c r="BB23" i="1"/>
  <c r="BB22" i="1"/>
  <c r="BB25" i="1" s="1"/>
  <c r="AY23" i="1"/>
  <c r="AY22" i="1"/>
  <c r="AY25" i="1" s="1"/>
  <c r="AG25" i="1"/>
  <c r="AZ23" i="1"/>
  <c r="AZ22" i="1"/>
  <c r="AZ25" i="1" s="1"/>
  <c r="BJ23" i="1"/>
  <c r="BJ22" i="1"/>
  <c r="AX24" i="1"/>
  <c r="AX22" i="1"/>
  <c r="BG23" i="1"/>
  <c r="BG22" i="1"/>
  <c r="BH23" i="1"/>
  <c r="BH22" i="1"/>
  <c r="BA23" i="1"/>
  <c r="BA22" i="1"/>
  <c r="BA25" i="1" s="1"/>
  <c r="BM23" i="1"/>
  <c r="BM22" i="1"/>
  <c r="BO22" i="1"/>
  <c r="BO23" i="1"/>
  <c r="BN23" i="1"/>
  <c r="BN22" i="1"/>
  <c r="BK16" i="1"/>
  <c r="BK135" i="1" s="1"/>
  <c r="AT22" i="1"/>
  <c r="AT23" i="1"/>
  <c r="BM16" i="1"/>
  <c r="BM135" i="1" s="1"/>
  <c r="AU23" i="1"/>
  <c r="AU22" i="1"/>
  <c r="BN16" i="1"/>
  <c r="BN135" i="1" s="1"/>
  <c r="BD19" i="1"/>
  <c r="BL19" i="1"/>
  <c r="CA3" i="1"/>
  <c r="BV4" i="1"/>
  <c r="BV3" i="1" s="1"/>
  <c r="BU3" i="1"/>
  <c r="Z60" i="1"/>
  <c r="AK70" i="1"/>
  <c r="AK109" i="1" s="1"/>
  <c r="AK111" i="1" s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BH100" i="1" l="1"/>
  <c r="BM100" i="1"/>
  <c r="BI102" i="1"/>
  <c r="BL102" i="1"/>
  <c r="BF100" i="1"/>
  <c r="BN102" i="1"/>
  <c r="BK98" i="1"/>
  <c r="BF102" i="1"/>
  <c r="BJ102" i="1"/>
  <c r="BK100" i="1"/>
  <c r="AI144" i="1"/>
  <c r="AH138" i="1"/>
  <c r="AH68" i="1" s="1"/>
  <c r="AH99" i="1" s="1"/>
  <c r="BL100" i="1"/>
  <c r="BG102" i="1"/>
  <c r="BK102" i="1"/>
  <c r="BN100" i="1"/>
  <c r="AG99" i="1"/>
  <c r="BE100" i="1"/>
  <c r="AG101" i="1"/>
  <c r="BM102" i="1"/>
  <c r="BF22" i="1"/>
  <c r="BF25" i="1" s="1"/>
  <c r="AI145" i="1"/>
  <c r="AH140" i="1"/>
  <c r="AH75" i="1" s="1"/>
  <c r="BI100" i="1"/>
  <c r="BJ98" i="1"/>
  <c r="BG100" i="1"/>
  <c r="BO102" i="1"/>
  <c r="BH102" i="1"/>
  <c r="BL23" i="1"/>
  <c r="BL22" i="1"/>
  <c r="AX25" i="1"/>
  <c r="BE23" i="1"/>
  <c r="BE22" i="1"/>
  <c r="BD22" i="1"/>
  <c r="BD23" i="1"/>
  <c r="BJ25" i="1"/>
  <c r="BM25" i="1"/>
  <c r="AS25" i="1"/>
  <c r="BO25" i="1"/>
  <c r="AU25" i="1"/>
  <c r="AT25" i="1"/>
  <c r="BH25" i="1"/>
  <c r="BN25" i="1"/>
  <c r="BK25" i="1"/>
  <c r="BI25" i="1"/>
  <c r="BG25" i="1"/>
  <c r="V60" i="1"/>
  <c r="X60" i="1"/>
  <c r="W60" i="1"/>
  <c r="Y60" i="1"/>
  <c r="AB60" i="1"/>
  <c r="U60" i="1"/>
  <c r="AD61" i="1"/>
  <c r="AD62" i="1" s="1"/>
  <c r="AA60" i="1"/>
  <c r="AL70" i="1"/>
  <c r="AL109" i="1" s="1"/>
  <c r="AL111" i="1" s="1"/>
  <c r="K60" i="1"/>
  <c r="V61" i="1"/>
  <c r="V62" i="1" s="1"/>
  <c r="L60" i="1"/>
  <c r="W61" i="1"/>
  <c r="W62" i="1" s="1"/>
  <c r="R60" i="1"/>
  <c r="AC61" i="1"/>
  <c r="AC62" i="1" s="1"/>
  <c r="P60" i="1"/>
  <c r="AA61" i="1"/>
  <c r="AA62" i="1" s="1"/>
  <c r="O60" i="1"/>
  <c r="Z61" i="1"/>
  <c r="Z62" i="1" s="1"/>
  <c r="J60" i="1"/>
  <c r="U61" i="1"/>
  <c r="U62" i="1" s="1"/>
  <c r="T60" i="1"/>
  <c r="AE61" i="1"/>
  <c r="AE62" i="1" s="1"/>
  <c r="M60" i="1"/>
  <c r="X61" i="1"/>
  <c r="X62" i="1" s="1"/>
  <c r="I60" i="1"/>
  <c r="T61" i="1"/>
  <c r="T62" i="1" s="1"/>
  <c r="Q60" i="1"/>
  <c r="AB61" i="1"/>
  <c r="AB62" i="1" s="1"/>
  <c r="Y61" i="1"/>
  <c r="Y62" i="1" s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AJ145" i="1" l="1"/>
  <c r="AI140" i="1"/>
  <c r="AI75" i="1" s="1"/>
  <c r="AJ144" i="1"/>
  <c r="AI138" i="1"/>
  <c r="AI68" i="1" s="1"/>
  <c r="AH101" i="1"/>
  <c r="AI99" i="1"/>
  <c r="BD25" i="1"/>
  <c r="BL25" i="1"/>
  <c r="BE25" i="1"/>
  <c r="H59" i="1"/>
  <c r="H60" i="1" s="1"/>
  <c r="AM70" i="1"/>
  <c r="J127" i="1"/>
  <c r="J129" i="1" s="1"/>
  <c r="I130" i="1"/>
  <c r="J59" i="2"/>
  <c r="O4" i="1"/>
  <c r="N3" i="1"/>
  <c r="AI101" i="1" l="1"/>
  <c r="AK144" i="1"/>
  <c r="AJ138" i="1"/>
  <c r="AJ68" i="1" s="1"/>
  <c r="AK145" i="1"/>
  <c r="AJ140" i="1"/>
  <c r="AJ75" i="1" s="1"/>
  <c r="S61" i="1"/>
  <c r="S62" i="1" s="1"/>
  <c r="AN70" i="1"/>
  <c r="AM109" i="1"/>
  <c r="AM111" i="1" s="1"/>
  <c r="K127" i="1"/>
  <c r="K129" i="1" s="1"/>
  <c r="J130" i="1"/>
  <c r="K59" i="2"/>
  <c r="P4" i="1"/>
  <c r="O3" i="1"/>
  <c r="AL145" i="1" l="1"/>
  <c r="AK140" i="1"/>
  <c r="AK75" i="1" s="1"/>
  <c r="AL144" i="1"/>
  <c r="AK138" i="1"/>
  <c r="AK68" i="1" s="1"/>
  <c r="AJ101" i="1"/>
  <c r="AJ99" i="1"/>
  <c r="AO70" i="1"/>
  <c r="AN109" i="1"/>
  <c r="AN111" i="1" s="1"/>
  <c r="L127" i="1"/>
  <c r="L129" i="1" s="1"/>
  <c r="K130" i="1"/>
  <c r="L59" i="2"/>
  <c r="Q4" i="1"/>
  <c r="P3" i="1"/>
  <c r="AK101" i="1" l="1"/>
  <c r="AM144" i="1"/>
  <c r="AL138" i="1"/>
  <c r="AL68" i="1" s="1"/>
  <c r="AM145" i="1"/>
  <c r="AL140" i="1"/>
  <c r="AL75" i="1" s="1"/>
  <c r="AK99" i="1"/>
  <c r="AP70" i="1"/>
  <c r="AO109" i="1"/>
  <c r="AO111" i="1" s="1"/>
  <c r="M127" i="1"/>
  <c r="M129" i="1" s="1"/>
  <c r="L130" i="1"/>
  <c r="M59" i="2"/>
  <c r="R4" i="1"/>
  <c r="Q3" i="1"/>
  <c r="AN145" i="1" l="1"/>
  <c r="AM140" i="1"/>
  <c r="AM75" i="1" s="1"/>
  <c r="AN144" i="1"/>
  <c r="AM138" i="1"/>
  <c r="AM68" i="1" s="1"/>
  <c r="AM99" i="1"/>
  <c r="AL101" i="1"/>
  <c r="AL99" i="1"/>
  <c r="AQ70" i="1"/>
  <c r="AQ109" i="1" s="1"/>
  <c r="AQ111" i="1" s="1"/>
  <c r="AP109" i="1"/>
  <c r="AP111" i="1" s="1"/>
  <c r="N127" i="1"/>
  <c r="N129" i="1" s="1"/>
  <c r="M130" i="1"/>
  <c r="N59" i="2"/>
  <c r="S4" i="1"/>
  <c r="R3" i="1"/>
  <c r="AO144" i="1" l="1"/>
  <c r="AN138" i="1"/>
  <c r="AN68" i="1" s="1"/>
  <c r="AM101" i="1"/>
  <c r="AO145" i="1"/>
  <c r="AN140" i="1"/>
  <c r="AN75" i="1" s="1"/>
  <c r="AR70" i="1"/>
  <c r="O127" i="1"/>
  <c r="O129" i="1" s="1"/>
  <c r="N130" i="1"/>
  <c r="O59" i="2"/>
  <c r="T4" i="1"/>
  <c r="S3" i="1"/>
  <c r="AN101" i="1" l="1"/>
  <c r="AP145" i="1"/>
  <c r="AO140" i="1"/>
  <c r="AO75" i="1" s="1"/>
  <c r="AP144" i="1"/>
  <c r="AO138" i="1"/>
  <c r="AO68" i="1" s="1"/>
  <c r="AN99" i="1"/>
  <c r="AS70" i="1"/>
  <c r="AS109" i="1" s="1"/>
  <c r="AS111" i="1" s="1"/>
  <c r="AR109" i="1"/>
  <c r="AR111" i="1" s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AO99" i="1" l="1"/>
  <c r="AO101" i="1"/>
  <c r="AQ144" i="1"/>
  <c r="AP138" i="1"/>
  <c r="AP68" i="1" s="1"/>
  <c r="AQ145" i="1"/>
  <c r="AP140" i="1"/>
  <c r="AP75" i="1" s="1"/>
  <c r="AT70" i="1"/>
  <c r="AT109" i="1" s="1"/>
  <c r="AT111" i="1" s="1"/>
  <c r="Q127" i="1"/>
  <c r="Q129" i="1" s="1"/>
  <c r="P130" i="1"/>
  <c r="Q59" i="2"/>
  <c r="S2" i="2"/>
  <c r="S59" i="2" s="1"/>
  <c r="V4" i="1"/>
  <c r="U3" i="1"/>
  <c r="AP101" i="1" l="1"/>
  <c r="AR145" i="1"/>
  <c r="AQ140" i="1"/>
  <c r="AQ75" i="1" s="1"/>
  <c r="AR144" i="1"/>
  <c r="AQ138" i="1"/>
  <c r="AQ68" i="1" s="1"/>
  <c r="AQ99" i="1" s="1"/>
  <c r="AP99" i="1"/>
  <c r="AU70" i="1"/>
  <c r="AU109" i="1" s="1"/>
  <c r="AU111" i="1" s="1"/>
  <c r="R127" i="1"/>
  <c r="R129" i="1" s="1"/>
  <c r="Q130" i="1"/>
  <c r="V3" i="1"/>
  <c r="W4" i="1"/>
  <c r="AS144" i="1" l="1"/>
  <c r="AR138" i="1"/>
  <c r="AR68" i="1" s="1"/>
  <c r="AQ101" i="1"/>
  <c r="AS145" i="1"/>
  <c r="AR140" i="1"/>
  <c r="AR75" i="1" s="1"/>
  <c r="AR99" i="1"/>
  <c r="AV70" i="1"/>
  <c r="AV109" i="1" s="1"/>
  <c r="AV111" i="1" s="1"/>
  <c r="S127" i="1"/>
  <c r="S129" i="1" s="1"/>
  <c r="R130" i="1"/>
  <c r="X4" i="1"/>
  <c r="W3" i="1"/>
  <c r="AT145" i="1" l="1"/>
  <c r="AS140" i="1"/>
  <c r="AS75" i="1" s="1"/>
  <c r="AR101" i="1"/>
  <c r="AT144" i="1"/>
  <c r="AS138" i="1"/>
  <c r="AS68" i="1" s="1"/>
  <c r="AW70" i="1"/>
  <c r="T127" i="1"/>
  <c r="T129" i="1" s="1"/>
  <c r="S130" i="1"/>
  <c r="Y4" i="1"/>
  <c r="X3" i="1"/>
  <c r="AS101" i="1" l="1"/>
  <c r="AU144" i="1"/>
  <c r="AT138" i="1"/>
  <c r="AT68" i="1" s="1"/>
  <c r="AS99" i="1"/>
  <c r="AU145" i="1"/>
  <c r="AT140" i="1"/>
  <c r="AT75" i="1" s="1"/>
  <c r="AX70" i="1"/>
  <c r="AX109" i="1" s="1"/>
  <c r="AX111" i="1" s="1"/>
  <c r="AW109" i="1"/>
  <c r="AW111" i="1" s="1"/>
  <c r="U127" i="1"/>
  <c r="U129" i="1" s="1"/>
  <c r="T130" i="1"/>
  <c r="Z4" i="1"/>
  <c r="Y3" i="1"/>
  <c r="AV144" i="1" l="1"/>
  <c r="AU138" i="1"/>
  <c r="AU68" i="1" s="1"/>
  <c r="AV145" i="1"/>
  <c r="AU140" i="1"/>
  <c r="AU75" i="1" s="1"/>
  <c r="AU99" i="1"/>
  <c r="AT101" i="1"/>
  <c r="AT99" i="1"/>
  <c r="AY70" i="1"/>
  <c r="V127" i="1"/>
  <c r="V129" i="1" s="1"/>
  <c r="U130" i="1"/>
  <c r="AA4" i="1"/>
  <c r="Z3" i="1"/>
  <c r="AU101" i="1" l="1"/>
  <c r="AW145" i="1"/>
  <c r="AV140" i="1"/>
  <c r="AV75" i="1" s="1"/>
  <c r="AW144" i="1"/>
  <c r="AV138" i="1"/>
  <c r="AV68" i="1" s="1"/>
  <c r="AZ70" i="1"/>
  <c r="AY109" i="1"/>
  <c r="AY111" i="1" s="1"/>
  <c r="W127" i="1"/>
  <c r="W129" i="1" s="1"/>
  <c r="V130" i="1"/>
  <c r="AB4" i="1"/>
  <c r="AA3" i="1"/>
  <c r="AV101" i="1" l="1"/>
  <c r="AX144" i="1"/>
  <c r="AW138" i="1"/>
  <c r="AW68" i="1" s="1"/>
  <c r="AW99" i="1" s="1"/>
  <c r="AX145" i="1"/>
  <c r="AW140" i="1"/>
  <c r="AW75" i="1" s="1"/>
  <c r="AV99" i="1"/>
  <c r="BA70" i="1"/>
  <c r="AZ109" i="1"/>
  <c r="AZ111" i="1" s="1"/>
  <c r="X127" i="1"/>
  <c r="X129" i="1" s="1"/>
  <c r="W130" i="1"/>
  <c r="AC4" i="1"/>
  <c r="AB3" i="1"/>
  <c r="AY144" i="1" l="1"/>
  <c r="AX138" i="1"/>
  <c r="AX68" i="1" s="1"/>
  <c r="AW101" i="1"/>
  <c r="AY145" i="1"/>
  <c r="AX140" i="1"/>
  <c r="AX75" i="1" s="1"/>
  <c r="BB70" i="1"/>
  <c r="BA109" i="1"/>
  <c r="BA111" i="1" s="1"/>
  <c r="Y127" i="1"/>
  <c r="Y129" i="1" s="1"/>
  <c r="X130" i="1"/>
  <c r="AD4" i="1"/>
  <c r="AC3" i="1"/>
  <c r="AX101" i="1" l="1"/>
  <c r="AZ145" i="1"/>
  <c r="AY140" i="1"/>
  <c r="AY75" i="1" s="1"/>
  <c r="AZ144" i="1"/>
  <c r="AY138" i="1"/>
  <c r="AY68" i="1" s="1"/>
  <c r="AX99" i="1"/>
  <c r="BC70" i="1"/>
  <c r="BB109" i="1"/>
  <c r="BB111" i="1" s="1"/>
  <c r="Z127" i="1"/>
  <c r="Z129" i="1" s="1"/>
  <c r="Y130" i="1"/>
  <c r="AE4" i="1"/>
  <c r="AD3" i="1"/>
  <c r="BA144" i="1" l="1"/>
  <c r="AZ138" i="1"/>
  <c r="AZ68" i="1" s="1"/>
  <c r="AY99" i="1"/>
  <c r="BA145" i="1"/>
  <c r="AZ140" i="1"/>
  <c r="AZ75" i="1" s="1"/>
  <c r="AY101" i="1"/>
  <c r="AE3" i="1"/>
  <c r="AF4" i="1"/>
  <c r="AF159" i="1" s="1"/>
  <c r="BD70" i="1"/>
  <c r="BC109" i="1"/>
  <c r="BC111" i="1" s="1"/>
  <c r="AA127" i="1"/>
  <c r="AA129" i="1" s="1"/>
  <c r="Z130" i="1"/>
  <c r="BB145" i="1" l="1"/>
  <c r="BA140" i="1"/>
  <c r="BA75" i="1" s="1"/>
  <c r="AF28" i="1"/>
  <c r="AF152" i="1"/>
  <c r="AZ101" i="1"/>
  <c r="BB144" i="1"/>
  <c r="BA138" i="1"/>
  <c r="BA68" i="1" s="1"/>
  <c r="AZ99" i="1"/>
  <c r="AF3" i="1"/>
  <c r="AG4" i="1"/>
  <c r="AG159" i="1" s="1"/>
  <c r="BE70" i="1"/>
  <c r="BE109" i="1" s="1"/>
  <c r="BE111" i="1" s="1"/>
  <c r="BD109" i="1"/>
  <c r="BD111" i="1" s="1"/>
  <c r="AB127" i="1"/>
  <c r="AB129" i="1" s="1"/>
  <c r="AA130" i="1"/>
  <c r="AF30" i="1" l="1"/>
  <c r="AF151" i="1" s="1"/>
  <c r="AF153" i="1" s="1"/>
  <c r="BC144" i="1"/>
  <c r="BB138" i="1"/>
  <c r="BB68" i="1" s="1"/>
  <c r="AG28" i="1"/>
  <c r="AG152" i="1"/>
  <c r="AF29" i="1"/>
  <c r="AF42" i="1" s="1"/>
  <c r="AF44" i="1" s="1"/>
  <c r="BA99" i="1"/>
  <c r="BA101" i="1"/>
  <c r="BC145" i="1"/>
  <c r="BB140" i="1"/>
  <c r="BB75" i="1" s="1"/>
  <c r="AH4" i="1"/>
  <c r="AH159" i="1" s="1"/>
  <c r="AG3" i="1"/>
  <c r="BF70" i="1"/>
  <c r="BF109" i="1" s="1"/>
  <c r="BF111" i="1" s="1"/>
  <c r="AC127" i="1"/>
  <c r="AC129" i="1" s="1"/>
  <c r="AB130" i="1"/>
  <c r="AF45" i="1" l="1"/>
  <c r="AF47" i="1"/>
  <c r="AG150" i="1"/>
  <c r="AF77" i="1"/>
  <c r="AF154" i="1" s="1"/>
  <c r="AH28" i="1"/>
  <c r="AH30" i="1" s="1"/>
  <c r="AH151" i="1" s="1"/>
  <c r="AH152" i="1"/>
  <c r="AG29" i="1"/>
  <c r="AG30" i="1"/>
  <c r="AG151" i="1" s="1"/>
  <c r="BB99" i="1"/>
  <c r="BD144" i="1"/>
  <c r="BC138" i="1"/>
  <c r="BC68" i="1" s="1"/>
  <c r="BC99" i="1" s="1"/>
  <c r="BB101" i="1"/>
  <c r="BD145" i="1"/>
  <c r="BC140" i="1"/>
  <c r="BC75" i="1" s="1"/>
  <c r="AF49" i="1"/>
  <c r="AF96" i="1"/>
  <c r="AF53" i="1"/>
  <c r="AF87" i="1"/>
  <c r="AF50" i="1"/>
  <c r="AH3" i="1"/>
  <c r="AI4" i="1"/>
  <c r="BG70" i="1"/>
  <c r="BG109" i="1" s="1"/>
  <c r="BG111" i="1" s="1"/>
  <c r="AD127" i="1"/>
  <c r="AD129" i="1" s="1"/>
  <c r="AC130" i="1"/>
  <c r="AF55" i="1" l="1"/>
  <c r="AF58" i="1" s="1"/>
  <c r="AF59" i="1" s="1"/>
  <c r="AF158" i="1"/>
  <c r="AF160" i="1" s="1"/>
  <c r="AG42" i="1"/>
  <c r="AG44" i="1" s="1"/>
  <c r="AG153" i="1"/>
  <c r="AG45" i="1"/>
  <c r="AG47" i="1"/>
  <c r="AG77" i="1"/>
  <c r="AG154" i="1"/>
  <c r="AH150" i="1"/>
  <c r="AH153" i="1" s="1"/>
  <c r="BC101" i="1"/>
  <c r="BE145" i="1"/>
  <c r="BD140" i="1"/>
  <c r="BD75" i="1" s="1"/>
  <c r="AF103" i="1"/>
  <c r="AI28" i="1"/>
  <c r="AI30" i="1" s="1"/>
  <c r="AI151" i="1" s="1"/>
  <c r="AI152" i="1"/>
  <c r="AH29" i="1"/>
  <c r="AH42" i="1" s="1"/>
  <c r="AH44" i="1" s="1"/>
  <c r="AH47" i="1" s="1"/>
  <c r="BE144" i="1"/>
  <c r="BD138" i="1"/>
  <c r="BD68" i="1" s="1"/>
  <c r="BD99" i="1" s="1"/>
  <c r="AG49" i="1"/>
  <c r="AF89" i="1"/>
  <c r="AG87" i="1"/>
  <c r="AI3" i="1"/>
  <c r="AJ4" i="1"/>
  <c r="AJ159" i="1" s="1"/>
  <c r="BH70" i="1"/>
  <c r="AE127" i="1"/>
  <c r="AE129" i="1" s="1"/>
  <c r="AD130" i="1"/>
  <c r="AH55" i="1" l="1"/>
  <c r="AH58" i="1" s="1"/>
  <c r="AH158" i="1"/>
  <c r="AF60" i="1"/>
  <c r="AF61" i="1"/>
  <c r="AF62" i="1" s="1"/>
  <c r="AG55" i="1"/>
  <c r="AG58" i="1" s="1"/>
  <c r="AG158" i="1"/>
  <c r="AF78" i="1"/>
  <c r="AF161" i="1"/>
  <c r="AG157" i="1"/>
  <c r="AG160" i="1" s="1"/>
  <c r="AH45" i="1"/>
  <c r="AH49" i="1"/>
  <c r="AH53" i="1" s="1"/>
  <c r="AH59" i="1" s="1"/>
  <c r="BF145" i="1"/>
  <c r="BE140" i="1"/>
  <c r="BE75" i="1" s="1"/>
  <c r="BF144" i="1"/>
  <c r="BE138" i="1"/>
  <c r="BE68" i="1" s="1"/>
  <c r="AH77" i="1"/>
  <c r="AH154" i="1" s="1"/>
  <c r="AI150" i="1"/>
  <c r="AI153" i="1" s="1"/>
  <c r="AJ28" i="1"/>
  <c r="AJ29" i="1" s="1"/>
  <c r="AJ152" i="1"/>
  <c r="AG103" i="1"/>
  <c r="BD101" i="1"/>
  <c r="AI29" i="1"/>
  <c r="AI42" i="1" s="1"/>
  <c r="AI44" i="1" s="1"/>
  <c r="AI47" i="1" s="1"/>
  <c r="AG89" i="1"/>
  <c r="AG53" i="1"/>
  <c r="AG59" i="1" s="1"/>
  <c r="AG50" i="1"/>
  <c r="AG96" i="1"/>
  <c r="AK4" i="1"/>
  <c r="AJ3" i="1"/>
  <c r="AE130" i="1"/>
  <c r="AF127" i="1"/>
  <c r="BI70" i="1"/>
  <c r="BI109" i="1" s="1"/>
  <c r="BI111" i="1" s="1"/>
  <c r="BH109" i="1"/>
  <c r="BH111" i="1" s="1"/>
  <c r="AH96" i="1" l="1"/>
  <c r="AF104" i="1"/>
  <c r="AF106" i="1" s="1"/>
  <c r="AF128" i="1" s="1"/>
  <c r="AF82" i="1"/>
  <c r="AF91" i="1" s="1"/>
  <c r="AH157" i="1"/>
  <c r="AH160" i="1" s="1"/>
  <c r="AG78" i="1"/>
  <c r="AH87" i="1"/>
  <c r="AH50" i="1"/>
  <c r="AF129" i="1"/>
  <c r="AI55" i="1"/>
  <c r="AI58" i="1" s="1"/>
  <c r="AI158" i="1"/>
  <c r="AI45" i="1"/>
  <c r="AH103" i="1"/>
  <c r="AJ30" i="1"/>
  <c r="AJ151" i="1" s="1"/>
  <c r="BG144" i="1"/>
  <c r="BF138" i="1"/>
  <c r="BF68" i="1" s="1"/>
  <c r="AJ150" i="1"/>
  <c r="AI77" i="1"/>
  <c r="AI154" i="1" s="1"/>
  <c r="BE101" i="1"/>
  <c r="AK28" i="1"/>
  <c r="AK30" i="1" s="1"/>
  <c r="AK151" i="1" s="1"/>
  <c r="AK152" i="1"/>
  <c r="BE99" i="1"/>
  <c r="BG145" i="1"/>
  <c r="BF140" i="1"/>
  <c r="BF75" i="1" s="1"/>
  <c r="AG60" i="1"/>
  <c r="AG61" i="1"/>
  <c r="AG62" i="1" s="1"/>
  <c r="AH61" i="1"/>
  <c r="AH62" i="1" s="1"/>
  <c r="AH89" i="1"/>
  <c r="AH60" i="1"/>
  <c r="AI49" i="1"/>
  <c r="AI87" i="1" s="1"/>
  <c r="AG127" i="1"/>
  <c r="AF66" i="1"/>
  <c r="AK3" i="1"/>
  <c r="AL4" i="1"/>
  <c r="AL159" i="1" s="1"/>
  <c r="BJ70" i="1"/>
  <c r="BJ109" i="1" s="1"/>
  <c r="BJ111" i="1" s="1"/>
  <c r="AG104" i="1" l="1"/>
  <c r="AG106" i="1" s="1"/>
  <c r="AG128" i="1" s="1"/>
  <c r="AG82" i="1"/>
  <c r="AG91" i="1" s="1"/>
  <c r="AG161" i="1"/>
  <c r="AH78" i="1"/>
  <c r="AH161" i="1"/>
  <c r="AI157" i="1"/>
  <c r="AI159" i="1" s="1"/>
  <c r="AI160" i="1" s="1"/>
  <c r="AG129" i="1"/>
  <c r="BH144" i="1"/>
  <c r="BG138" i="1"/>
  <c r="BG68" i="1" s="1"/>
  <c r="BG99" i="1" s="1"/>
  <c r="AL28" i="1"/>
  <c r="AL30" i="1" s="1"/>
  <c r="AL151" i="1" s="1"/>
  <c r="AL152" i="1"/>
  <c r="AI103" i="1"/>
  <c r="BH145" i="1"/>
  <c r="BG140" i="1"/>
  <c r="BG75" i="1" s="1"/>
  <c r="BF99" i="1"/>
  <c r="BF101" i="1"/>
  <c r="AJ153" i="1"/>
  <c r="AK29" i="1"/>
  <c r="AK42" i="1" s="1"/>
  <c r="AK44" i="1" s="1"/>
  <c r="AK45" i="1" s="1"/>
  <c r="AJ42" i="1"/>
  <c r="AJ44" i="1" s="1"/>
  <c r="AI89" i="1"/>
  <c r="AI50" i="1"/>
  <c r="AI53" i="1"/>
  <c r="AI59" i="1" s="1"/>
  <c r="AI96" i="1"/>
  <c r="AM4" i="1"/>
  <c r="AM159" i="1" s="1"/>
  <c r="AL3" i="1"/>
  <c r="AF130" i="1"/>
  <c r="AF72" i="1"/>
  <c r="AF92" i="1" s="1"/>
  <c r="AG66" i="1"/>
  <c r="AH127" i="1"/>
  <c r="BK70" i="1"/>
  <c r="AH104" i="1" l="1"/>
  <c r="AH106" i="1" s="1"/>
  <c r="AH128" i="1" s="1"/>
  <c r="AH82" i="1"/>
  <c r="AH91" i="1" s="1"/>
  <c r="AH129" i="1"/>
  <c r="AL29" i="1"/>
  <c r="AL42" i="1" s="1"/>
  <c r="AL44" i="1" s="1"/>
  <c r="AI78" i="1"/>
  <c r="AJ157" i="1"/>
  <c r="BI145" i="1"/>
  <c r="BH140" i="1"/>
  <c r="BH75" i="1" s="1"/>
  <c r="AK47" i="1"/>
  <c r="BG101" i="1"/>
  <c r="AJ47" i="1"/>
  <c r="AJ158" i="1" s="1"/>
  <c r="AJ45" i="1"/>
  <c r="AM28" i="1"/>
  <c r="AM29" i="1" s="1"/>
  <c r="AM152" i="1"/>
  <c r="AJ77" i="1"/>
  <c r="AJ154" i="1" s="1"/>
  <c r="AK150" i="1"/>
  <c r="AK153" i="1" s="1"/>
  <c r="BI144" i="1"/>
  <c r="BH138" i="1"/>
  <c r="BH68" i="1" s="1"/>
  <c r="BH99" i="1" s="1"/>
  <c r="AL47" i="1"/>
  <c r="AL45" i="1"/>
  <c r="AL49" i="1"/>
  <c r="AI60" i="1"/>
  <c r="AI61" i="1"/>
  <c r="AI62" i="1" s="1"/>
  <c r="AH66" i="1"/>
  <c r="AI127" i="1"/>
  <c r="AG72" i="1"/>
  <c r="AG92" i="1" s="1"/>
  <c r="AG130" i="1"/>
  <c r="AN4" i="1"/>
  <c r="AM3" i="1"/>
  <c r="BL70" i="1"/>
  <c r="BK109" i="1"/>
  <c r="BK111" i="1" s="1"/>
  <c r="AK55" i="1" l="1"/>
  <c r="AK58" i="1" s="1"/>
  <c r="AK158" i="1"/>
  <c r="AL55" i="1"/>
  <c r="AL58" i="1" s="1"/>
  <c r="AL158" i="1"/>
  <c r="AJ160" i="1"/>
  <c r="AI161" i="1"/>
  <c r="AI104" i="1"/>
  <c r="AI106" i="1" s="1"/>
  <c r="AI128" i="1" s="1"/>
  <c r="AI82" i="1"/>
  <c r="AI91" i="1" s="1"/>
  <c r="AI129" i="1"/>
  <c r="AI66" i="1" s="1"/>
  <c r="AM30" i="1"/>
  <c r="AM151" i="1" s="1"/>
  <c r="BH101" i="1"/>
  <c r="AJ55" i="1"/>
  <c r="AJ58" i="1" s="1"/>
  <c r="AJ49" i="1"/>
  <c r="AN28" i="1"/>
  <c r="AN29" i="1" s="1"/>
  <c r="AN152" i="1"/>
  <c r="AK77" i="1"/>
  <c r="AL150" i="1"/>
  <c r="AL153" i="1" s="1"/>
  <c r="BJ145" i="1"/>
  <c r="BI140" i="1"/>
  <c r="BI75" i="1" s="1"/>
  <c r="BJ144" i="1"/>
  <c r="BI138" i="1"/>
  <c r="BI68" i="1" s="1"/>
  <c r="AJ103" i="1"/>
  <c r="AK49" i="1"/>
  <c r="AL53" i="1"/>
  <c r="AL59" i="1" s="1"/>
  <c r="AL50" i="1"/>
  <c r="AL96" i="1"/>
  <c r="AN3" i="1"/>
  <c r="AO4" i="1"/>
  <c r="AO159" i="1" s="1"/>
  <c r="AH72" i="1"/>
  <c r="AH92" i="1" s="1"/>
  <c r="AH130" i="1"/>
  <c r="BM70" i="1"/>
  <c r="BL109" i="1"/>
  <c r="BL111" i="1" s="1"/>
  <c r="AJ127" i="1" l="1"/>
  <c r="AJ78" i="1"/>
  <c r="AJ161" i="1"/>
  <c r="AK157" i="1"/>
  <c r="AK159" i="1" s="1"/>
  <c r="AK160" i="1" s="1"/>
  <c r="AL77" i="1"/>
  <c r="AM150" i="1"/>
  <c r="AM153" i="1" s="1"/>
  <c r="AL154" i="1"/>
  <c r="AJ87" i="1"/>
  <c r="AJ50" i="1"/>
  <c r="AJ53" i="1"/>
  <c r="AJ59" i="1" s="1"/>
  <c r="AJ96" i="1"/>
  <c r="AN42" i="1"/>
  <c r="AN44" i="1" s="1"/>
  <c r="AN45" i="1" s="1"/>
  <c r="AK103" i="1"/>
  <c r="BI101" i="1"/>
  <c r="BK144" i="1"/>
  <c r="BJ138" i="1"/>
  <c r="BJ68" i="1" s="1"/>
  <c r="BJ99" i="1" s="1"/>
  <c r="AN30" i="1"/>
  <c r="AN151" i="1" s="1"/>
  <c r="BK145" i="1"/>
  <c r="BJ140" i="1"/>
  <c r="BJ75" i="1" s="1"/>
  <c r="AM42" i="1"/>
  <c r="AM44" i="1" s="1"/>
  <c r="AK96" i="1"/>
  <c r="AK50" i="1"/>
  <c r="AK53" i="1"/>
  <c r="AK59" i="1" s="1"/>
  <c r="AK60" i="1" s="1"/>
  <c r="BI99" i="1"/>
  <c r="AO28" i="1"/>
  <c r="AO29" i="1" s="1"/>
  <c r="AO152" i="1"/>
  <c r="AK154" i="1"/>
  <c r="AL60" i="1"/>
  <c r="AI72" i="1"/>
  <c r="AI92" i="1" s="1"/>
  <c r="AI130" i="1"/>
  <c r="AP4" i="1"/>
  <c r="AP159" i="1" s="1"/>
  <c r="AO3" i="1"/>
  <c r="BN70" i="1"/>
  <c r="BM109" i="1"/>
  <c r="BM111" i="1" s="1"/>
  <c r="AJ104" i="1" l="1"/>
  <c r="AJ106" i="1" s="1"/>
  <c r="AJ128" i="1" s="1"/>
  <c r="AJ129" i="1" s="1"/>
  <c r="AJ82" i="1"/>
  <c r="AK78" i="1"/>
  <c r="AK161" i="1"/>
  <c r="AL157" i="1"/>
  <c r="AL160" i="1" s="1"/>
  <c r="AO30" i="1"/>
  <c r="AO151" i="1" s="1"/>
  <c r="AO42" i="1"/>
  <c r="AO44" i="1" s="1"/>
  <c r="AM47" i="1"/>
  <c r="AM45" i="1"/>
  <c r="AJ61" i="1"/>
  <c r="AJ62" i="1" s="1"/>
  <c r="AJ60" i="1"/>
  <c r="AK61" i="1"/>
  <c r="AK62" i="1" s="1"/>
  <c r="AL61" i="1"/>
  <c r="AL62" i="1" s="1"/>
  <c r="AN47" i="1"/>
  <c r="AK87" i="1"/>
  <c r="AJ89" i="1"/>
  <c r="AJ91" i="1" s="1"/>
  <c r="AP28" i="1"/>
  <c r="AP29" i="1" s="1"/>
  <c r="AP152" i="1"/>
  <c r="BL144" i="1"/>
  <c r="BK138" i="1"/>
  <c r="BK68" i="1" s="1"/>
  <c r="AM77" i="1"/>
  <c r="AN150" i="1"/>
  <c r="AN153" i="1" s="1"/>
  <c r="AM154" i="1"/>
  <c r="BJ101" i="1"/>
  <c r="BL145" i="1"/>
  <c r="BK140" i="1"/>
  <c r="BK75" i="1" s="1"/>
  <c r="AL103" i="1"/>
  <c r="AO45" i="1"/>
  <c r="AO47" i="1"/>
  <c r="AQ4" i="1"/>
  <c r="AQ159" i="1" s="1"/>
  <c r="AP3" i="1"/>
  <c r="BO70" i="1"/>
  <c r="BO109" i="1" s="1"/>
  <c r="BO111" i="1" s="1"/>
  <c r="BN109" i="1"/>
  <c r="BN111" i="1" s="1"/>
  <c r="AK127" i="1" l="1"/>
  <c r="AJ66" i="1"/>
  <c r="AJ72" i="1" s="1"/>
  <c r="AM55" i="1"/>
  <c r="AM58" i="1" s="1"/>
  <c r="AM158" i="1"/>
  <c r="AL78" i="1"/>
  <c r="AL161" i="1"/>
  <c r="AM157" i="1"/>
  <c r="AM160" i="1" s="1"/>
  <c r="AK104" i="1"/>
  <c r="AK106" i="1" s="1"/>
  <c r="AK128" i="1" s="1"/>
  <c r="AK82" i="1"/>
  <c r="AO55" i="1"/>
  <c r="AO58" i="1" s="1"/>
  <c r="AO158" i="1"/>
  <c r="AN55" i="1"/>
  <c r="AN58" i="1" s="1"/>
  <c r="AN158" i="1"/>
  <c r="AM49" i="1"/>
  <c r="AM50" i="1" s="1"/>
  <c r="AP30" i="1"/>
  <c r="AP151" i="1" s="1"/>
  <c r="AP42" i="1"/>
  <c r="AP44" i="1" s="1"/>
  <c r="AP47" i="1" s="1"/>
  <c r="AJ130" i="1"/>
  <c r="AN77" i="1"/>
  <c r="AN154" i="1" s="1"/>
  <c r="AO150" i="1"/>
  <c r="AO153" i="1" s="1"/>
  <c r="BM144" i="1"/>
  <c r="BL138" i="1"/>
  <c r="BL68" i="1" s="1"/>
  <c r="BL99" i="1" s="1"/>
  <c r="AM53" i="1"/>
  <c r="AM59" i="1" s="1"/>
  <c r="AL87" i="1"/>
  <c r="AK89" i="1"/>
  <c r="AJ92" i="1"/>
  <c r="AQ28" i="1"/>
  <c r="AQ29" i="1" s="1"/>
  <c r="AN49" i="1"/>
  <c r="BK99" i="1"/>
  <c r="BM145" i="1"/>
  <c r="BL140" i="1"/>
  <c r="BL75" i="1" s="1"/>
  <c r="AM103" i="1"/>
  <c r="BK101" i="1"/>
  <c r="AO49" i="1"/>
  <c r="AO50" i="1" s="1"/>
  <c r="AQ3" i="1"/>
  <c r="AR4" i="1"/>
  <c r="AR152" i="1" s="1"/>
  <c r="AP55" i="1" l="1"/>
  <c r="AP58" i="1" s="1"/>
  <c r="AP158" i="1"/>
  <c r="AP45" i="1"/>
  <c r="AM78" i="1"/>
  <c r="AN157" i="1"/>
  <c r="AN159" i="1" s="1"/>
  <c r="AN160" i="1" s="1"/>
  <c r="AM161" i="1"/>
  <c r="AK91" i="1"/>
  <c r="AL104" i="1"/>
  <c r="AL106" i="1" s="1"/>
  <c r="AL128" i="1" s="1"/>
  <c r="AL82" i="1"/>
  <c r="AM96" i="1"/>
  <c r="AK129" i="1"/>
  <c r="AP49" i="1"/>
  <c r="AQ30" i="1"/>
  <c r="AQ151" i="1" s="1"/>
  <c r="AR28" i="1"/>
  <c r="AO96" i="1"/>
  <c r="AO53" i="1"/>
  <c r="AO59" i="1" s="1"/>
  <c r="AO60" i="1" s="1"/>
  <c r="BN144" i="1"/>
  <c r="BM138" i="1"/>
  <c r="BM68" i="1" s="1"/>
  <c r="AM61" i="1"/>
  <c r="AM62" i="1" s="1"/>
  <c r="AM60" i="1"/>
  <c r="AN50" i="1"/>
  <c r="AN96" i="1"/>
  <c r="AN53" i="1"/>
  <c r="AN59" i="1" s="1"/>
  <c r="AO77" i="1"/>
  <c r="AP150" i="1"/>
  <c r="AP153" i="1" s="1"/>
  <c r="AL89" i="1"/>
  <c r="AM87" i="1"/>
  <c r="BL101" i="1"/>
  <c r="BN145" i="1"/>
  <c r="BM140" i="1"/>
  <c r="BM75" i="1" s="1"/>
  <c r="AN103" i="1"/>
  <c r="AP53" i="1"/>
  <c r="AP59" i="1" s="1"/>
  <c r="AP96" i="1"/>
  <c r="AP50" i="1"/>
  <c r="BD28" i="1"/>
  <c r="AS28" i="1"/>
  <c r="AR29" i="1"/>
  <c r="AR30" i="1"/>
  <c r="AR3" i="1"/>
  <c r="AS4" i="1"/>
  <c r="AS152" i="1" l="1"/>
  <c r="AS159" i="1"/>
  <c r="AL91" i="1"/>
  <c r="AM104" i="1"/>
  <c r="AM106" i="1" s="1"/>
  <c r="AM128" i="1" s="1"/>
  <c r="AM82" i="1"/>
  <c r="AK66" i="1"/>
  <c r="AL127" i="1"/>
  <c r="AL129" i="1" s="1"/>
  <c r="AO157" i="1"/>
  <c r="AO160" i="1" s="1"/>
  <c r="AN78" i="1"/>
  <c r="AN161" i="1"/>
  <c r="AQ42" i="1"/>
  <c r="AQ44" i="1" s="1"/>
  <c r="AM89" i="1"/>
  <c r="AM91" i="1" s="1"/>
  <c r="AN87" i="1"/>
  <c r="AN61" i="1"/>
  <c r="AN62" i="1" s="1"/>
  <c r="AN60" i="1"/>
  <c r="BO144" i="1"/>
  <c r="BO138" i="1" s="1"/>
  <c r="BO68" i="1" s="1"/>
  <c r="BN138" i="1"/>
  <c r="BN68" i="1" s="1"/>
  <c r="BO99" i="1" s="1"/>
  <c r="BM101" i="1"/>
  <c r="AO61" i="1"/>
  <c r="AO62" i="1" s="1"/>
  <c r="AO103" i="1"/>
  <c r="BO145" i="1"/>
  <c r="BO140" i="1" s="1"/>
  <c r="BO75" i="1" s="1"/>
  <c r="BN140" i="1"/>
  <c r="BN75" i="1" s="1"/>
  <c r="AP77" i="1"/>
  <c r="AP154" i="1"/>
  <c r="AQ150" i="1"/>
  <c r="AQ152" i="1" s="1"/>
  <c r="AQ153" i="1" s="1"/>
  <c r="AR42" i="1"/>
  <c r="AR44" i="1" s="1"/>
  <c r="AR45" i="1" s="1"/>
  <c r="AR151" i="1"/>
  <c r="AO154" i="1"/>
  <c r="BM99" i="1"/>
  <c r="BE28" i="1"/>
  <c r="AT28" i="1"/>
  <c r="AS29" i="1"/>
  <c r="AS30" i="1"/>
  <c r="AS151" i="1" s="1"/>
  <c r="BD29" i="1"/>
  <c r="BD30" i="1"/>
  <c r="BD151" i="1" s="1"/>
  <c r="BD42" i="1"/>
  <c r="BD44" i="1" s="1"/>
  <c r="AP60" i="1"/>
  <c r="AP61" i="1"/>
  <c r="AP62" i="1" s="1"/>
  <c r="AT4" i="1"/>
  <c r="AS3" i="1"/>
  <c r="AN104" i="1" l="1"/>
  <c r="AN106" i="1" s="1"/>
  <c r="AN128" i="1" s="1"/>
  <c r="AN82" i="1"/>
  <c r="AK72" i="1"/>
  <c r="AK92" i="1" s="1"/>
  <c r="AK130" i="1"/>
  <c r="AT152" i="1"/>
  <c r="AT159" i="1"/>
  <c r="AP157" i="1"/>
  <c r="AP160" i="1" s="1"/>
  <c r="AO78" i="1"/>
  <c r="AL66" i="1"/>
  <c r="AM127" i="1"/>
  <c r="AM129" i="1" s="1"/>
  <c r="AS42" i="1"/>
  <c r="AS44" i="1" s="1"/>
  <c r="AQ47" i="1"/>
  <c r="AQ158" i="1" s="1"/>
  <c r="AQ45" i="1"/>
  <c r="AP103" i="1"/>
  <c r="AR150" i="1"/>
  <c r="AR153" i="1" s="1"/>
  <c r="AQ77" i="1"/>
  <c r="BN101" i="1"/>
  <c r="BN99" i="1"/>
  <c r="AR47" i="1"/>
  <c r="BO101" i="1"/>
  <c r="AO87" i="1"/>
  <c r="AN89" i="1"/>
  <c r="AN91" i="1" s="1"/>
  <c r="AS47" i="1"/>
  <c r="AS45" i="1"/>
  <c r="BE30" i="1"/>
  <c r="BE151" i="1" s="1"/>
  <c r="BE29" i="1"/>
  <c r="BE42" i="1" s="1"/>
  <c r="BE44" i="1" s="1"/>
  <c r="AU28" i="1"/>
  <c r="AT30" i="1"/>
  <c r="AT151" i="1" s="1"/>
  <c r="BF28" i="1"/>
  <c r="AT29" i="1"/>
  <c r="AT42" i="1" s="1"/>
  <c r="AT44" i="1" s="1"/>
  <c r="BD47" i="1"/>
  <c r="BD45" i="1"/>
  <c r="BD49" i="1"/>
  <c r="AU4" i="1"/>
  <c r="AU152" i="1" s="1"/>
  <c r="AT3" i="1"/>
  <c r="AN127" i="1" l="1"/>
  <c r="AN129" i="1" s="1"/>
  <c r="AM66" i="1"/>
  <c r="AP78" i="1"/>
  <c r="AQ157" i="1"/>
  <c r="AQ160" i="1" s="1"/>
  <c r="AL72" i="1"/>
  <c r="AL92" i="1" s="1"/>
  <c r="AL130" i="1"/>
  <c r="AS55" i="1"/>
  <c r="AS58" i="1" s="1"/>
  <c r="AS158" i="1"/>
  <c r="AO161" i="1"/>
  <c r="AO104" i="1"/>
  <c r="AO106" i="1" s="1"/>
  <c r="AO128" i="1" s="1"/>
  <c r="AO82" i="1"/>
  <c r="BD55" i="1"/>
  <c r="BD58" i="1" s="1"/>
  <c r="BD158" i="1"/>
  <c r="AR55" i="1"/>
  <c r="AR58" i="1" s="1"/>
  <c r="AR158" i="1"/>
  <c r="AQ55" i="1"/>
  <c r="AQ58" i="1" s="1"/>
  <c r="AQ49" i="1"/>
  <c r="AQ103" i="1"/>
  <c r="AS150" i="1"/>
  <c r="AS153" i="1" s="1"/>
  <c r="AR77" i="1"/>
  <c r="AQ154" i="1"/>
  <c r="AO89" i="1"/>
  <c r="AP87" i="1"/>
  <c r="AR49" i="1"/>
  <c r="BF29" i="1"/>
  <c r="BF30" i="1"/>
  <c r="BG28" i="1"/>
  <c r="AU29" i="1"/>
  <c r="AU42" i="1" s="1"/>
  <c r="AU44" i="1" s="1"/>
  <c r="AV28" i="1"/>
  <c r="AU30" i="1"/>
  <c r="AU151" i="1" s="1"/>
  <c r="BD96" i="1"/>
  <c r="BD50" i="1"/>
  <c r="BD53" i="1"/>
  <c r="BD59" i="1" s="1"/>
  <c r="AT47" i="1"/>
  <c r="AT45" i="1"/>
  <c r="BE45" i="1"/>
  <c r="BE47" i="1"/>
  <c r="AS49" i="1"/>
  <c r="AU3" i="1"/>
  <c r="AV4" i="1"/>
  <c r="BE55" i="1" l="1"/>
  <c r="BE58" i="1" s="1"/>
  <c r="BE158" i="1"/>
  <c r="BE49" i="1"/>
  <c r="BE96" i="1" s="1"/>
  <c r="AQ78" i="1"/>
  <c r="AQ161" i="1"/>
  <c r="AR157" i="1"/>
  <c r="AR159" i="1" s="1"/>
  <c r="AR160" i="1" s="1"/>
  <c r="AO91" i="1"/>
  <c r="AP161" i="1"/>
  <c r="AP104" i="1"/>
  <c r="AP106" i="1" s="1"/>
  <c r="AP128" i="1" s="1"/>
  <c r="AP82" i="1"/>
  <c r="AV152" i="1"/>
  <c r="AV159" i="1"/>
  <c r="AT55" i="1"/>
  <c r="AT58" i="1" s="1"/>
  <c r="AT158" i="1"/>
  <c r="AM130" i="1"/>
  <c r="AM72" i="1"/>
  <c r="AM92" i="1" s="1"/>
  <c r="AO127" i="1"/>
  <c r="AO129" i="1" s="1"/>
  <c r="AN66" i="1"/>
  <c r="AQ53" i="1"/>
  <c r="AQ59" i="1" s="1"/>
  <c r="AQ96" i="1"/>
  <c r="AQ50" i="1"/>
  <c r="AS77" i="1"/>
  <c r="AS154" i="1"/>
  <c r="AT150" i="1"/>
  <c r="AT153" i="1" s="1"/>
  <c r="AR96" i="1"/>
  <c r="AR50" i="1"/>
  <c r="AR53" i="1"/>
  <c r="AR59" i="1" s="1"/>
  <c r="AQ87" i="1"/>
  <c r="AP89" i="1"/>
  <c r="BF42" i="1"/>
  <c r="BF44" i="1" s="1"/>
  <c r="BF151" i="1"/>
  <c r="AR154" i="1"/>
  <c r="AR103" i="1"/>
  <c r="AU47" i="1"/>
  <c r="AU45" i="1"/>
  <c r="BE53" i="1"/>
  <c r="BE59" i="1" s="1"/>
  <c r="BE60" i="1" s="1"/>
  <c r="BE50" i="1"/>
  <c r="BH28" i="1"/>
  <c r="AV29" i="1"/>
  <c r="AW28" i="1"/>
  <c r="AV30" i="1"/>
  <c r="AV151" i="1" s="1"/>
  <c r="BG30" i="1"/>
  <c r="BG151" i="1" s="1"/>
  <c r="BG29" i="1"/>
  <c r="BD60" i="1"/>
  <c r="AS53" i="1"/>
  <c r="AS59" i="1" s="1"/>
  <c r="AS96" i="1"/>
  <c r="AS50" i="1"/>
  <c r="AT49" i="1"/>
  <c r="AV3" i="1"/>
  <c r="AW4" i="1"/>
  <c r="AW152" i="1" s="1"/>
  <c r="AS157" i="1" l="1"/>
  <c r="AS160" i="1" s="1"/>
  <c r="AR161" i="1"/>
  <c r="AR78" i="1"/>
  <c r="AQ104" i="1"/>
  <c r="AQ82" i="1"/>
  <c r="AN72" i="1"/>
  <c r="AN92" i="1" s="1"/>
  <c r="AN130" i="1"/>
  <c r="AQ106" i="1"/>
  <c r="AQ128" i="1" s="1"/>
  <c r="AP91" i="1"/>
  <c r="AU55" i="1"/>
  <c r="AU58" i="1" s="1"/>
  <c r="AU158" i="1"/>
  <c r="AP127" i="1"/>
  <c r="AP129" i="1" s="1"/>
  <c r="AO66" i="1"/>
  <c r="AQ60" i="1"/>
  <c r="AQ61" i="1"/>
  <c r="AQ62" i="1" s="1"/>
  <c r="AQ89" i="1"/>
  <c r="AQ91" i="1" s="1"/>
  <c r="AR87" i="1"/>
  <c r="AR60" i="1"/>
  <c r="AR61" i="1"/>
  <c r="AR62" i="1" s="1"/>
  <c r="BF47" i="1"/>
  <c r="BF45" i="1"/>
  <c r="AT77" i="1"/>
  <c r="AU150" i="1"/>
  <c r="AU153" i="1" s="1"/>
  <c r="AS103" i="1"/>
  <c r="BG42" i="1"/>
  <c r="BG44" i="1" s="1"/>
  <c r="BG45" i="1" s="1"/>
  <c r="AV42" i="1"/>
  <c r="AV44" i="1" s="1"/>
  <c r="AV47" i="1" s="1"/>
  <c r="AV45" i="1"/>
  <c r="BI28" i="1"/>
  <c r="AX28" i="1"/>
  <c r="AW30" i="1"/>
  <c r="AW151" i="1" s="1"/>
  <c r="AW29" i="1"/>
  <c r="BH30" i="1"/>
  <c r="BH151" i="1" s="1"/>
  <c r="BH29" i="1"/>
  <c r="AS60" i="1"/>
  <c r="AS61" i="1"/>
  <c r="AS62" i="1" s="1"/>
  <c r="AT53" i="1"/>
  <c r="AT59" i="1" s="1"/>
  <c r="AT96" i="1"/>
  <c r="AT50" i="1"/>
  <c r="AU49" i="1"/>
  <c r="AX4" i="1"/>
  <c r="AW3" i="1"/>
  <c r="AV55" i="1" l="1"/>
  <c r="AV58" i="1" s="1"/>
  <c r="AV158" i="1"/>
  <c r="AX152" i="1"/>
  <c r="AX159" i="1"/>
  <c r="AR104" i="1"/>
  <c r="AR106" i="1" s="1"/>
  <c r="AR128" i="1" s="1"/>
  <c r="AR82" i="1"/>
  <c r="AO72" i="1"/>
  <c r="AO92" i="1" s="1"/>
  <c r="AO130" i="1"/>
  <c r="AW42" i="1"/>
  <c r="AW44" i="1" s="1"/>
  <c r="AW47" i="1" s="1"/>
  <c r="BF55" i="1"/>
  <c r="BF58" i="1" s="1"/>
  <c r="BF158" i="1"/>
  <c r="AP66" i="1"/>
  <c r="AQ127" i="1"/>
  <c r="AQ129" i="1" s="1"/>
  <c r="AS78" i="1"/>
  <c r="AS161" i="1"/>
  <c r="AT157" i="1"/>
  <c r="AT160" i="1" s="1"/>
  <c r="BG47" i="1"/>
  <c r="AT103" i="1"/>
  <c r="AR89" i="1"/>
  <c r="AS87" i="1"/>
  <c r="AT154" i="1"/>
  <c r="BH42" i="1"/>
  <c r="BH44" i="1" s="1"/>
  <c r="BH47" i="1" s="1"/>
  <c r="AU77" i="1"/>
  <c r="AU154" i="1" s="1"/>
  <c r="AV150" i="1"/>
  <c r="AV153" i="1" s="1"/>
  <c r="BF49" i="1"/>
  <c r="AT60" i="1"/>
  <c r="AT61" i="1"/>
  <c r="AT62" i="1" s="1"/>
  <c r="BJ28" i="1"/>
  <c r="AX29" i="1"/>
  <c r="AX42" i="1" s="1"/>
  <c r="AX44" i="1" s="1"/>
  <c r="AY28" i="1"/>
  <c r="AX30" i="1"/>
  <c r="AX151" i="1" s="1"/>
  <c r="BI30" i="1"/>
  <c r="BI151" i="1" s="1"/>
  <c r="BI29" i="1"/>
  <c r="AU50" i="1"/>
  <c r="AU53" i="1"/>
  <c r="AU59" i="1" s="1"/>
  <c r="AU96" i="1"/>
  <c r="AV49" i="1"/>
  <c r="AY4" i="1"/>
  <c r="AX3" i="1"/>
  <c r="AW55" i="1" l="1"/>
  <c r="AW58" i="1" s="1"/>
  <c r="AW158" i="1"/>
  <c r="AQ66" i="1"/>
  <c r="AR127" i="1"/>
  <c r="AR129" i="1" s="1"/>
  <c r="AY152" i="1"/>
  <c r="AY159" i="1"/>
  <c r="AW45" i="1"/>
  <c r="BG55" i="1"/>
  <c r="BG58" i="1" s="1"/>
  <c r="BG158" i="1"/>
  <c r="AT78" i="1"/>
  <c r="AU157" i="1"/>
  <c r="AU159" i="1" s="1"/>
  <c r="AU160" i="1" s="1"/>
  <c r="AP130" i="1"/>
  <c r="AP72" i="1"/>
  <c r="AP92" i="1" s="1"/>
  <c r="BH55" i="1"/>
  <c r="BH58" i="1" s="1"/>
  <c r="BH158" i="1"/>
  <c r="AS104" i="1"/>
  <c r="AS106" i="1" s="1"/>
  <c r="AS128" i="1" s="1"/>
  <c r="AS82" i="1"/>
  <c r="AR91" i="1"/>
  <c r="BI42" i="1"/>
  <c r="BI44" i="1" s="1"/>
  <c r="BI47" i="1" s="1"/>
  <c r="BG49" i="1"/>
  <c r="AV77" i="1"/>
  <c r="AV154" i="1" s="1"/>
  <c r="AW150" i="1"/>
  <c r="AW153" i="1" s="1"/>
  <c r="AS89" i="1"/>
  <c r="AT87" i="1"/>
  <c r="BH45" i="1"/>
  <c r="AU103" i="1"/>
  <c r="BF96" i="1"/>
  <c r="BF50" i="1"/>
  <c r="BF53" i="1"/>
  <c r="BF59" i="1" s="1"/>
  <c r="BF60" i="1" s="1"/>
  <c r="BK28" i="1"/>
  <c r="AY29" i="1"/>
  <c r="AZ28" i="1"/>
  <c r="AY30" i="1"/>
  <c r="AU60" i="1"/>
  <c r="AU61" i="1"/>
  <c r="AU62" i="1" s="1"/>
  <c r="AV50" i="1"/>
  <c r="AV96" i="1"/>
  <c r="AV53" i="1"/>
  <c r="AV59" i="1" s="1"/>
  <c r="BJ30" i="1"/>
  <c r="BJ29" i="1"/>
  <c r="AW49" i="1"/>
  <c r="AX47" i="1"/>
  <c r="AX45" i="1"/>
  <c r="BH49" i="1"/>
  <c r="AY3" i="1"/>
  <c r="AZ4" i="1"/>
  <c r="AZ152" i="1" s="1"/>
  <c r="AT104" i="1" l="1"/>
  <c r="AT106" i="1" s="1"/>
  <c r="AT128" i="1" s="1"/>
  <c r="AT82" i="1"/>
  <c r="BI55" i="1"/>
  <c r="BI58" i="1" s="1"/>
  <c r="BI158" i="1"/>
  <c r="AU78" i="1"/>
  <c r="AV157" i="1"/>
  <c r="AV160" i="1" s="1"/>
  <c r="AU161" i="1"/>
  <c r="AS127" i="1"/>
  <c r="AS129" i="1" s="1"/>
  <c r="AR66" i="1"/>
  <c r="AQ72" i="1"/>
  <c r="AQ92" i="1" s="1"/>
  <c r="AQ130" i="1"/>
  <c r="AX55" i="1"/>
  <c r="AX58" i="1" s="1"/>
  <c r="AX158" i="1"/>
  <c r="AS91" i="1"/>
  <c r="AT161" i="1"/>
  <c r="BI45" i="1"/>
  <c r="BG96" i="1"/>
  <c r="BG50" i="1"/>
  <c r="BG53" i="1"/>
  <c r="BG59" i="1" s="1"/>
  <c r="BG60" i="1" s="1"/>
  <c r="AY42" i="1"/>
  <c r="AY44" i="1" s="1"/>
  <c r="AY47" i="1" s="1"/>
  <c r="AY151" i="1"/>
  <c r="AT89" i="1"/>
  <c r="AT91" i="1" s="1"/>
  <c r="AU87" i="1"/>
  <c r="AW77" i="1"/>
  <c r="AW154" i="1"/>
  <c r="AX150" i="1"/>
  <c r="AX153" i="1" s="1"/>
  <c r="BJ42" i="1"/>
  <c r="BJ44" i="1" s="1"/>
  <c r="BJ47" i="1" s="1"/>
  <c r="BJ151" i="1"/>
  <c r="AV103" i="1"/>
  <c r="AV60" i="1"/>
  <c r="AV61" i="1"/>
  <c r="AV62" i="1" s="1"/>
  <c r="BH53" i="1"/>
  <c r="BH59" i="1" s="1"/>
  <c r="BH96" i="1"/>
  <c r="BH50" i="1"/>
  <c r="AW50" i="1"/>
  <c r="AW96" i="1"/>
  <c r="AW53" i="1"/>
  <c r="AW59" i="1" s="1"/>
  <c r="BI49" i="1"/>
  <c r="BL28" i="1"/>
  <c r="AZ30" i="1"/>
  <c r="AZ151" i="1" s="1"/>
  <c r="BA28" i="1"/>
  <c r="AZ29" i="1"/>
  <c r="AX49" i="1"/>
  <c r="BK30" i="1"/>
  <c r="BK151" i="1" s="1"/>
  <c r="BK29" i="1"/>
  <c r="BA4" i="1"/>
  <c r="AZ3" i="1"/>
  <c r="AT127" i="1" l="1"/>
  <c r="AT129" i="1" s="1"/>
  <c r="AS66" i="1"/>
  <c r="AV78" i="1"/>
  <c r="AV161" i="1"/>
  <c r="AW157" i="1"/>
  <c r="AW159" i="1" s="1"/>
  <c r="AW160" i="1" s="1"/>
  <c r="AR72" i="1"/>
  <c r="AR92" i="1" s="1"/>
  <c r="AR130" i="1"/>
  <c r="BJ55" i="1"/>
  <c r="BJ58" i="1" s="1"/>
  <c r="BJ158" i="1"/>
  <c r="AU104" i="1"/>
  <c r="AU106" i="1" s="1"/>
  <c r="AU128" i="1" s="1"/>
  <c r="AU82" i="1"/>
  <c r="AY55" i="1"/>
  <c r="AY58" i="1" s="1"/>
  <c r="AY158" i="1"/>
  <c r="BA152" i="1"/>
  <c r="BA159" i="1"/>
  <c r="AY45" i="1"/>
  <c r="BJ49" i="1"/>
  <c r="BJ96" i="1" s="1"/>
  <c r="AW103" i="1"/>
  <c r="BJ45" i="1"/>
  <c r="AU89" i="1"/>
  <c r="AU91" i="1" s="1"/>
  <c r="AV87" i="1"/>
  <c r="BK42" i="1"/>
  <c r="BK44" i="1" s="1"/>
  <c r="BK47" i="1" s="1"/>
  <c r="AX77" i="1"/>
  <c r="AX154" i="1" s="1"/>
  <c r="AY150" i="1"/>
  <c r="AY153" i="1" s="1"/>
  <c r="BM28" i="1"/>
  <c r="BA29" i="1"/>
  <c r="BB28" i="1"/>
  <c r="BA30" i="1"/>
  <c r="BH60" i="1"/>
  <c r="BL30" i="1"/>
  <c r="BL151" i="1" s="1"/>
  <c r="BL29" i="1"/>
  <c r="BL42" i="1" s="1"/>
  <c r="BL44" i="1" s="1"/>
  <c r="BI53" i="1"/>
  <c r="BI59" i="1" s="1"/>
  <c r="BI60" i="1" s="1"/>
  <c r="BI96" i="1"/>
  <c r="BI50" i="1"/>
  <c r="AY49" i="1"/>
  <c r="AZ42" i="1"/>
  <c r="AZ44" i="1" s="1"/>
  <c r="AW60" i="1"/>
  <c r="AW61" i="1"/>
  <c r="AW62" i="1" s="1"/>
  <c r="AX53" i="1"/>
  <c r="AX59" i="1" s="1"/>
  <c r="AX96" i="1"/>
  <c r="AX50" i="1"/>
  <c r="BB4" i="1"/>
  <c r="BA3" i="1"/>
  <c r="AW78" i="1" l="1"/>
  <c r="AX157" i="1"/>
  <c r="AX160" i="1" s="1"/>
  <c r="AV104" i="1"/>
  <c r="AV106" i="1" s="1"/>
  <c r="AV128" i="1" s="1"/>
  <c r="AV82" i="1"/>
  <c r="BK55" i="1"/>
  <c r="BK58" i="1" s="1"/>
  <c r="BK158" i="1"/>
  <c r="AS72" i="1"/>
  <c r="AS92" i="1" s="1"/>
  <c r="AS130" i="1"/>
  <c r="BB152" i="1"/>
  <c r="BB159" i="1"/>
  <c r="AT66" i="1"/>
  <c r="AU127" i="1"/>
  <c r="AU129" i="1" s="1"/>
  <c r="BK45" i="1"/>
  <c r="BJ50" i="1"/>
  <c r="BJ53" i="1"/>
  <c r="BJ59" i="1" s="1"/>
  <c r="BJ60" i="1" s="1"/>
  <c r="AY77" i="1"/>
  <c r="AY154" i="1"/>
  <c r="AZ150" i="1"/>
  <c r="AZ153" i="1" s="1"/>
  <c r="AV89" i="1"/>
  <c r="AV91" i="1" s="1"/>
  <c r="AW87" i="1"/>
  <c r="BA42" i="1"/>
  <c r="BA44" i="1" s="1"/>
  <c r="BA47" i="1" s="1"/>
  <c r="BA151" i="1"/>
  <c r="AX103" i="1"/>
  <c r="AZ47" i="1"/>
  <c r="AZ45" i="1"/>
  <c r="AZ49" i="1"/>
  <c r="BL47" i="1"/>
  <c r="BL45" i="1"/>
  <c r="AX60" i="1"/>
  <c r="AX61" i="1"/>
  <c r="AX62" i="1" s="1"/>
  <c r="BN28" i="1"/>
  <c r="BB29" i="1"/>
  <c r="BC28" i="1"/>
  <c r="BB30" i="1"/>
  <c r="BB151" i="1" s="1"/>
  <c r="AY50" i="1"/>
  <c r="AY53" i="1"/>
  <c r="AY59" i="1" s="1"/>
  <c r="AY96" i="1"/>
  <c r="BK49" i="1"/>
  <c r="BM29" i="1"/>
  <c r="BM30" i="1"/>
  <c r="BM151" i="1" s="1"/>
  <c r="BM42" i="1"/>
  <c r="BM44" i="1" s="1"/>
  <c r="BB3" i="1"/>
  <c r="BC4" i="1"/>
  <c r="BC159" i="1" s="1"/>
  <c r="AT72" i="1" l="1"/>
  <c r="AT92" i="1" s="1"/>
  <c r="AT130" i="1"/>
  <c r="BL55" i="1"/>
  <c r="BL58" i="1" s="1"/>
  <c r="BL158" i="1"/>
  <c r="BA55" i="1"/>
  <c r="BA58" i="1" s="1"/>
  <c r="BA158" i="1"/>
  <c r="AX78" i="1"/>
  <c r="AY157" i="1"/>
  <c r="AY160" i="1" s="1"/>
  <c r="AZ55" i="1"/>
  <c r="AZ58" i="1" s="1"/>
  <c r="AZ158" i="1"/>
  <c r="AU66" i="1"/>
  <c r="AV127" i="1"/>
  <c r="AV129" i="1" s="1"/>
  <c r="AW161" i="1"/>
  <c r="AW104" i="1"/>
  <c r="AW106" i="1" s="1"/>
  <c r="AW128" i="1" s="1"/>
  <c r="AW82" i="1"/>
  <c r="AW89" i="1"/>
  <c r="AW91" i="1" s="1"/>
  <c r="AX87" i="1"/>
  <c r="BA45" i="1"/>
  <c r="AZ77" i="1"/>
  <c r="BA150" i="1"/>
  <c r="BA153" i="1" s="1"/>
  <c r="AZ154" i="1"/>
  <c r="AY103" i="1"/>
  <c r="BB42" i="1"/>
  <c r="BB44" i="1" s="1"/>
  <c r="BB45" i="1" s="1"/>
  <c r="BM47" i="1"/>
  <c r="BM45" i="1"/>
  <c r="BL49" i="1"/>
  <c r="BO28" i="1"/>
  <c r="BC29" i="1"/>
  <c r="BC30" i="1"/>
  <c r="BC151" i="1" s="1"/>
  <c r="AZ53" i="1"/>
  <c r="AZ59" i="1" s="1"/>
  <c r="AZ50" i="1"/>
  <c r="AZ96" i="1"/>
  <c r="BK50" i="1"/>
  <c r="BK53" i="1"/>
  <c r="BK59" i="1" s="1"/>
  <c r="BK96" i="1"/>
  <c r="AY60" i="1"/>
  <c r="AY61" i="1"/>
  <c r="AY62" i="1" s="1"/>
  <c r="BA49" i="1"/>
  <c r="BN30" i="1"/>
  <c r="BN151" i="1" s="1"/>
  <c r="BN29" i="1"/>
  <c r="BN42" i="1" s="1"/>
  <c r="BN44" i="1" s="1"/>
  <c r="BD4" i="1"/>
  <c r="BD152" i="1" s="1"/>
  <c r="BC3" i="1"/>
  <c r="BM55" i="1" l="1"/>
  <c r="BM58" i="1" s="1"/>
  <c r="BM158" i="1"/>
  <c r="AU130" i="1"/>
  <c r="AU72" i="1"/>
  <c r="AU92" i="1" s="1"/>
  <c r="AX161" i="1"/>
  <c r="AX104" i="1"/>
  <c r="AX106" i="1" s="1"/>
  <c r="AX128" i="1" s="1"/>
  <c r="AX82" i="1"/>
  <c r="AY78" i="1"/>
  <c r="AY161" i="1"/>
  <c r="AZ157" i="1"/>
  <c r="AZ159" i="1" s="1"/>
  <c r="AZ160" i="1" s="1"/>
  <c r="AW127" i="1"/>
  <c r="AW129" i="1" s="1"/>
  <c r="AV66" i="1"/>
  <c r="BB47" i="1"/>
  <c r="BC42" i="1"/>
  <c r="BC44" i="1" s="1"/>
  <c r="BC47" i="1" s="1"/>
  <c r="BB49" i="1"/>
  <c r="BB96" i="1" s="1"/>
  <c r="BA77" i="1"/>
  <c r="BB150" i="1"/>
  <c r="BB153" i="1" s="1"/>
  <c r="BA154" i="1"/>
  <c r="AZ103" i="1"/>
  <c r="AX89" i="1"/>
  <c r="AX91" i="1" s="1"/>
  <c r="AY87" i="1"/>
  <c r="BM49" i="1"/>
  <c r="BM50" i="1" s="1"/>
  <c r="BC45" i="1"/>
  <c r="BO30" i="1"/>
  <c r="BO151" i="1" s="1"/>
  <c r="BO29" i="1"/>
  <c r="BO42" i="1" s="1"/>
  <c r="BO44" i="1" s="1"/>
  <c r="BA96" i="1"/>
  <c r="BA50" i="1"/>
  <c r="BA53" i="1"/>
  <c r="BA59" i="1" s="1"/>
  <c r="BK60" i="1"/>
  <c r="BM53" i="1"/>
  <c r="BM59" i="1" s="1"/>
  <c r="BM60" i="1" s="1"/>
  <c r="AZ60" i="1"/>
  <c r="AZ61" i="1"/>
  <c r="AZ62" i="1" s="1"/>
  <c r="BL96" i="1"/>
  <c r="BL53" i="1"/>
  <c r="BL59" i="1" s="1"/>
  <c r="BL60" i="1" s="1"/>
  <c r="BL50" i="1"/>
  <c r="BB53" i="1"/>
  <c r="BB50" i="1"/>
  <c r="BN45" i="1"/>
  <c r="BN47" i="1"/>
  <c r="BN49" i="1"/>
  <c r="BE4" i="1"/>
  <c r="BD3" i="1"/>
  <c r="BC55" i="1" l="1"/>
  <c r="BC58" i="1" s="1"/>
  <c r="BC158" i="1"/>
  <c r="AX127" i="1"/>
  <c r="AX129" i="1" s="1"/>
  <c r="AW66" i="1"/>
  <c r="AY104" i="1"/>
  <c r="AY106" i="1" s="1"/>
  <c r="AY128" i="1" s="1"/>
  <c r="AY82" i="1"/>
  <c r="BE152" i="1"/>
  <c r="BE159" i="1"/>
  <c r="AZ78" i="1"/>
  <c r="AZ161" i="1"/>
  <c r="BA157" i="1"/>
  <c r="BA160" i="1" s="1"/>
  <c r="BB55" i="1"/>
  <c r="BB58" i="1" s="1"/>
  <c r="BB158" i="1"/>
  <c r="BN55" i="1"/>
  <c r="BN58" i="1" s="1"/>
  <c r="BN158" i="1"/>
  <c r="BB59" i="1"/>
  <c r="AV130" i="1"/>
  <c r="AV72" i="1"/>
  <c r="AV92" i="1" s="1"/>
  <c r="BM96" i="1"/>
  <c r="BC49" i="1"/>
  <c r="BC96" i="1" s="1"/>
  <c r="BB77" i="1"/>
  <c r="BB154" i="1" s="1"/>
  <c r="BC150" i="1"/>
  <c r="BC152" i="1" s="1"/>
  <c r="BC153" i="1" s="1"/>
  <c r="AZ87" i="1"/>
  <c r="AY89" i="1"/>
  <c r="BA103" i="1"/>
  <c r="BO45" i="1"/>
  <c r="BO47" i="1"/>
  <c r="BB60" i="1"/>
  <c r="BB61" i="1"/>
  <c r="BB62" i="1" s="1"/>
  <c r="BC50" i="1"/>
  <c r="BN53" i="1"/>
  <c r="BN59" i="1" s="1"/>
  <c r="BN60" i="1" s="1"/>
  <c r="BN50" i="1"/>
  <c r="BN96" i="1"/>
  <c r="BA60" i="1"/>
  <c r="BA61" i="1"/>
  <c r="BA62" i="1" s="1"/>
  <c r="BF4" i="1"/>
  <c r="BE3" i="1"/>
  <c r="AW72" i="1" l="1"/>
  <c r="AW92" i="1" s="1"/>
  <c r="AW130" i="1"/>
  <c r="BF152" i="1"/>
  <c r="BF159" i="1"/>
  <c r="AZ104" i="1"/>
  <c r="AZ106" i="1" s="1"/>
  <c r="AZ128" i="1" s="1"/>
  <c r="AZ82" i="1"/>
  <c r="BO55" i="1"/>
  <c r="BO58" i="1" s="1"/>
  <c r="BO158" i="1"/>
  <c r="AY91" i="1"/>
  <c r="AX66" i="1"/>
  <c r="AY127" i="1"/>
  <c r="AY129" i="1" s="1"/>
  <c r="BA78" i="1"/>
  <c r="BB157" i="1"/>
  <c r="BB160" i="1" s="1"/>
  <c r="BC53" i="1"/>
  <c r="BC59" i="1" s="1"/>
  <c r="BI61" i="1" s="1"/>
  <c r="BI62" i="1" s="1"/>
  <c r="BA87" i="1"/>
  <c r="AZ89" i="1"/>
  <c r="AZ91" i="1" s="1"/>
  <c r="BB103" i="1"/>
  <c r="BC77" i="1"/>
  <c r="BC154" i="1"/>
  <c r="BD150" i="1"/>
  <c r="BD153" i="1" s="1"/>
  <c r="BO49" i="1"/>
  <c r="BO50" i="1" s="1"/>
  <c r="BC60" i="1"/>
  <c r="BN61" i="1"/>
  <c r="BN62" i="1" s="1"/>
  <c r="BC61" i="1"/>
  <c r="BC62" i="1" s="1"/>
  <c r="BE61" i="1"/>
  <c r="BE62" i="1" s="1"/>
  <c r="BH61" i="1"/>
  <c r="BH62" i="1" s="1"/>
  <c r="BD61" i="1"/>
  <c r="BD62" i="1" s="1"/>
  <c r="BF61" i="1"/>
  <c r="BF62" i="1" s="1"/>
  <c r="BG61" i="1"/>
  <c r="BG62" i="1" s="1"/>
  <c r="BJ61" i="1"/>
  <c r="BJ62" i="1" s="1"/>
  <c r="BO53" i="1"/>
  <c r="BO96" i="1"/>
  <c r="BK61" i="1"/>
  <c r="BK62" i="1" s="1"/>
  <c r="BG4" i="1"/>
  <c r="BG152" i="1" s="1"/>
  <c r="BF3" i="1"/>
  <c r="AX130" i="1" l="1"/>
  <c r="AX72" i="1"/>
  <c r="AX92" i="1" s="1"/>
  <c r="BA104" i="1"/>
  <c r="BA106" i="1" s="1"/>
  <c r="BA128" i="1" s="1"/>
  <c r="BA82" i="1"/>
  <c r="BM61" i="1"/>
  <c r="BM62" i="1" s="1"/>
  <c r="BO59" i="1"/>
  <c r="BA161" i="1"/>
  <c r="AZ127" i="1"/>
  <c r="AZ129" i="1" s="1"/>
  <c r="AY66" i="1"/>
  <c r="BL61" i="1"/>
  <c r="BL62" i="1" s="1"/>
  <c r="BB78" i="1"/>
  <c r="BC157" i="1"/>
  <c r="BC160" i="1" s="1"/>
  <c r="BC103" i="1"/>
  <c r="BA89" i="1"/>
  <c r="BA91" i="1" s="1"/>
  <c r="BB87" i="1"/>
  <c r="BD77" i="1"/>
  <c r="BE150" i="1"/>
  <c r="BE153" i="1" s="1"/>
  <c r="BD154" i="1"/>
  <c r="BO60" i="1"/>
  <c r="BO61" i="1"/>
  <c r="BO62" i="1" s="1"/>
  <c r="BH4" i="1"/>
  <c r="BG3" i="1"/>
  <c r="AY72" i="1" l="1"/>
  <c r="AY92" i="1" s="1"/>
  <c r="AY130" i="1"/>
  <c r="BA127" i="1"/>
  <c r="BA129" i="1" s="1"/>
  <c r="AZ66" i="1"/>
  <c r="BB104" i="1"/>
  <c r="BB106" i="1" s="1"/>
  <c r="BB128" i="1" s="1"/>
  <c r="BB82" i="1"/>
  <c r="BH152" i="1"/>
  <c r="BH159" i="1"/>
  <c r="BB161" i="1"/>
  <c r="BD157" i="1"/>
  <c r="BD159" i="1" s="1"/>
  <c r="BD160" i="1" s="1"/>
  <c r="BC78" i="1"/>
  <c r="BE77" i="1"/>
  <c r="BF150" i="1"/>
  <c r="BF153" i="1" s="1"/>
  <c r="BE154" i="1"/>
  <c r="BD103" i="1"/>
  <c r="BC87" i="1"/>
  <c r="BB89" i="1"/>
  <c r="BB91" i="1" s="1"/>
  <c r="BH3" i="1"/>
  <c r="BI4" i="1"/>
  <c r="BI152" i="1" s="1"/>
  <c r="BC104" i="1" l="1"/>
  <c r="BC106" i="1" s="1"/>
  <c r="BC128" i="1" s="1"/>
  <c r="BC82" i="1"/>
  <c r="BE157" i="1"/>
  <c r="BE160" i="1" s="1"/>
  <c r="BD78" i="1"/>
  <c r="BD161" i="1"/>
  <c r="AZ72" i="1"/>
  <c r="AZ92" i="1" s="1"/>
  <c r="AZ130" i="1"/>
  <c r="BA66" i="1"/>
  <c r="BB127" i="1"/>
  <c r="BB129" i="1" s="1"/>
  <c r="BC161" i="1"/>
  <c r="BC89" i="1"/>
  <c r="BC91" i="1" s="1"/>
  <c r="BD87" i="1"/>
  <c r="BF77" i="1"/>
  <c r="BG150" i="1"/>
  <c r="BG153" i="1" s="1"/>
  <c r="BF154" i="1"/>
  <c r="BE103" i="1"/>
  <c r="BI3" i="1"/>
  <c r="BJ4" i="1"/>
  <c r="BB66" i="1" l="1"/>
  <c r="BC127" i="1"/>
  <c r="BC129" i="1" s="1"/>
  <c r="BA130" i="1"/>
  <c r="BA72" i="1"/>
  <c r="BA92" i="1" s="1"/>
  <c r="BE78" i="1"/>
  <c r="BF157" i="1"/>
  <c r="BF160" i="1" s="1"/>
  <c r="BD104" i="1"/>
  <c r="BD106" i="1" s="1"/>
  <c r="BD128" i="1" s="1"/>
  <c r="BD82" i="1"/>
  <c r="BJ152" i="1"/>
  <c r="BJ159" i="1"/>
  <c r="BG77" i="1"/>
  <c r="BH150" i="1"/>
  <c r="BH153" i="1" s="1"/>
  <c r="BG154" i="1"/>
  <c r="BF103" i="1"/>
  <c r="BD89" i="1"/>
  <c r="BE87" i="1"/>
  <c r="BJ3" i="1"/>
  <c r="BK4" i="1"/>
  <c r="BF78" i="1" l="1"/>
  <c r="BG157" i="1"/>
  <c r="BG159" i="1" s="1"/>
  <c r="BG160" i="1" s="1"/>
  <c r="BF161" i="1"/>
  <c r="BE161" i="1"/>
  <c r="BE104" i="1"/>
  <c r="BE106" i="1" s="1"/>
  <c r="BE128" i="1" s="1"/>
  <c r="BE82" i="1"/>
  <c r="BD91" i="1"/>
  <c r="BD127" i="1"/>
  <c r="BD129" i="1" s="1"/>
  <c r="BC66" i="1"/>
  <c r="BK152" i="1"/>
  <c r="BK159" i="1"/>
  <c r="BB72" i="1"/>
  <c r="BB92" i="1" s="1"/>
  <c r="BB130" i="1"/>
  <c r="BE89" i="1"/>
  <c r="BF87" i="1"/>
  <c r="BG103" i="1"/>
  <c r="BH77" i="1"/>
  <c r="BH154" i="1"/>
  <c r="BI150" i="1"/>
  <c r="BI153" i="1" s="1"/>
  <c r="BL4" i="1"/>
  <c r="BL152" i="1" s="1"/>
  <c r="BK3" i="1"/>
  <c r="BD66" i="1" l="1"/>
  <c r="BE127" i="1"/>
  <c r="BE129" i="1" s="1"/>
  <c r="BE91" i="1"/>
  <c r="BG78" i="1"/>
  <c r="BH157" i="1"/>
  <c r="BH160" i="1" s="1"/>
  <c r="BG161" i="1"/>
  <c r="BC72" i="1"/>
  <c r="BC92" i="1" s="1"/>
  <c r="BC130" i="1"/>
  <c r="BF104" i="1"/>
  <c r="BF106" i="1" s="1"/>
  <c r="BF128" i="1" s="1"/>
  <c r="BF82" i="1"/>
  <c r="BI77" i="1"/>
  <c r="BI154" i="1"/>
  <c r="BJ150" i="1"/>
  <c r="BJ153" i="1" s="1"/>
  <c r="BH103" i="1"/>
  <c r="BF89" i="1"/>
  <c r="BG87" i="1"/>
  <c r="BM4" i="1"/>
  <c r="BL3" i="1"/>
  <c r="BM152" i="1" l="1"/>
  <c r="BM159" i="1"/>
  <c r="BG104" i="1"/>
  <c r="BG106" i="1" s="1"/>
  <c r="BG128" i="1" s="1"/>
  <c r="BG82" i="1"/>
  <c r="BF91" i="1"/>
  <c r="BH78" i="1"/>
  <c r="BH161" i="1"/>
  <c r="BI157" i="1"/>
  <c r="BI159" i="1" s="1"/>
  <c r="BI160" i="1" s="1"/>
  <c r="BF127" i="1"/>
  <c r="BF129" i="1" s="1"/>
  <c r="BE66" i="1"/>
  <c r="BD130" i="1"/>
  <c r="BD72" i="1"/>
  <c r="BD92" i="1" s="1"/>
  <c r="BH87" i="1"/>
  <c r="BG89" i="1"/>
  <c r="BG91" i="1" s="1"/>
  <c r="BJ77" i="1"/>
  <c r="BJ154" i="1"/>
  <c r="BK150" i="1"/>
  <c r="BK153" i="1" s="1"/>
  <c r="BI103" i="1"/>
  <c r="BN4" i="1"/>
  <c r="BM3" i="1"/>
  <c r="BI78" i="1" l="1"/>
  <c r="BI161" i="1"/>
  <c r="BJ157" i="1"/>
  <c r="BJ160" i="1" s="1"/>
  <c r="BN152" i="1"/>
  <c r="BN159" i="1"/>
  <c r="BE72" i="1"/>
  <c r="BE92" i="1" s="1"/>
  <c r="BE130" i="1"/>
  <c r="BF66" i="1"/>
  <c r="BG127" i="1"/>
  <c r="BG129" i="1" s="1"/>
  <c r="BH104" i="1"/>
  <c r="BH106" i="1" s="1"/>
  <c r="BH128" i="1" s="1"/>
  <c r="BH82" i="1"/>
  <c r="BK77" i="1"/>
  <c r="BL150" i="1"/>
  <c r="BL153" i="1" s="1"/>
  <c r="BK154" i="1"/>
  <c r="BJ103" i="1"/>
  <c r="BI87" i="1"/>
  <c r="BH89" i="1"/>
  <c r="BO4" i="1"/>
  <c r="BO159" i="1" s="1"/>
  <c r="BN3" i="1"/>
  <c r="BH91" i="1" l="1"/>
  <c r="BJ78" i="1"/>
  <c r="BJ161" i="1" s="1"/>
  <c r="BK157" i="1"/>
  <c r="BK160" i="1" s="1"/>
  <c r="BG66" i="1"/>
  <c r="BH127" i="1"/>
  <c r="BH129" i="1" s="1"/>
  <c r="BF72" i="1"/>
  <c r="BF92" i="1" s="1"/>
  <c r="BF130" i="1"/>
  <c r="BI104" i="1"/>
  <c r="BI106" i="1" s="1"/>
  <c r="BI128" i="1" s="1"/>
  <c r="BI82" i="1"/>
  <c r="BJ87" i="1"/>
  <c r="BI89" i="1"/>
  <c r="BL77" i="1"/>
  <c r="BL154" i="1" s="1"/>
  <c r="BM150" i="1"/>
  <c r="BM153" i="1" s="1"/>
  <c r="BK103" i="1"/>
  <c r="BY2" i="1"/>
  <c r="BX2" i="1"/>
  <c r="CA2" i="1"/>
  <c r="BZ2" i="1"/>
  <c r="BO3" i="1"/>
  <c r="BS85" i="1"/>
  <c r="BS70" i="1"/>
  <c r="BS69" i="1"/>
  <c r="BR91" i="1"/>
  <c r="BS87" i="1"/>
  <c r="BS89" i="1"/>
  <c r="BS91" i="1"/>
  <c r="BS79" i="1"/>
  <c r="BS77" i="1"/>
  <c r="BS67" i="1"/>
  <c r="BS72" i="1"/>
  <c r="BS78" i="1"/>
  <c r="BS86" i="1"/>
  <c r="BS76" i="1"/>
  <c r="BS82" i="1"/>
  <c r="BS80" i="1"/>
  <c r="BS2" i="1"/>
  <c r="BR85" i="1"/>
  <c r="BS75" i="1"/>
  <c r="BR72" i="1"/>
  <c r="BR86" i="1"/>
  <c r="BT67" i="1"/>
  <c r="BR66" i="1"/>
  <c r="BT75" i="1"/>
  <c r="BR2" i="1"/>
  <c r="BR68" i="1"/>
  <c r="BR75" i="1"/>
  <c r="BR69" i="1"/>
  <c r="BT69" i="1"/>
  <c r="BY69" i="1" s="1"/>
  <c r="BT87" i="1"/>
  <c r="BR89" i="1"/>
  <c r="BU69" i="1"/>
  <c r="BR78" i="1"/>
  <c r="BS66" i="1"/>
  <c r="BT80" i="1"/>
  <c r="BS68" i="1"/>
  <c r="BT86" i="1"/>
  <c r="BY86" i="1" s="1"/>
  <c r="BT91" i="1"/>
  <c r="BR70" i="1"/>
  <c r="BR67" i="1"/>
  <c r="BR87" i="1"/>
  <c r="BT85" i="1"/>
  <c r="BT76" i="1"/>
  <c r="BR80" i="1"/>
  <c r="BT2" i="1"/>
  <c r="BR77" i="1"/>
  <c r="BR82" i="1"/>
  <c r="BR79" i="1"/>
  <c r="BT66" i="1"/>
  <c r="BT79" i="1"/>
  <c r="BT70" i="1"/>
  <c r="BT68" i="1"/>
  <c r="BU70" i="1"/>
  <c r="BU77" i="1"/>
  <c r="BU76" i="1"/>
  <c r="BU80" i="1"/>
  <c r="BU2" i="1"/>
  <c r="BU86" i="1"/>
  <c r="BU72" i="1"/>
  <c r="BT72" i="1"/>
  <c r="BU85" i="1"/>
  <c r="BU66" i="1"/>
  <c r="BU82" i="1"/>
  <c r="BU68" i="1"/>
  <c r="BT78" i="1"/>
  <c r="BU67" i="1"/>
  <c r="BT77" i="1"/>
  <c r="BU87" i="1"/>
  <c r="BU78" i="1"/>
  <c r="BU91" i="1"/>
  <c r="BT89" i="1"/>
  <c r="BT82" i="1"/>
  <c r="BR76" i="1"/>
  <c r="BU79" i="1"/>
  <c r="BZ79" i="1" s="1"/>
  <c r="BU89" i="1"/>
  <c r="BV80" i="1"/>
  <c r="BV68" i="1"/>
  <c r="CA68" i="1" s="1"/>
  <c r="BV76" i="1"/>
  <c r="BV2" i="1"/>
  <c r="BU75" i="1"/>
  <c r="BV86" i="1"/>
  <c r="BV69" i="1"/>
  <c r="BV70" i="1"/>
  <c r="BV75" i="1"/>
  <c r="BV85" i="1"/>
  <c r="BV79" i="1"/>
  <c r="BV67" i="1"/>
  <c r="BH66" i="1" l="1"/>
  <c r="BI127" i="1"/>
  <c r="BI129" i="1" s="1"/>
  <c r="BG130" i="1"/>
  <c r="BG72" i="1"/>
  <c r="BG92" i="1" s="1"/>
  <c r="BK78" i="1"/>
  <c r="BK161" i="1"/>
  <c r="BL157" i="1"/>
  <c r="BL159" i="1" s="1"/>
  <c r="BL160" i="1" s="1"/>
  <c r="BJ104" i="1"/>
  <c r="BJ106" i="1" s="1"/>
  <c r="BJ128" i="1" s="1"/>
  <c r="BJ82" i="1"/>
  <c r="BI91" i="1"/>
  <c r="CA67" i="1"/>
  <c r="BY79" i="1"/>
  <c r="CA75" i="1"/>
  <c r="BY77" i="1"/>
  <c r="BM77" i="1"/>
  <c r="BM154" i="1"/>
  <c r="BN150" i="1"/>
  <c r="BN153" i="1" s="1"/>
  <c r="BX85" i="1"/>
  <c r="BL103" i="1"/>
  <c r="BZ85" i="1"/>
  <c r="BY75" i="1"/>
  <c r="BJ89" i="1"/>
  <c r="BK87" i="1"/>
  <c r="BZ87" i="1"/>
  <c r="BY82" i="1"/>
  <c r="CA69" i="1"/>
  <c r="BZ68" i="1"/>
  <c r="BY68" i="1"/>
  <c r="BZ82" i="1"/>
  <c r="BX86" i="1"/>
  <c r="BX69" i="1"/>
  <c r="BX76" i="1"/>
  <c r="BX68" i="1"/>
  <c r="BX78" i="1"/>
  <c r="BV121" i="1"/>
  <c r="CA85" i="1"/>
  <c r="BV122" i="1"/>
  <c r="CA86" i="1"/>
  <c r="BZ91" i="1"/>
  <c r="BZ86" i="1"/>
  <c r="BU98" i="1"/>
  <c r="BY67" i="1"/>
  <c r="BX67" i="1"/>
  <c r="BU101" i="1"/>
  <c r="BZ75" i="1"/>
  <c r="BU104" i="1"/>
  <c r="BZ78" i="1"/>
  <c r="BX77" i="1"/>
  <c r="BV100" i="1"/>
  <c r="BZ69" i="1"/>
  <c r="BX79" i="1"/>
  <c r="BT104" i="1"/>
  <c r="BY78" i="1"/>
  <c r="BU102" i="1"/>
  <c r="BZ76" i="1"/>
  <c r="BT102" i="1"/>
  <c r="BY76" i="1"/>
  <c r="BS101" i="1"/>
  <c r="BX75" i="1"/>
  <c r="CA70" i="1"/>
  <c r="CA79" i="1"/>
  <c r="BV102" i="1"/>
  <c r="CA76" i="1"/>
  <c r="BZ67" i="1"/>
  <c r="BU103" i="1"/>
  <c r="BZ77" i="1"/>
  <c r="BT121" i="1"/>
  <c r="BY85" i="1"/>
  <c r="BU116" i="1"/>
  <c r="BZ80" i="1"/>
  <c r="BT116" i="1"/>
  <c r="BY80" i="1"/>
  <c r="BX80" i="1"/>
  <c r="BX82" i="1"/>
  <c r="CA80" i="1"/>
  <c r="BY70" i="1"/>
  <c r="BZ70" i="1"/>
  <c r="BX70" i="1"/>
  <c r="BR92" i="1"/>
  <c r="BZ66" i="1"/>
  <c r="BY89" i="1"/>
  <c r="BX91" i="1"/>
  <c r="BZ72" i="1"/>
  <c r="BY87" i="1"/>
  <c r="BX66" i="1"/>
  <c r="BS92" i="1"/>
  <c r="BX72" i="1"/>
  <c r="BX89" i="1"/>
  <c r="BX87" i="1"/>
  <c r="BZ89" i="1"/>
  <c r="BY91" i="1"/>
  <c r="BY66" i="1"/>
  <c r="BT92" i="1"/>
  <c r="BY72" i="1"/>
  <c r="BU92" i="1"/>
  <c r="BR129" i="1"/>
  <c r="BS127" i="1" s="1"/>
  <c r="BT103" i="1"/>
  <c r="BS103" i="1"/>
  <c r="BT115" i="1"/>
  <c r="BS115" i="1"/>
  <c r="BS118" i="1" s="1"/>
  <c r="BT98" i="1"/>
  <c r="BU100" i="1"/>
  <c r="BV116" i="1"/>
  <c r="BV99" i="1"/>
  <c r="BU99" i="1"/>
  <c r="BS98" i="1"/>
  <c r="BS116" i="1"/>
  <c r="BV101" i="1"/>
  <c r="BS100" i="1"/>
  <c r="BT100" i="1"/>
  <c r="BV115" i="1"/>
  <c r="BU115" i="1"/>
  <c r="BS99" i="1"/>
  <c r="BS102" i="1"/>
  <c r="BV98" i="1"/>
  <c r="BU121" i="1"/>
  <c r="BU122" i="1"/>
  <c r="BT122" i="1"/>
  <c r="BS122" i="1"/>
  <c r="BS121" i="1"/>
  <c r="BT99" i="1"/>
  <c r="BT101" i="1"/>
  <c r="BS104" i="1"/>
  <c r="BR14" i="1"/>
  <c r="BS59" i="1"/>
  <c r="BR44" i="1"/>
  <c r="BT35" i="1"/>
  <c r="BR47" i="1"/>
  <c r="BR29" i="1"/>
  <c r="BR56" i="1"/>
  <c r="BR42" i="1"/>
  <c r="BS42" i="1"/>
  <c r="BS36" i="1"/>
  <c r="BR28" i="1"/>
  <c r="BR10" i="1"/>
  <c r="BS13" i="1"/>
  <c r="BR7" i="1"/>
  <c r="BR49" i="1"/>
  <c r="BR8" i="1"/>
  <c r="BR34" i="1"/>
  <c r="BR33" i="1"/>
  <c r="BS57" i="1"/>
  <c r="BS37" i="1"/>
  <c r="BR35" i="1"/>
  <c r="BR31" i="1"/>
  <c r="BS10" i="1"/>
  <c r="BR13" i="1"/>
  <c r="BT28" i="1"/>
  <c r="BS58" i="1"/>
  <c r="BS55" i="1"/>
  <c r="BS30" i="1"/>
  <c r="BT37" i="1"/>
  <c r="BS28" i="1"/>
  <c r="BS7" i="1"/>
  <c r="BT10" i="1"/>
  <c r="BS16" i="1"/>
  <c r="BT20" i="1"/>
  <c r="BT42" i="1"/>
  <c r="BR54" i="1"/>
  <c r="BS19" i="1"/>
  <c r="BS35" i="1"/>
  <c r="BX35" i="1" s="1"/>
  <c r="BT13" i="1"/>
  <c r="BS29" i="1"/>
  <c r="BX29" i="1" s="1"/>
  <c r="BT53" i="1"/>
  <c r="BS49" i="1"/>
  <c r="BT57" i="1"/>
  <c r="BY57" i="1" s="1"/>
  <c r="BS53" i="1"/>
  <c r="BS34" i="1"/>
  <c r="BT56" i="1"/>
  <c r="BR16" i="1"/>
  <c r="BR40" i="1"/>
  <c r="BR39" i="1"/>
  <c r="BS31" i="1"/>
  <c r="BX31" i="1" s="1"/>
  <c r="BT34" i="1"/>
  <c r="BY34" i="1" s="1"/>
  <c r="BR55" i="1"/>
  <c r="BS38" i="1"/>
  <c r="BR57" i="1"/>
  <c r="BS54" i="1"/>
  <c r="BR20" i="1"/>
  <c r="BR19" i="1"/>
  <c r="BR30" i="1"/>
  <c r="BS14" i="1"/>
  <c r="BS44" i="1"/>
  <c r="BR37" i="1"/>
  <c r="BS56" i="1"/>
  <c r="BX56" i="1" s="1"/>
  <c r="BU31" i="1"/>
  <c r="BZ31" i="1" s="1"/>
  <c r="BS32" i="1"/>
  <c r="BS33" i="1"/>
  <c r="BX33" i="1" s="1"/>
  <c r="BR32" i="1"/>
  <c r="BT31" i="1"/>
  <c r="BR36" i="1"/>
  <c r="BS39" i="1"/>
  <c r="BT19" i="1"/>
  <c r="BU37" i="1"/>
  <c r="BT7" i="1"/>
  <c r="BY7" i="1" s="1"/>
  <c r="BR38" i="1"/>
  <c r="BT22" i="1"/>
  <c r="BT16" i="1"/>
  <c r="BY16" i="1" s="1"/>
  <c r="BR58" i="1"/>
  <c r="BU34" i="1"/>
  <c r="BS47" i="1"/>
  <c r="BV56" i="1"/>
  <c r="BT39" i="1"/>
  <c r="BY39" i="1" s="1"/>
  <c r="BT47" i="1"/>
  <c r="BT40" i="1"/>
  <c r="BT30" i="1"/>
  <c r="BT58" i="1"/>
  <c r="BT8" i="1"/>
  <c r="BU20" i="1"/>
  <c r="BZ20" i="1" s="1"/>
  <c r="BV58" i="1"/>
  <c r="BV19" i="1"/>
  <c r="BS8" i="1"/>
  <c r="BU14" i="1"/>
  <c r="BV8" i="1"/>
  <c r="BV32" i="1"/>
  <c r="BV37" i="1"/>
  <c r="BS22" i="1"/>
  <c r="BU22" i="1"/>
  <c r="BV42" i="1"/>
  <c r="BR59" i="1"/>
  <c r="BR22" i="1"/>
  <c r="BS40" i="1"/>
  <c r="BV20" i="1"/>
  <c r="BT32" i="1"/>
  <c r="BV49" i="1"/>
  <c r="BT33" i="1"/>
  <c r="BS20" i="1"/>
  <c r="BT44" i="1"/>
  <c r="BT29" i="1"/>
  <c r="BT49" i="1"/>
  <c r="BU58" i="1"/>
  <c r="BZ58" i="1" s="1"/>
  <c r="BU40" i="1"/>
  <c r="BU47" i="1"/>
  <c r="BV47" i="1"/>
  <c r="BR53" i="1"/>
  <c r="BU8" i="1"/>
  <c r="BU32" i="1"/>
  <c r="BU7" i="1"/>
  <c r="BU33" i="1"/>
  <c r="BT54" i="1"/>
  <c r="BY54" i="1" s="1"/>
  <c r="BV33" i="1"/>
  <c r="BU29" i="1"/>
  <c r="BU16" i="1"/>
  <c r="BU42" i="1"/>
  <c r="BV30" i="1"/>
  <c r="BU44" i="1"/>
  <c r="BU54" i="1"/>
  <c r="BZ54" i="1" s="1"/>
  <c r="BV40" i="1"/>
  <c r="BU28" i="1"/>
  <c r="BV28" i="1"/>
  <c r="BU57" i="1"/>
  <c r="BZ57" i="1" s="1"/>
  <c r="BU38" i="1"/>
  <c r="BV10" i="1"/>
  <c r="BV57" i="1"/>
  <c r="BU30" i="1"/>
  <c r="BV38" i="1"/>
  <c r="CA38" i="1" s="1"/>
  <c r="BU36" i="1"/>
  <c r="BV14" i="1"/>
  <c r="CA14" i="1" s="1"/>
  <c r="BV53" i="1"/>
  <c r="BT14" i="1"/>
  <c r="BT38" i="1"/>
  <c r="BV7" i="1"/>
  <c r="CA7" i="1" s="1"/>
  <c r="BV55" i="1"/>
  <c r="BU59" i="1"/>
  <c r="BV22" i="1"/>
  <c r="BT59" i="1"/>
  <c r="BT55" i="1"/>
  <c r="BV44" i="1"/>
  <c r="BU55" i="1"/>
  <c r="BV34" i="1"/>
  <c r="BU53" i="1"/>
  <c r="BV29" i="1"/>
  <c r="BU35" i="1"/>
  <c r="BV35" i="1"/>
  <c r="BT36" i="1"/>
  <c r="BU13" i="1"/>
  <c r="BU56" i="1"/>
  <c r="BZ56" i="1" s="1"/>
  <c r="BV13" i="1"/>
  <c r="BV39" i="1"/>
  <c r="BU39" i="1"/>
  <c r="BZ39" i="1" s="1"/>
  <c r="BV36" i="1"/>
  <c r="CA36" i="1" s="1"/>
  <c r="BV31" i="1"/>
  <c r="CA31" i="1" s="1"/>
  <c r="BV59" i="1"/>
  <c r="BU19" i="1"/>
  <c r="BV54" i="1"/>
  <c r="BV16" i="1"/>
  <c r="BU49" i="1"/>
  <c r="BU10" i="1"/>
  <c r="BZ10" i="1" s="1"/>
  <c r="BL78" i="1" l="1"/>
  <c r="BM157" i="1"/>
  <c r="BM160" i="1" s="1"/>
  <c r="BL161" i="1"/>
  <c r="BK104" i="1"/>
  <c r="BK106" i="1" s="1"/>
  <c r="BK128" i="1" s="1"/>
  <c r="BK82" i="1"/>
  <c r="BI66" i="1"/>
  <c r="BJ127" i="1"/>
  <c r="BJ129" i="1" s="1"/>
  <c r="BJ91" i="1"/>
  <c r="BH130" i="1"/>
  <c r="BH72" i="1"/>
  <c r="BH92" i="1" s="1"/>
  <c r="CA47" i="1"/>
  <c r="BY32" i="1"/>
  <c r="BX8" i="1"/>
  <c r="BU124" i="1"/>
  <c r="BZ8" i="1"/>
  <c r="BV124" i="1"/>
  <c r="BL87" i="1"/>
  <c r="BK89" i="1"/>
  <c r="BK91" i="1" s="1"/>
  <c r="BX39" i="1"/>
  <c r="BN77" i="1"/>
  <c r="BN154" i="1" s="1"/>
  <c r="BO150" i="1"/>
  <c r="BO152" i="1" s="1"/>
  <c r="BO153" i="1" s="1"/>
  <c r="BX38" i="1"/>
  <c r="BM103" i="1"/>
  <c r="CA57" i="1"/>
  <c r="BY55" i="1"/>
  <c r="BZ13" i="1"/>
  <c r="BR50" i="1"/>
  <c r="BR45" i="1"/>
  <c r="BR25" i="1"/>
  <c r="BU118" i="1"/>
  <c r="BY30" i="1"/>
  <c r="BZ33" i="1"/>
  <c r="BR24" i="1"/>
  <c r="BX54" i="1"/>
  <c r="CA54" i="1"/>
  <c r="BZ35" i="1"/>
  <c r="BZ92" i="1"/>
  <c r="BV97" i="1"/>
  <c r="CA40" i="1"/>
  <c r="BZ32" i="1"/>
  <c r="BX47" i="1"/>
  <c r="BS97" i="1"/>
  <c r="BX40" i="1"/>
  <c r="BX55" i="1"/>
  <c r="BZ36" i="1"/>
  <c r="BU97" i="1"/>
  <c r="BZ40" i="1"/>
  <c r="BY8" i="1"/>
  <c r="BX19" i="1"/>
  <c r="BX13" i="1"/>
  <c r="CA39" i="1"/>
  <c r="BV118" i="1"/>
  <c r="BV125" i="1" s="1"/>
  <c r="BT97" i="1"/>
  <c r="BY40" i="1"/>
  <c r="BY56" i="1"/>
  <c r="BT118" i="1"/>
  <c r="BX37" i="1"/>
  <c r="CA56" i="1"/>
  <c r="BX57" i="1"/>
  <c r="BT124" i="1"/>
  <c r="BY49" i="1"/>
  <c r="BZ47" i="1"/>
  <c r="BY58" i="1"/>
  <c r="CA58" i="1"/>
  <c r="BY47" i="1"/>
  <c r="CA55" i="1"/>
  <c r="BX58" i="1"/>
  <c r="BZ55" i="1"/>
  <c r="BZ29" i="1"/>
  <c r="BY28" i="1"/>
  <c r="BZ30" i="1"/>
  <c r="BY29" i="1"/>
  <c r="CA28" i="1"/>
  <c r="BZ28" i="1"/>
  <c r="BX28" i="1"/>
  <c r="BZ38" i="1"/>
  <c r="BZ44" i="1"/>
  <c r="CA37" i="1"/>
  <c r="BY37" i="1"/>
  <c r="BY36" i="1"/>
  <c r="BX92" i="1"/>
  <c r="BZ34" i="1"/>
  <c r="BZ37" i="1"/>
  <c r="CA33" i="1"/>
  <c r="BX36" i="1"/>
  <c r="CA34" i="1"/>
  <c r="BX34" i="1"/>
  <c r="CA35" i="1"/>
  <c r="BY33" i="1"/>
  <c r="BY38" i="1"/>
  <c r="CA59" i="1"/>
  <c r="BY35" i="1"/>
  <c r="BY31" i="1"/>
  <c r="BY42" i="1"/>
  <c r="CA32" i="1"/>
  <c r="BX32" i="1"/>
  <c r="BR130" i="1"/>
  <c r="CA30" i="1"/>
  <c r="BX30" i="1"/>
  <c r="BZ53" i="1"/>
  <c r="BZ42" i="1"/>
  <c r="CA42" i="1"/>
  <c r="BX42" i="1"/>
  <c r="CA29" i="1"/>
  <c r="BX14" i="1"/>
  <c r="BY14" i="1"/>
  <c r="BY22" i="1"/>
  <c r="BX16" i="1"/>
  <c r="BZ14" i="1"/>
  <c r="BY13" i="1"/>
  <c r="BZ16" i="1"/>
  <c r="BY59" i="1"/>
  <c r="CA13" i="1"/>
  <c r="CA16" i="1"/>
  <c r="BY20" i="1"/>
  <c r="BS24" i="1"/>
  <c r="BX20" i="1"/>
  <c r="CA8" i="1"/>
  <c r="BV24" i="1"/>
  <c r="CA20" i="1"/>
  <c r="BY44" i="1"/>
  <c r="BZ49" i="1"/>
  <c r="CA19" i="1"/>
  <c r="BY92" i="1"/>
  <c r="BY10" i="1"/>
  <c r="BY53" i="1"/>
  <c r="CA53" i="1"/>
  <c r="BU23" i="1"/>
  <c r="BZ19" i="1"/>
  <c r="BX59" i="1"/>
  <c r="BV45" i="1"/>
  <c r="CA44" i="1"/>
  <c r="BS45" i="1"/>
  <c r="BX44" i="1"/>
  <c r="BZ22" i="1"/>
  <c r="BX10" i="1"/>
  <c r="CA10" i="1"/>
  <c r="BS25" i="1"/>
  <c r="BX22" i="1"/>
  <c r="BY19" i="1"/>
  <c r="BZ59" i="1"/>
  <c r="BR23" i="1"/>
  <c r="BV25" i="1"/>
  <c r="CA22" i="1"/>
  <c r="BX53" i="1"/>
  <c r="BZ7" i="1"/>
  <c r="BX7" i="1"/>
  <c r="CA49" i="1"/>
  <c r="BX49" i="1"/>
  <c r="BU61" i="1"/>
  <c r="BU60" i="1"/>
  <c r="BU62" i="1" s="1"/>
  <c r="BT45" i="1"/>
  <c r="BS124" i="1"/>
  <c r="BS125" i="1" s="1"/>
  <c r="BV50" i="1"/>
  <c r="BV96" i="1"/>
  <c r="BS96" i="1"/>
  <c r="BS50" i="1"/>
  <c r="BV109" i="1"/>
  <c r="BV111" i="1" s="1"/>
  <c r="BU96" i="1"/>
  <c r="BU50" i="1"/>
  <c r="BS109" i="1"/>
  <c r="BS111" i="1" s="1"/>
  <c r="BV61" i="1"/>
  <c r="BV60" i="1"/>
  <c r="BV62" i="1" s="1"/>
  <c r="BV23" i="1"/>
  <c r="BU109" i="1"/>
  <c r="BU111" i="1" s="1"/>
  <c r="BU45" i="1"/>
  <c r="BU24" i="1"/>
  <c r="BT25" i="1"/>
  <c r="BS61" i="1"/>
  <c r="BS60" i="1"/>
  <c r="BS62" i="1" s="1"/>
  <c r="BT109" i="1"/>
  <c r="BT111" i="1" s="1"/>
  <c r="BR61" i="1"/>
  <c r="BR60" i="1"/>
  <c r="BR62" i="1" s="1"/>
  <c r="BS23" i="1"/>
  <c r="BT23" i="1"/>
  <c r="BT50" i="1"/>
  <c r="BT96" i="1"/>
  <c r="BU25" i="1"/>
  <c r="BT61" i="1"/>
  <c r="BT60" i="1"/>
  <c r="BT62" i="1" s="1"/>
  <c r="BT24" i="1"/>
  <c r="BU125" i="1"/>
  <c r="BJ66" i="1" l="1"/>
  <c r="BK127" i="1"/>
  <c r="BK129" i="1" s="1"/>
  <c r="BI72" i="1"/>
  <c r="BI92" i="1" s="1"/>
  <c r="BI130" i="1"/>
  <c r="BN157" i="1"/>
  <c r="BN160" i="1" s="1"/>
  <c r="BM78" i="1"/>
  <c r="BL104" i="1"/>
  <c r="BL106" i="1" s="1"/>
  <c r="BL128" i="1" s="1"/>
  <c r="BL82" i="1"/>
  <c r="BS106" i="1"/>
  <c r="BS128" i="1" s="1"/>
  <c r="BS129" i="1" s="1"/>
  <c r="BS130" i="1" s="1"/>
  <c r="BO77" i="1"/>
  <c r="BN103" i="1"/>
  <c r="BM87" i="1"/>
  <c r="BL89" i="1"/>
  <c r="BT125" i="1"/>
  <c r="BU106" i="1"/>
  <c r="BU128" i="1" s="1"/>
  <c r="BT106" i="1"/>
  <c r="CA61" i="1"/>
  <c r="BZ61" i="1"/>
  <c r="BY61" i="1"/>
  <c r="BX61" i="1"/>
  <c r="BM104" i="1" l="1"/>
  <c r="BM106" i="1" s="1"/>
  <c r="BM128" i="1" s="1"/>
  <c r="BM82" i="1"/>
  <c r="BL91" i="1"/>
  <c r="BK66" i="1"/>
  <c r="BL127" i="1"/>
  <c r="BL129" i="1" s="1"/>
  <c r="BM161" i="1"/>
  <c r="BN78" i="1"/>
  <c r="BO157" i="1"/>
  <c r="BO160" i="1" s="1"/>
  <c r="BO78" i="1" s="1"/>
  <c r="BN161" i="1"/>
  <c r="BJ130" i="1"/>
  <c r="BJ72" i="1"/>
  <c r="BJ92" i="1" s="1"/>
  <c r="BN87" i="1"/>
  <c r="BM89" i="1"/>
  <c r="BM91" i="1" s="1"/>
  <c r="BO103" i="1"/>
  <c r="BV77" i="1"/>
  <c r="BT128" i="1"/>
  <c r="BO154" i="1"/>
  <c r="B8" i="4" s="1"/>
  <c r="BT127" i="1"/>
  <c r="BO161" i="1" l="1"/>
  <c r="BO104" i="1"/>
  <c r="BV78" i="1"/>
  <c r="BM127" i="1"/>
  <c r="BM129" i="1" s="1"/>
  <c r="BL66" i="1"/>
  <c r="BO106" i="1"/>
  <c r="BO128" i="1" s="1"/>
  <c r="BK72" i="1"/>
  <c r="BK92" i="1" s="1"/>
  <c r="BK130" i="1"/>
  <c r="BN104" i="1"/>
  <c r="BN106" i="1" s="1"/>
  <c r="BN128" i="1" s="1"/>
  <c r="BN82" i="1"/>
  <c r="BO82" i="1"/>
  <c r="BV82" i="1" s="1"/>
  <c r="CA82" i="1" s="1"/>
  <c r="BT129" i="1"/>
  <c r="BT130" i="1" s="1"/>
  <c r="BV103" i="1"/>
  <c r="CA77" i="1"/>
  <c r="BO87" i="1"/>
  <c r="BN89" i="1"/>
  <c r="BL72" i="1" l="1"/>
  <c r="BL92" i="1" s="1"/>
  <c r="BL130" i="1"/>
  <c r="BN127" i="1"/>
  <c r="BN129" i="1" s="1"/>
  <c r="BM66" i="1"/>
  <c r="CA78" i="1"/>
  <c r="BV104" i="1"/>
  <c r="BU127" i="1"/>
  <c r="BU129" i="1" s="1"/>
  <c r="BV127" i="1" s="1"/>
  <c r="BN91" i="1"/>
  <c r="BV106" i="1"/>
  <c r="BV128" i="1" s="1"/>
  <c r="BV87" i="1"/>
  <c r="CA87" i="1" s="1"/>
  <c r="BO89" i="1"/>
  <c r="BV129" i="1" l="1"/>
  <c r="BM72" i="1"/>
  <c r="BM92" i="1" s="1"/>
  <c r="BM130" i="1"/>
  <c r="BN66" i="1"/>
  <c r="BO127" i="1"/>
  <c r="BO129" i="1" s="1"/>
  <c r="BO66" i="1" s="1"/>
  <c r="BU130" i="1"/>
  <c r="BO91" i="1"/>
  <c r="BV89" i="1"/>
  <c r="CA89" i="1" s="1"/>
  <c r="BV66" i="1" l="1"/>
  <c r="CA66" i="1" s="1"/>
  <c r="BO130" i="1"/>
  <c r="BO72" i="1"/>
  <c r="BV72" i="1" s="1"/>
  <c r="CA72" i="1" s="1"/>
  <c r="BN72" i="1"/>
  <c r="BN92" i="1" s="1"/>
  <c r="BN130" i="1"/>
  <c r="B7" i="4" s="1"/>
  <c r="BV130" i="1"/>
  <c r="BV91" i="1"/>
  <c r="BO92" i="1"/>
  <c r="CA91" i="1" l="1"/>
  <c r="CA92" i="1" s="1"/>
  <c r="BV92" i="1"/>
  <c r="B6" i="4" s="1"/>
  <c r="B4" i="4" s="1"/>
  <c r="B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tc={D9A7F2FC-FE7B-4455-AB47-83EEC47A065D}</author>
  </authors>
  <commentList>
    <comment ref="B22" authorId="0" shapeId="0" xr:uid="{D9A7F2FC-FE7B-4455-AB47-83EEC47A065D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cell will contain an explainer comment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tc={848D9E31-0A12-43B1-B2DF-BF7D286AECFB}</author>
    <author>tc={BFD1F0D7-5FA6-4DC2-B5E9-722CB8B0E9F7}</author>
    <author>tc={7EDDE01C-2EE5-42C3-B051-8FBADF5E6B2D}</author>
    <author>tc={03E88126-CC68-4335-A6D8-29AE834BB90D}</author>
  </authors>
  <commentList>
    <comment ref="F28" authorId="0" shapeId="0" xr:uid="{848D9E31-0A12-43B1-B2DF-BF7D286AECFB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1 = underlying headcount schedule
Year 2 = YoY growth rate on run rate
Year 3 = YoY growth on year 2</t>
      </text>
    </comment>
    <comment ref="AF137" authorId="1" shapeId="0" xr:uid="{BFD1F0D7-5FA6-4DC2-B5E9-722CB8B0E9F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2" authorId="2" shapeId="0" xr:uid="{7EDDE01C-2EE5-42C3-B051-8FBADF5E6B2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9" authorId="3" shapeId="0" xr:uid="{03E88126-CC68-4335-A6D8-29AE834BB90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</commentList>
</comments>
</file>

<file path=xl/sharedStrings.xml><?xml version="1.0" encoding="utf-8"?>
<sst xmlns="http://schemas.openxmlformats.org/spreadsheetml/2006/main" count="327" uniqueCount="177">
  <si>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</si>
  <si>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</si>
  <si>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</si>
  <si>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</si>
  <si>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</si>
  <si>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</si>
  <si>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</si>
  <si>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</si>
  <si>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</si>
  <si>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</si>
  <si>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</si>
  <si>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</si>
  <si>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</si>
  <si>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</si>
  <si>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</si>
  <si>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</si>
  <si>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</si>
  <si>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</si>
  <si>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</si>
  <si>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</si>
  <si>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</si>
  <si>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</si>
  <si>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</si>
  <si>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</si>
  <si>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</si>
  <si>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</si>
  <si>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</si>
  <si>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</si>
  <si>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</si>
  <si>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</si>
  <si>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</si>
  <si>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</si>
  <si>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</si>
  <si>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</si>
  <si>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</si>
  <si>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</si>
  <si>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</si>
  <si>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</si>
  <si>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</si>
  <si>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</si>
  <si>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</si>
  <si>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</si>
  <si>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</si>
  <si>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</si>
  <si>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</si>
  <si>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</si>
  <si>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</si>
  <si>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</si>
  <si>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</si>
  <si>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</si>
  <si>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</si>
  <si>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</si>
  <si>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</si>
  <si>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</si>
  <si>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</si>
  <si>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</si>
  <si>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</si>
  <si>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</si>
  <si>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</si>
  <si>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</si>
  <si>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</si>
  <si>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</si>
  <si>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</si>
  <si>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7% on all debt</t>
  </si>
  <si>
    <t>pls build schedule</t>
  </si>
  <si>
    <t>30% (Fed 21% + State [9%]); conservative</t>
  </si>
  <si>
    <t>build sweep, keep $500k minimum cash</t>
  </si>
  <si>
    <t>historical avg + $4mm expansion; 25yr useful life</t>
  </si>
  <si>
    <t>build sweep / pay down 1st; $5mm limit</t>
  </si>
  <si>
    <t>build sweep / pay down 2nd / put $4mm expansion here</t>
  </si>
  <si>
    <t>keep flat</t>
  </si>
  <si>
    <t>assume none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</si>
  <si>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</si>
  <si>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</si>
  <si>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</si>
  <si>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</si>
  <si>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</si>
  <si>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</si>
  <si>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</si>
  <si>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</si>
  <si>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</si>
  <si>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</si>
  <si>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</si>
  <si>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</si>
  <si>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</si>
  <si>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</si>
  <si>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</si>
  <si>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</si>
  <si>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</si>
  <si>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</si>
  <si>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</si>
  <si>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</si>
  <si>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</si>
  <si>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</si>
  <si>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</si>
  <si>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</si>
  <si>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</si>
  <si>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</si>
  <si>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</si>
  <si>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</si>
  <si>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</si>
  <si>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</si>
  <si>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</si>
  <si>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</si>
  <si>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</si>
  <si>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</si>
  <si>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</si>
  <si>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</si>
  <si>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</si>
  <si>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</si>
  <si>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</si>
  <si>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</si>
  <si>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</si>
  <si>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</si>
  <si>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</si>
  <si>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</si>
  <si>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</si>
  <si>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</si>
  <si>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</si>
  <si>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</si>
  <si>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</si>
  <si>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</si>
  <si>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</si>
  <si>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</si>
  <si>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</si>
  <si>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</si>
  <si>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</si>
  <si>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</si>
  <si>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</si>
  <si>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</si>
  <si>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</si>
  <si>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</si>
  <si>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</si>
  <si>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</si>
  <si>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</si>
  <si>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</si>
  <si>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</si>
  <si>
    <t>Percent of Labor</t>
  </si>
  <si>
    <t>Percent of Big Box Revenue; Percent of Online Revenue</t>
  </si>
  <si>
    <t>Green font, no shading = info comes from another tab or workbook</t>
  </si>
  <si>
    <t>Unique formulas; please see note</t>
  </si>
  <si>
    <t>Orange shading = unique formula or cell</t>
  </si>
  <si>
    <t>Net Working Capital</t>
  </si>
  <si>
    <t>Days Sales Outstanding (DSO)</t>
  </si>
  <si>
    <t>(Average AR / Big Box Revenue) * 90</t>
  </si>
  <si>
    <t>Days on Hand (DOH)</t>
  </si>
  <si>
    <t>(Average Inv / Total COGS) * 90</t>
  </si>
  <si>
    <t>Days Payable Outstanding (DPO)</t>
  </si>
  <si>
    <t>(Average AP / Total COGS) * 90</t>
  </si>
  <si>
    <t>Prepaid Expenses as % of Revenue</t>
  </si>
  <si>
    <t>Accrued Expenses as % of Revenue</t>
  </si>
  <si>
    <t>Balance / Total Revenue</t>
  </si>
  <si>
    <t>Actual, else forecast</t>
  </si>
  <si>
    <t>See Networking Capital Schedule</t>
  </si>
  <si>
    <t>Bonus Accrual Schedule</t>
  </si>
  <si>
    <t>Beginning Balance</t>
  </si>
  <si>
    <t>Plus: Bonus Expense</t>
  </si>
  <si>
    <t>Less: Bonus Cash Payment</t>
  </si>
  <si>
    <t>Ending Balance</t>
  </si>
  <si>
    <t>Month of Cash Payout</t>
  </si>
  <si>
    <t>Bonus Accrual schedule doesn't match the Balance Sheet</t>
  </si>
  <si>
    <t>See Bonus Accrual Schedule</t>
  </si>
  <si>
    <t>Tax Accrual Schedule</t>
  </si>
  <si>
    <t>Plus: Income Tax Expense</t>
  </si>
  <si>
    <t>Less: Cash Tax Payments</t>
  </si>
  <si>
    <t>Months of Cash Payout</t>
  </si>
  <si>
    <t>See Tax Accrual Schedule</t>
  </si>
  <si>
    <t>Tax Accrual schedule doesn't match the Balance Sheet</t>
  </si>
  <si>
    <t>Capex and Depreciation</t>
  </si>
  <si>
    <t>Plus: Capex</t>
  </si>
  <si>
    <t>Less: Depreciation</t>
  </si>
  <si>
    <t>Capex Forecast</t>
  </si>
  <si>
    <t>Historical Average Capex</t>
  </si>
  <si>
    <t>Capital Expansion Project</t>
  </si>
  <si>
    <t>Total Capex</t>
  </si>
  <si>
    <t>From Statement of Cash Flows</t>
  </si>
  <si>
    <t>Type in manually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</si>
</sst>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7" formatCode="&quot;$&quot;#,##0.0_);\(&quot;$&quot;#,##0.0\)"/>
    <numFmt numFmtId="168" formatCode="#,##0.0_);\(#,##0.0\)"/>
    <numFmt numFmtId="169" formatCode="0.0_);\(0.0\)"/>
  </numFmts>
  <fonts count="21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  <font>
      <sz val="10"/>
      <color rgb="FF006600"/>
      <name val="Calibri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5" fontId="10" fillId="3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167" fontId="10" fillId="4" borderId="2" xfId="1" applyNumberFormat="1" applyFont="1" applyFill="1" applyBorder="1" applyAlignment="1">
      <alignment horizontal="right"/>
    </xf>
    <xf numFmtId="5" fontId="19" fillId="0" borderId="0" xfId="0" applyNumberFormat="1" applyFont="1"/>
    <xf numFmtId="5" fontId="12" fillId="6" borderId="0" xfId="0" applyNumberFormat="1" applyFont="1" applyFill="1"/>
    <xf numFmtId="0" fontId="1" fillId="6" borderId="0" xfId="0" applyFont="1" applyFill="1"/>
    <xf numFmtId="168" fontId="0" fillId="0" borderId="0" xfId="0" applyNumberFormat="1"/>
    <xf numFmtId="168" fontId="0" fillId="4" borderId="2" xfId="0" applyNumberFormat="1" applyFill="1" applyBorder="1"/>
    <xf numFmtId="168" fontId="10" fillId="4" borderId="2" xfId="0" applyNumberFormat="1" applyFont="1" applyFill="1" applyBorder="1"/>
    <xf numFmtId="166" fontId="9" fillId="4" borderId="2" xfId="0" applyNumberFormat="1" applyFont="1" applyFill="1" applyBorder="1"/>
    <xf numFmtId="5" fontId="0" fillId="7" borderId="0" xfId="0" applyNumberFormat="1" applyFill="1"/>
    <xf numFmtId="0" fontId="9" fillId="0" borderId="0" xfId="0" applyFont="1" applyFill="1"/>
    <xf numFmtId="0" fontId="0" fillId="0" borderId="0" xfId="0" applyFill="1" applyBorder="1"/>
    <xf numFmtId="169" fontId="10" fillId="4" borderId="2" xfId="1" applyNumberFormat="1" applyFont="1" applyFill="1" applyBorder="1" applyAlignment="1">
      <alignment horizontal="center"/>
    </xf>
    <xf numFmtId="5" fontId="10" fillId="4" borderId="2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F99"/>
      <color rgb="FF0066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 Reilly" id="{626162EA-BC2E-4269-A8AA-63E1F169A5B4}" userId="S::chris@missioncapitalco.com::f771c55d-2fee-4605-b3e7-0e4fbe62034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2" dT="2023-06-28T17:13:43.94" personId="{626162EA-BC2E-4269-A8AA-63E1F169A5B4}" id="{D9A7F2FC-FE7B-4455-AB47-83EEC47A065D}">
    <text>Each cell will contain an explainer comment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8" dT="2023-06-28T17:13:43.94" personId="{626162EA-BC2E-4269-A8AA-63E1F169A5B4}" id="{848D9E31-0A12-43B1-B2DF-BF7D286AECFB}">
    <text>Year 1 = underlying headcount schedule
Year 2 = YoY growth rate on run rate
Year 3 = YoY growth on year 2</text>
  </threadedComment>
  <threadedComment ref="AF137" dT="2023-06-30T18:01:53.10" personId="{626162EA-BC2E-4269-A8AA-63E1F169A5B4}" id="{BFD1F0D7-5FA6-4DC2-B5E9-722CB8B0E9F7}">
    <text>Formula flips from Actual to Forecast</text>
  </threadedComment>
  <threadedComment ref="AF152" dT="2023-06-30T18:01:53.10" personId="{626162EA-BC2E-4269-A8AA-63E1F169A5B4}" id="{7EDDE01C-2EE5-42C3-B051-8FBADF5E6B2D}">
    <text>Formula flips from Actual to Forecast</text>
  </threadedComment>
  <threadedComment ref="AF159" dT="2023-06-30T18:01:53.10" personId="{626162EA-BC2E-4269-A8AA-63E1F169A5B4}" id="{03E88126-CC68-4335-A6D8-29AE834BB90D}">
    <text>Formula flips from Actual to Forecast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22"/>
  <sheetViews>
    <sheetView workbookViewId="0">
      <selection activeCell="B10" sqref="B10"/>
    </sheetView>
  </sheetViews>
  <sheetFormatPr defaultRowHeight="13" customHeight="1" x14ac:dyDescent="0.3"/>
  <cols>
    <col min="1" max="1" width="2.69921875" customWidth="1"/>
    <col min="2" max="2" width="15.69921875" bestFit="1" customWidth="1"/>
    <col min="3" max="3" width="36" bestFit="1" customWidth="1"/>
  </cols>
  <sheetData>
    <row r="1" spans="2:3" x14ac:dyDescent="0.3"/>
    <row r="2" spans="2:3" ht="13" customHeight="1" x14ac:dyDescent="0.45">
      <c r="B2" s="40" t="s">
        <v>92</v>
      </c>
      <c r="C2" s="39"/>
    </row>
    <row r="4" spans="2:3" ht="13" customHeight="1" x14ac:dyDescent="0.3">
      <c r="B4" s="35">
        <f>SUM(B5:B11)</f>
        <v>0</v>
      </c>
      <c r="C4" t="s">
        <v>93</v>
      </c>
    </row>
    <row r="6" spans="2:3" ht="13" customHeight="1" x14ac:dyDescent="0.3">
      <c r="B6" s="35">
        <f>SUM('Operating Model'!92:92)</f>
        <v>0</v>
      </c>
      <c r="C6" t="s">
        <v>94</v>
      </c>
    </row>
    <row r="7" spans="2:3" ht="13" customHeight="1" x14ac:dyDescent="0.3">
      <c r="B7" s="35">
        <f>SUM('Operating Model'!130:130)</f>
        <v>0</v>
      </c>
      <c r="C7" t="s">
        <v>123</v>
      </c>
    </row>
    <row r="8" spans="2:3" ht="13" customHeight="1" x14ac:dyDescent="0.3">
      <c r="B8" s="35">
        <f>SUM('Operating Model'!154:154)</f>
        <v>0</v>
      </c>
      <c r="C8" t="s">
        <v>160</v>
      </c>
    </row>
    <row r="9" spans="2:3" ht="13" customHeight="1" x14ac:dyDescent="0.3">
      <c r="B9" s="35">
        <f>SUM('Operating Model'!161:161)</f>
        <v>0</v>
      </c>
      <c r="C9" t="s">
        <v>167</v>
      </c>
    </row>
    <row r="11" spans="2:3" ht="13" customHeight="1" x14ac:dyDescent="0.3">
      <c r="B11" s="34"/>
      <c r="C11" s="34" t="s">
        <v>95</v>
      </c>
    </row>
    <row r="13" spans="2:3" ht="13" customHeight="1" x14ac:dyDescent="0.45">
      <c r="B13" s="40" t="s">
        <v>96</v>
      </c>
      <c r="C13" s="40"/>
    </row>
    <row r="14" spans="2:3" ht="13" customHeight="1" x14ac:dyDescent="0.45">
      <c r="B14" s="40" t="s">
        <v>97</v>
      </c>
      <c r="C14" s="40" t="s">
        <v>98</v>
      </c>
    </row>
    <row r="15" spans="2:3" ht="13" customHeight="1" x14ac:dyDescent="0.3">
      <c r="B15" s="27">
        <v>1000</v>
      </c>
      <c r="C15" t="s">
        <v>99</v>
      </c>
    </row>
    <row r="16" spans="2:3" ht="13" customHeight="1" x14ac:dyDescent="0.3">
      <c r="B16" s="37">
        <v>1000</v>
      </c>
      <c r="C16" t="s">
        <v>100</v>
      </c>
    </row>
    <row r="17" spans="2:3" ht="13" customHeight="1" x14ac:dyDescent="0.3">
      <c r="B17" s="38"/>
      <c r="C17" t="s">
        <v>101</v>
      </c>
    </row>
    <row r="18" spans="2:3" ht="13" customHeight="1" x14ac:dyDescent="0.3">
      <c r="B18" s="33">
        <v>1000</v>
      </c>
      <c r="C18" t="s">
        <v>102</v>
      </c>
    </row>
    <row r="19" spans="2:3" ht="13" customHeight="1" x14ac:dyDescent="0.3">
      <c r="B19" s="46"/>
      <c r="C19" t="s">
        <v>122</v>
      </c>
    </row>
    <row r="20" spans="2:3" ht="13" customHeight="1" x14ac:dyDescent="0.3">
      <c r="B20" s="94">
        <v>1000</v>
      </c>
      <c r="C20" t="s">
        <v>134</v>
      </c>
    </row>
    <row r="21" spans="2:3" ht="13" customHeight="1" x14ac:dyDescent="0.3">
      <c r="B21" s="95">
        <v>1000</v>
      </c>
      <c r="C21" t="s">
        <v>139</v>
      </c>
    </row>
    <row r="22" spans="2:3" ht="13" customHeight="1" x14ac:dyDescent="0.3">
      <c r="B22" s="97">
        <v>1000</v>
      </c>
      <c r="C22" t="s">
        <v>141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174"/>
  <sheetViews>
    <sheetView tabSelected="1" zoomScaleNormal="100" workbookViewId="0">
      <pane xSplit="7" ySplit="5" topLeftCell="AD153" activePane="bottomRight" state="frozen"/>
      <selection pane="topRight" activeCell="H1" sqref="H1"/>
      <selection pane="bottomLeft" activeCell="A5" sqref="A5"/>
      <selection pane="bottomRight" activeCell="F171" sqref="F171:F172"/>
    </sheetView>
  </sheetViews>
  <sheetFormatPr defaultRowHeight="13" x14ac:dyDescent="0.3"/>
  <cols>
    <col min="1" max="1" width="34.8984375" bestFit="1" customWidth="1"/>
    <col min="2" max="5" width="11.3984375" customWidth="1"/>
    <col min="6" max="6" width="41.09765625" customWidth="1"/>
    <col min="7" max="7" width="11.3984375" customWidth="1"/>
    <col min="8" max="67" width="12.3984375" customWidth="1"/>
    <col min="68" max="68" width="12.3984375" style="46" customWidth="1"/>
    <col min="70" max="74" width="12.3984375" customWidth="1"/>
    <col min="76" max="79" width="12.3984375" customWidth="1"/>
  </cols>
  <sheetData>
    <row r="1" spans="1:79" ht="14.5" x14ac:dyDescent="0.45">
      <c r="BR1" s="40" t="s">
        <v>131</v>
      </c>
      <c r="BS1" s="40"/>
      <c r="BT1" s="40"/>
      <c r="BU1" s="40"/>
      <c r="BV1" s="40"/>
      <c r="BX1" s="40" t="s">
        <v>133</v>
      </c>
      <c r="BY1" s="40"/>
      <c r="BZ1" s="40"/>
      <c r="CA1" s="40"/>
    </row>
    <row r="2" spans="1:79" x14ac:dyDescent="0.3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129</v>
      </c>
      <c r="AG2" s="2" t="s">
        <v>129</v>
      </c>
      <c r="AH2" s="2" t="s">
        <v>129</v>
      </c>
      <c r="AI2" s="2" t="s">
        <v>129</v>
      </c>
      <c r="AJ2" s="2" t="s">
        <v>129</v>
      </c>
      <c r="AK2" s="2" t="s">
        <v>129</v>
      </c>
      <c r="AL2" s="2" t="s">
        <v>129</v>
      </c>
      <c r="AM2" s="2" t="s">
        <v>129</v>
      </c>
      <c r="AN2" s="2" t="s">
        <v>129</v>
      </c>
      <c r="AO2" s="2" t="s">
        <v>129</v>
      </c>
      <c r="AP2" s="2" t="s">
        <v>129</v>
      </c>
      <c r="AQ2" s="2" t="s">
        <v>129</v>
      </c>
      <c r="AR2" s="2" t="s">
        <v>129</v>
      </c>
      <c r="AS2" s="2" t="s">
        <v>129</v>
      </c>
      <c r="AT2" s="2" t="s">
        <v>129</v>
      </c>
      <c r="AU2" s="2" t="s">
        <v>129</v>
      </c>
      <c r="AV2" s="2" t="s">
        <v>129</v>
      </c>
      <c r="AW2" s="2" t="s">
        <v>129</v>
      </c>
      <c r="AX2" s="2" t="s">
        <v>129</v>
      </c>
      <c r="AY2" s="2" t="s">
        <v>129</v>
      </c>
      <c r="AZ2" s="2" t="s">
        <v>129</v>
      </c>
      <c r="BA2" s="2" t="s">
        <v>129</v>
      </c>
      <c r="BB2" s="2" t="s">
        <v>129</v>
      </c>
      <c r="BC2" s="2" t="s">
        <v>129</v>
      </c>
      <c r="BD2" s="2" t="s">
        <v>129</v>
      </c>
      <c r="BE2" s="2" t="s">
        <v>129</v>
      </c>
      <c r="BF2" s="2" t="s">
        <v>129</v>
      </c>
      <c r="BG2" s="2" t="s">
        <v>129</v>
      </c>
      <c r="BH2" s="2" t="s">
        <v>129</v>
      </c>
      <c r="BI2" s="2" t="s">
        <v>129</v>
      </c>
      <c r="BJ2" s="2" t="s">
        <v>129</v>
      </c>
      <c r="BK2" s="2" t="s">
        <v>129</v>
      </c>
      <c r="BL2" s="2" t="s">
        <v>129</v>
      </c>
      <c r="BM2" s="2" t="s">
        <v>129</v>
      </c>
      <c r="BN2" s="2" t="s">
        <v>129</v>
      </c>
      <c r="BO2" s="2" t="s">
        <v>129</v>
      </c>
      <c r="BP2" s="64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3">
      <c r="A3" s="3" t="s">
        <v>93</v>
      </c>
      <c r="B3" s="36">
        <f>'Control Panel'!$B$4</f>
        <v>0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5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3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6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6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3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6" t="s">
        <v>132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3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7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3">
      <c r="A7" s="8" t="s">
        <v>9</v>
      </c>
      <c r="B7" s="93">
        <v>1.4999999999999999E-2</v>
      </c>
      <c r="C7" s="8"/>
      <c r="D7" s="8"/>
      <c r="E7" s="8"/>
      <c r="F7" s="13" t="s">
        <v>133</v>
      </c>
      <c r="G7" s="1"/>
      <c r="H7" s="27">
        <v>3467330.63</v>
      </c>
      <c r="I7" s="27">
        <v>3737172.9</v>
      </c>
      <c r="J7" s="27">
        <v>3837143.67</v>
      </c>
      <c r="K7" s="27">
        <v>3825562.59</v>
      </c>
      <c r="L7" s="27">
        <v>3971026.4</v>
      </c>
      <c r="M7" s="27">
        <v>3730683.9</v>
      </c>
      <c r="N7" s="27">
        <v>3696254.17</v>
      </c>
      <c r="O7" s="27">
        <v>3691124.06</v>
      </c>
      <c r="P7" s="27">
        <v>3642508.62</v>
      </c>
      <c r="Q7" s="27">
        <v>3668332.84</v>
      </c>
      <c r="R7" s="27">
        <v>3609447.57</v>
      </c>
      <c r="S7" s="27">
        <v>3915565.8</v>
      </c>
      <c r="T7" s="27">
        <v>3519340.5894499994</v>
      </c>
      <c r="U7" s="27">
        <v>3793230.4934999994</v>
      </c>
      <c r="V7" s="27">
        <v>3894700.8250499996</v>
      </c>
      <c r="W7" s="27">
        <v>3882946.0288499994</v>
      </c>
      <c r="X7" s="27">
        <v>4030591.7959999996</v>
      </c>
      <c r="Y7" s="27">
        <v>3786644.1584999994</v>
      </c>
      <c r="Z7" s="27">
        <v>3751697.9825499994</v>
      </c>
      <c r="AA7" s="27">
        <v>3746490.9208999998</v>
      </c>
      <c r="AB7" s="27">
        <v>3697146.2492999998</v>
      </c>
      <c r="AC7" s="27">
        <v>3723357.8325999994</v>
      </c>
      <c r="AD7" s="27">
        <v>3663589.2835499994</v>
      </c>
      <c r="AE7" s="27">
        <v>3974299.2869999995</v>
      </c>
      <c r="AF7" s="37">
        <f>T7*(1+$B7)</f>
        <v>3572130.6982917492</v>
      </c>
      <c r="AG7" s="37">
        <f t="shared" ref="AG7:BO7" si="44">U7*(1+$B7)</f>
        <v>3850128.9509024988</v>
      </c>
      <c r="AH7" s="37">
        <f t="shared" si="44"/>
        <v>3953121.3374257493</v>
      </c>
      <c r="AI7" s="37">
        <f t="shared" si="44"/>
        <v>3941190.2192827491</v>
      </c>
      <c r="AJ7" s="37">
        <f t="shared" si="44"/>
        <v>4091050.672939999</v>
      </c>
      <c r="AK7" s="37">
        <f t="shared" si="44"/>
        <v>3843443.8208774989</v>
      </c>
      <c r="AL7" s="37">
        <f t="shared" si="44"/>
        <v>3807973.452288249</v>
      </c>
      <c r="AM7" s="37">
        <f t="shared" si="44"/>
        <v>3802688.2847134992</v>
      </c>
      <c r="AN7" s="37">
        <f t="shared" si="44"/>
        <v>3752603.4430394992</v>
      </c>
      <c r="AO7" s="37">
        <f t="shared" si="44"/>
        <v>3779208.2000889992</v>
      </c>
      <c r="AP7" s="37">
        <f t="shared" si="44"/>
        <v>3718543.1228032489</v>
      </c>
      <c r="AQ7" s="37">
        <f t="shared" si="44"/>
        <v>4033913.7763049994</v>
      </c>
      <c r="AR7" s="37">
        <f t="shared" si="44"/>
        <v>3625712.6587661253</v>
      </c>
      <c r="AS7" s="37">
        <f t="shared" si="44"/>
        <v>3907880.885166036</v>
      </c>
      <c r="AT7" s="37">
        <f t="shared" si="44"/>
        <v>4012418.1574871349</v>
      </c>
      <c r="AU7" s="37">
        <f t="shared" si="44"/>
        <v>4000308.0725719901</v>
      </c>
      <c r="AV7" s="37">
        <f t="shared" si="44"/>
        <v>4152416.4330340987</v>
      </c>
      <c r="AW7" s="37">
        <f t="shared" si="44"/>
        <v>3901095.4781906609</v>
      </c>
      <c r="AX7" s="37">
        <f t="shared" si="44"/>
        <v>3865093.0540725724</v>
      </c>
      <c r="AY7" s="37">
        <f t="shared" si="44"/>
        <v>3859728.6089842012</v>
      </c>
      <c r="AZ7" s="37">
        <f t="shared" si="44"/>
        <v>3808892.4946850915</v>
      </c>
      <c r="BA7" s="37">
        <f t="shared" si="44"/>
        <v>3835896.323090334</v>
      </c>
      <c r="BB7" s="37">
        <f t="shared" si="44"/>
        <v>3774321.2696452974</v>
      </c>
      <c r="BC7" s="37">
        <f t="shared" si="44"/>
        <v>4094422.482949574</v>
      </c>
      <c r="BD7" s="37">
        <f t="shared" si="44"/>
        <v>3680098.3486476168</v>
      </c>
      <c r="BE7" s="37">
        <f t="shared" si="44"/>
        <v>3966499.0984435263</v>
      </c>
      <c r="BF7" s="37">
        <f t="shared" si="44"/>
        <v>4072604.4298494416</v>
      </c>
      <c r="BG7" s="37">
        <f t="shared" si="44"/>
        <v>4060312.6936605694</v>
      </c>
      <c r="BH7" s="37">
        <f t="shared" si="44"/>
        <v>4214702.6795296101</v>
      </c>
      <c r="BI7" s="37">
        <f t="shared" si="44"/>
        <v>3959611.9103635205</v>
      </c>
      <c r="BJ7" s="37">
        <f t="shared" si="44"/>
        <v>3923069.4498836608</v>
      </c>
      <c r="BK7" s="37">
        <f t="shared" si="44"/>
        <v>3917624.5381189641</v>
      </c>
      <c r="BL7" s="37">
        <f t="shared" si="44"/>
        <v>3866025.8821053677</v>
      </c>
      <c r="BM7" s="37">
        <f t="shared" si="44"/>
        <v>3893434.7679366884</v>
      </c>
      <c r="BN7" s="37">
        <f t="shared" si="44"/>
        <v>3830936.0886899764</v>
      </c>
      <c r="BO7" s="37">
        <f t="shared" si="44"/>
        <v>4155838.8201938174</v>
      </c>
      <c r="BP7" s="68"/>
      <c r="BR7" s="37">
        <f>SUMIFS($H7:$BP7,$H$3:$BP$3,BR$3)</f>
        <v>44792153.149999999</v>
      </c>
      <c r="BS7" s="37">
        <f t="shared" ref="BS7:BV8" si="45">SUMIFS($H7:$BP7,$H$3:$BP$3,BS$3)</f>
        <v>45464035.447249994</v>
      </c>
      <c r="BT7" s="37">
        <f t="shared" si="45"/>
        <v>46145995.978958741</v>
      </c>
      <c r="BU7" s="37">
        <f t="shared" si="45"/>
        <v>46838185.918643124</v>
      </c>
      <c r="BV7" s="37">
        <f t="shared" si="45"/>
        <v>47540758.707422763</v>
      </c>
      <c r="BX7" s="81">
        <f>IFERROR(BS7/BR7-1,0)</f>
        <v>1.4999999999999902E-2</v>
      </c>
      <c r="BY7" s="81">
        <f t="shared" ref="BY7:BY8" si="46">IFERROR(BT7/BS7-1,0)</f>
        <v>1.4999999999999902E-2</v>
      </c>
      <c r="BZ7" s="81">
        <f t="shared" ref="BZ7:BZ8" si="47">IFERROR(BU7/BT7-1,0)</f>
        <v>1.5000000000000124E-2</v>
      </c>
      <c r="CA7" s="81">
        <f t="shared" ref="CA7:CA8" si="48">IFERROR(BV7/BU7-1,0)</f>
        <v>1.4999999999999902E-2</v>
      </c>
    </row>
    <row r="8" spans="1:79" x14ac:dyDescent="0.3">
      <c r="A8" s="8" t="s">
        <v>10</v>
      </c>
      <c r="B8" s="93">
        <v>0.2</v>
      </c>
      <c r="C8" s="8"/>
      <c r="D8" s="8"/>
      <c r="E8" s="8"/>
      <c r="F8" s="13" t="s">
        <v>133</v>
      </c>
      <c r="G8" s="1"/>
      <c r="H8" s="27">
        <v>564449.17000000004</v>
      </c>
      <c r="I8" s="27">
        <v>509614.49</v>
      </c>
      <c r="J8" s="27">
        <v>624651.30000000005</v>
      </c>
      <c r="K8" s="27">
        <v>571635.79</v>
      </c>
      <c r="L8" s="27">
        <v>593371.76</v>
      </c>
      <c r="M8" s="27">
        <v>607320.64</v>
      </c>
      <c r="N8" s="27">
        <v>652280.15</v>
      </c>
      <c r="O8" s="27">
        <v>600880.66</v>
      </c>
      <c r="P8" s="27">
        <v>592966.52</v>
      </c>
      <c r="Q8" s="27">
        <v>500227.21</v>
      </c>
      <c r="R8" s="27">
        <v>492197.4</v>
      </c>
      <c r="S8" s="27">
        <v>533940.79</v>
      </c>
      <c r="T8" s="27">
        <v>555579.26</v>
      </c>
      <c r="U8" s="27">
        <v>675239.19</v>
      </c>
      <c r="V8" s="27">
        <v>567540.31999999995</v>
      </c>
      <c r="W8" s="27">
        <v>559323.63</v>
      </c>
      <c r="X8" s="27">
        <v>628974.06999999995</v>
      </c>
      <c r="Y8" s="27">
        <v>551794.18000000005</v>
      </c>
      <c r="Z8" s="27">
        <v>599228.03</v>
      </c>
      <c r="AA8" s="27">
        <v>636933.5</v>
      </c>
      <c r="AB8" s="27">
        <v>628544.51</v>
      </c>
      <c r="AC8" s="27">
        <v>618614.31000000006</v>
      </c>
      <c r="AD8" s="27">
        <v>565206.68000000005</v>
      </c>
      <c r="AE8" s="27">
        <v>660306.78</v>
      </c>
      <c r="AF8" s="37">
        <f>T8*(1+$B8)</f>
        <v>666695.11199999996</v>
      </c>
      <c r="AG8" s="37">
        <f t="shared" ref="AG8" si="49">U8*(1+$B8)</f>
        <v>810287.02799999993</v>
      </c>
      <c r="AH8" s="37">
        <f t="shared" ref="AH8" si="50">V8*(1+$B8)</f>
        <v>681048.38399999996</v>
      </c>
      <c r="AI8" s="37">
        <f t="shared" ref="AI8" si="51">W8*(1+$B8)</f>
        <v>671188.35600000003</v>
      </c>
      <c r="AJ8" s="37">
        <f t="shared" ref="AJ8" si="52">X8*(1+$B8)</f>
        <v>754768.88399999996</v>
      </c>
      <c r="AK8" s="37">
        <f t="shared" ref="AK8" si="53">Y8*(1+$B8)</f>
        <v>662153.01600000006</v>
      </c>
      <c r="AL8" s="37">
        <f t="shared" ref="AL8" si="54">Z8*(1+$B8)</f>
        <v>719073.63600000006</v>
      </c>
      <c r="AM8" s="37">
        <f t="shared" ref="AM8" si="55">AA8*(1+$B8)</f>
        <v>764320.2</v>
      </c>
      <c r="AN8" s="37">
        <f t="shared" ref="AN8" si="56">AB8*(1+$B8)</f>
        <v>754253.41200000001</v>
      </c>
      <c r="AO8" s="37">
        <f t="shared" ref="AO8" si="57">AC8*(1+$B8)</f>
        <v>742337.17200000002</v>
      </c>
      <c r="AP8" s="37">
        <f t="shared" ref="AP8" si="58">AD8*(1+$B8)</f>
        <v>678248.01600000006</v>
      </c>
      <c r="AQ8" s="37">
        <f t="shared" ref="AQ8" si="59">AE8*(1+$B8)</f>
        <v>792368.13600000006</v>
      </c>
      <c r="AR8" s="37">
        <f t="shared" ref="AR8" si="60">AF8*(1+$B8)</f>
        <v>800034.13439999998</v>
      </c>
      <c r="AS8" s="37">
        <f t="shared" ref="AS8" si="61">AG8*(1+$B8)</f>
        <v>972344.43359999987</v>
      </c>
      <c r="AT8" s="37">
        <f t="shared" ref="AT8" si="62">AH8*(1+$B8)</f>
        <v>817258.06079999998</v>
      </c>
      <c r="AU8" s="37">
        <f t="shared" ref="AU8" si="63">AI8*(1+$B8)</f>
        <v>805426.02720000001</v>
      </c>
      <c r="AV8" s="37">
        <f t="shared" ref="AV8" si="64">AJ8*(1+$B8)</f>
        <v>905722.66079999995</v>
      </c>
      <c r="AW8" s="37">
        <f t="shared" ref="AW8" si="65">AK8*(1+$B8)</f>
        <v>794583.61920000007</v>
      </c>
      <c r="AX8" s="37">
        <f t="shared" ref="AX8" si="66">AL8*(1+$B8)</f>
        <v>862888.36320000002</v>
      </c>
      <c r="AY8" s="37">
        <f t="shared" ref="AY8" si="67">AM8*(1+$B8)</f>
        <v>917184.23999999987</v>
      </c>
      <c r="AZ8" s="37">
        <f t="shared" ref="AZ8" si="68">AN8*(1+$B8)</f>
        <v>905104.09439999994</v>
      </c>
      <c r="BA8" s="37">
        <f t="shared" ref="BA8" si="69">AO8*(1+$B8)</f>
        <v>890804.60640000005</v>
      </c>
      <c r="BB8" s="37">
        <f t="shared" ref="BB8" si="70">AP8*(1+$B8)</f>
        <v>813897.61920000007</v>
      </c>
      <c r="BC8" s="37">
        <f t="shared" ref="BC8" si="71">AQ8*(1+$B8)</f>
        <v>950841.76320000004</v>
      </c>
      <c r="BD8" s="37">
        <f t="shared" ref="BD8" si="72">AR8*(1+$B8)</f>
        <v>960040.96127999993</v>
      </c>
      <c r="BE8" s="37">
        <f t="shared" ref="BE8" si="73">AS8*(1+$B8)</f>
        <v>1166813.3203199997</v>
      </c>
      <c r="BF8" s="37">
        <f t="shared" ref="BF8" si="74">AT8*(1+$B8)</f>
        <v>980709.67295999988</v>
      </c>
      <c r="BG8" s="37">
        <f t="shared" ref="BG8" si="75">AU8*(1+$B8)</f>
        <v>966511.23263999994</v>
      </c>
      <c r="BH8" s="37">
        <f t="shared" ref="BH8" si="76">AV8*(1+$B8)</f>
        <v>1086867.1929599999</v>
      </c>
      <c r="BI8" s="37">
        <f t="shared" ref="BI8" si="77">AW8*(1+$B8)</f>
        <v>953500.34304000007</v>
      </c>
      <c r="BJ8" s="37">
        <f t="shared" ref="BJ8" si="78">AX8*(1+$B8)</f>
        <v>1035466.03584</v>
      </c>
      <c r="BK8" s="37">
        <f t="shared" ref="BK8" si="79">AY8*(1+$B8)</f>
        <v>1100621.0879999998</v>
      </c>
      <c r="BL8" s="37">
        <f t="shared" ref="BL8" si="80">AZ8*(1+$B8)</f>
        <v>1086124.91328</v>
      </c>
      <c r="BM8" s="37">
        <f t="shared" ref="BM8" si="81">BA8*(1+$B8)</f>
        <v>1068965.5276800001</v>
      </c>
      <c r="BN8" s="37">
        <f t="shared" ref="BN8" si="82">BB8*(1+$B8)</f>
        <v>976677.14304</v>
      </c>
      <c r="BO8" s="37">
        <f t="shared" ref="BO8" si="83">BC8*(1+$B8)</f>
        <v>1141010.1158400001</v>
      </c>
      <c r="BP8" s="68"/>
      <c r="BR8" s="37">
        <f t="shared" ref="BR8" si="84">SUMIFS($H8:$BP8,$H$3:$BP$3,BR$3)</f>
        <v>6843535.8800000008</v>
      </c>
      <c r="BS8" s="37">
        <f t="shared" si="45"/>
        <v>7247284.46</v>
      </c>
      <c r="BT8" s="37">
        <f t="shared" si="45"/>
        <v>8696741.3520000018</v>
      </c>
      <c r="BU8" s="37">
        <f t="shared" si="45"/>
        <v>10436089.622400001</v>
      </c>
      <c r="BV8" s="37">
        <f t="shared" si="45"/>
        <v>12523307.546879999</v>
      </c>
      <c r="BX8" s="81">
        <f t="shared" ref="BX8" si="85">IFERROR(BS8/BR8-1,0)</f>
        <v>5.899707213926364E-2</v>
      </c>
      <c r="BY8" s="81">
        <f t="shared" si="46"/>
        <v>0.20000000000000018</v>
      </c>
      <c r="BZ8" s="81">
        <f t="shared" si="47"/>
        <v>0.19999999999999973</v>
      </c>
      <c r="CA8" s="81">
        <f t="shared" si="48"/>
        <v>0.19999999999999996</v>
      </c>
    </row>
    <row r="9" spans="1:79" x14ac:dyDescent="0.3">
      <c r="A9" s="8"/>
      <c r="B9" s="8"/>
      <c r="C9" s="8"/>
      <c r="D9" s="8"/>
      <c r="E9" s="8"/>
      <c r="F9" s="1"/>
      <c r="G9" s="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68"/>
      <c r="BR9" s="37"/>
      <c r="BS9" s="37"/>
      <c r="BT9" s="37"/>
      <c r="BU9" s="37"/>
      <c r="BV9" s="37"/>
      <c r="BX9" s="81"/>
      <c r="BY9" s="81"/>
      <c r="BZ9" s="81"/>
      <c r="CA9" s="81"/>
    </row>
    <row r="10" spans="1:79" x14ac:dyDescent="0.3">
      <c r="A10" s="11" t="s">
        <v>11</v>
      </c>
      <c r="B10" s="11"/>
      <c r="C10" s="11"/>
      <c r="D10" s="11"/>
      <c r="E10" s="11"/>
      <c r="F10" s="11"/>
      <c r="G10" s="11"/>
      <c r="H10" s="28">
        <f>SUM(H7:H9)</f>
        <v>4031779.8</v>
      </c>
      <c r="I10" s="28">
        <f t="shared" ref="I10:AE10" si="86">SUM(I7:I9)</f>
        <v>4246787.3899999997</v>
      </c>
      <c r="J10" s="28">
        <f t="shared" si="86"/>
        <v>4461794.97</v>
      </c>
      <c r="K10" s="28">
        <f t="shared" si="86"/>
        <v>4397198.38</v>
      </c>
      <c r="L10" s="28">
        <f t="shared" si="86"/>
        <v>4564398.16</v>
      </c>
      <c r="M10" s="28">
        <f t="shared" si="86"/>
        <v>4338004.54</v>
      </c>
      <c r="N10" s="28">
        <f t="shared" si="86"/>
        <v>4348534.32</v>
      </c>
      <c r="O10" s="28">
        <f t="shared" si="86"/>
        <v>4292004.72</v>
      </c>
      <c r="P10" s="28">
        <f t="shared" si="86"/>
        <v>4235475.1400000006</v>
      </c>
      <c r="Q10" s="28">
        <f t="shared" si="86"/>
        <v>4168560.05</v>
      </c>
      <c r="R10" s="28">
        <f t="shared" si="86"/>
        <v>4101644.9699999997</v>
      </c>
      <c r="S10" s="28">
        <f t="shared" si="86"/>
        <v>4449506.59</v>
      </c>
      <c r="T10" s="28">
        <f t="shared" si="86"/>
        <v>4074919.8494499996</v>
      </c>
      <c r="U10" s="28">
        <f t="shared" si="86"/>
        <v>4468469.6834999993</v>
      </c>
      <c r="V10" s="28">
        <f t="shared" si="86"/>
        <v>4462241.1450499995</v>
      </c>
      <c r="W10" s="28">
        <f t="shared" si="86"/>
        <v>4442269.6588499993</v>
      </c>
      <c r="X10" s="28">
        <f t="shared" si="86"/>
        <v>4659565.8659999995</v>
      </c>
      <c r="Y10" s="28">
        <f t="shared" si="86"/>
        <v>4338438.3384999996</v>
      </c>
      <c r="Z10" s="28">
        <f t="shared" si="86"/>
        <v>4350926.0125499992</v>
      </c>
      <c r="AA10" s="28">
        <f t="shared" si="86"/>
        <v>4383424.4209000003</v>
      </c>
      <c r="AB10" s="28">
        <f t="shared" si="86"/>
        <v>4325690.7593</v>
      </c>
      <c r="AC10" s="28">
        <f t="shared" si="86"/>
        <v>4341972.1425999999</v>
      </c>
      <c r="AD10" s="28">
        <f t="shared" si="86"/>
        <v>4228795.9635499995</v>
      </c>
      <c r="AE10" s="28">
        <f t="shared" si="86"/>
        <v>4634606.0669999998</v>
      </c>
      <c r="AF10" s="28">
        <f t="shared" ref="AF10:BO10" si="87">SUM(AF7:AF9)</f>
        <v>4238825.8102917494</v>
      </c>
      <c r="AG10" s="28">
        <f t="shared" si="87"/>
        <v>4660415.9789024983</v>
      </c>
      <c r="AH10" s="28">
        <f t="shared" si="87"/>
        <v>4634169.7214257494</v>
      </c>
      <c r="AI10" s="28">
        <f t="shared" si="87"/>
        <v>4612378.5752827488</v>
      </c>
      <c r="AJ10" s="28">
        <f t="shared" si="87"/>
        <v>4845819.5569399986</v>
      </c>
      <c r="AK10" s="28">
        <f t="shared" si="87"/>
        <v>4505596.8368774988</v>
      </c>
      <c r="AL10" s="28">
        <f t="shared" si="87"/>
        <v>4527047.0882882494</v>
      </c>
      <c r="AM10" s="28">
        <f t="shared" si="87"/>
        <v>4567008.4847134994</v>
      </c>
      <c r="AN10" s="28">
        <f t="shared" si="87"/>
        <v>4506856.8550394997</v>
      </c>
      <c r="AO10" s="28">
        <f t="shared" si="87"/>
        <v>4521545.3720889995</v>
      </c>
      <c r="AP10" s="28">
        <f t="shared" si="87"/>
        <v>4396791.1388032492</v>
      </c>
      <c r="AQ10" s="28">
        <f t="shared" si="87"/>
        <v>4826281.9123049993</v>
      </c>
      <c r="AR10" s="28">
        <f t="shared" si="87"/>
        <v>4425746.7931661252</v>
      </c>
      <c r="AS10" s="28">
        <f t="shared" si="87"/>
        <v>4880225.3187660361</v>
      </c>
      <c r="AT10" s="28">
        <f t="shared" si="87"/>
        <v>4829676.2182871345</v>
      </c>
      <c r="AU10" s="28">
        <f t="shared" si="87"/>
        <v>4805734.0997719904</v>
      </c>
      <c r="AV10" s="28">
        <f t="shared" si="87"/>
        <v>5058139.0938340984</v>
      </c>
      <c r="AW10" s="28">
        <f t="shared" si="87"/>
        <v>4695679.097390661</v>
      </c>
      <c r="AX10" s="28">
        <f t="shared" si="87"/>
        <v>4727981.4172725724</v>
      </c>
      <c r="AY10" s="28">
        <f t="shared" si="87"/>
        <v>4776912.8489842014</v>
      </c>
      <c r="AZ10" s="28">
        <f t="shared" si="87"/>
        <v>4713996.5890850918</v>
      </c>
      <c r="BA10" s="28">
        <f t="shared" si="87"/>
        <v>4726700.9294903344</v>
      </c>
      <c r="BB10" s="28">
        <f t="shared" si="87"/>
        <v>4588218.8888452975</v>
      </c>
      <c r="BC10" s="28">
        <f t="shared" si="87"/>
        <v>5045264.2461495744</v>
      </c>
      <c r="BD10" s="28">
        <f t="shared" si="87"/>
        <v>4640139.3099276163</v>
      </c>
      <c r="BE10" s="28">
        <f t="shared" si="87"/>
        <v>5133312.4187635258</v>
      </c>
      <c r="BF10" s="28">
        <f t="shared" si="87"/>
        <v>5053314.1028094413</v>
      </c>
      <c r="BG10" s="28">
        <f t="shared" si="87"/>
        <v>5026823.9263005694</v>
      </c>
      <c r="BH10" s="28">
        <f t="shared" si="87"/>
        <v>5301569.8724896098</v>
      </c>
      <c r="BI10" s="28">
        <f t="shared" si="87"/>
        <v>4913112.2534035202</v>
      </c>
      <c r="BJ10" s="28">
        <f t="shared" si="87"/>
        <v>4958535.4857236613</v>
      </c>
      <c r="BK10" s="28">
        <f t="shared" si="87"/>
        <v>5018245.6261189636</v>
      </c>
      <c r="BL10" s="28">
        <f t="shared" si="87"/>
        <v>4952150.7953853682</v>
      </c>
      <c r="BM10" s="28">
        <f t="shared" si="87"/>
        <v>4962400.2956166882</v>
      </c>
      <c r="BN10" s="28">
        <f t="shared" si="87"/>
        <v>4807613.2317299768</v>
      </c>
      <c r="BO10" s="28">
        <f t="shared" si="87"/>
        <v>5296848.936033817</v>
      </c>
      <c r="BP10" s="69"/>
      <c r="BR10" s="77">
        <f t="shared" ref="BR10:BV10" si="88">SUMIFS($H10:$BP10,$H$3:$BP$3,BR$3)</f>
        <v>51635689.030000001</v>
      </c>
      <c r="BS10" s="77">
        <f t="shared" si="88"/>
        <v>52711319.907250002</v>
      </c>
      <c r="BT10" s="77">
        <f t="shared" si="88"/>
        <v>54842737.330958746</v>
      </c>
      <c r="BU10" s="77">
        <f t="shared" si="88"/>
        <v>57274275.541043118</v>
      </c>
      <c r="BV10" s="77">
        <f t="shared" si="88"/>
        <v>60064066.254302755</v>
      </c>
      <c r="BX10" s="83">
        <f t="shared" ref="BX10:CA10" si="89">IFERROR(BS10/BR10-1,0)</f>
        <v>2.0831151814882709E-2</v>
      </c>
      <c r="BY10" s="83">
        <f t="shared" si="89"/>
        <v>4.0435667850077683E-2</v>
      </c>
      <c r="BZ10" s="83">
        <f t="shared" si="89"/>
        <v>4.4336558100862122E-2</v>
      </c>
      <c r="CA10" s="83">
        <f t="shared" si="89"/>
        <v>4.8709314729969089E-2</v>
      </c>
    </row>
    <row r="11" spans="1:79" x14ac:dyDescent="0.3">
      <c r="A11" s="1"/>
      <c r="B11" s="1"/>
      <c r="C11" s="1"/>
      <c r="D11" s="1"/>
      <c r="E11" s="1"/>
      <c r="F11" s="1"/>
      <c r="G11" s="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69"/>
      <c r="BR11" s="37"/>
      <c r="BS11" s="37"/>
      <c r="BT11" s="37"/>
      <c r="BU11" s="37"/>
      <c r="BV11" s="37"/>
      <c r="BX11" s="81"/>
      <c r="BY11" s="81"/>
      <c r="BZ11" s="81"/>
      <c r="CA11" s="81"/>
    </row>
    <row r="12" spans="1:79" x14ac:dyDescent="0.3">
      <c r="A12" s="1" t="s">
        <v>12</v>
      </c>
      <c r="B12" s="1"/>
      <c r="C12" s="1"/>
      <c r="D12" s="1"/>
      <c r="E12" s="1"/>
      <c r="F12" s="1"/>
      <c r="G12" s="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69"/>
      <c r="BR12" s="37"/>
      <c r="BS12" s="37"/>
      <c r="BT12" s="37"/>
      <c r="BU12" s="37"/>
      <c r="BV12" s="37"/>
      <c r="BX12" s="81"/>
      <c r="BY12" s="81"/>
      <c r="BZ12" s="81"/>
      <c r="CA12" s="81"/>
    </row>
    <row r="13" spans="1:79" x14ac:dyDescent="0.3">
      <c r="A13" s="8" t="s">
        <v>13</v>
      </c>
      <c r="B13" s="8"/>
      <c r="C13" s="8"/>
      <c r="D13" s="8"/>
      <c r="E13" s="8"/>
      <c r="F13" s="13" t="s">
        <v>135</v>
      </c>
      <c r="G13" s="1"/>
      <c r="H13" s="27">
        <v>2384741.1689846087</v>
      </c>
      <c r="I13" s="27">
        <v>2558518.2653370788</v>
      </c>
      <c r="J13" s="27">
        <v>2646584.35011421</v>
      </c>
      <c r="K13" s="27">
        <v>2644207.6248187171</v>
      </c>
      <c r="L13" s="27">
        <v>2730928.2390803993</v>
      </c>
      <c r="M13" s="27">
        <v>2582022.0548956268</v>
      </c>
      <c r="N13" s="27">
        <v>2565704.7110894886</v>
      </c>
      <c r="O13" s="27">
        <v>2519056.2339542513</v>
      </c>
      <c r="P13" s="27">
        <v>2542301.5458259583</v>
      </c>
      <c r="Q13" s="27">
        <v>2526944.3360500364</v>
      </c>
      <c r="R13" s="27">
        <v>2462706.1030769674</v>
      </c>
      <c r="S13" s="27">
        <v>2707496.9133581482</v>
      </c>
      <c r="T13" s="27">
        <v>2491131.91</v>
      </c>
      <c r="U13" s="27">
        <v>2601921.69</v>
      </c>
      <c r="V13" s="27">
        <v>2871754.02</v>
      </c>
      <c r="W13" s="27">
        <v>2748143.45</v>
      </c>
      <c r="X13" s="27">
        <v>2904408.71</v>
      </c>
      <c r="Y13" s="27">
        <v>2711148.7200000007</v>
      </c>
      <c r="Z13" s="27">
        <v>2726948.47</v>
      </c>
      <c r="AA13" s="27">
        <v>2660562.2200000002</v>
      </c>
      <c r="AB13" s="27">
        <v>2664130.7999999993</v>
      </c>
      <c r="AC13" s="27">
        <v>2622040.94</v>
      </c>
      <c r="AD13" s="27">
        <v>2534299.7800000003</v>
      </c>
      <c r="AE13" s="27">
        <v>2798757.44</v>
      </c>
      <c r="AF13" s="37">
        <f>AF7*(1-$B$23)</f>
        <v>2500491.4888042244</v>
      </c>
      <c r="AG13" s="37">
        <f t="shared" ref="AG13:BO13" si="90">AG7*(1-$B$23)</f>
        <v>2695090.2656317488</v>
      </c>
      <c r="AH13" s="37">
        <f t="shared" si="90"/>
        <v>2767184.9361980245</v>
      </c>
      <c r="AI13" s="37">
        <f t="shared" si="90"/>
        <v>2758833.1534979241</v>
      </c>
      <c r="AJ13" s="37">
        <f t="shared" si="90"/>
        <v>2863735.4710579989</v>
      </c>
      <c r="AK13" s="37">
        <f t="shared" si="90"/>
        <v>2690410.6746142493</v>
      </c>
      <c r="AL13" s="37">
        <f t="shared" si="90"/>
        <v>2665581.4166017743</v>
      </c>
      <c r="AM13" s="37">
        <f t="shared" si="90"/>
        <v>2661881.7992994492</v>
      </c>
      <c r="AN13" s="37">
        <f t="shared" si="90"/>
        <v>2626822.4101276491</v>
      </c>
      <c r="AO13" s="37">
        <f t="shared" si="90"/>
        <v>2645445.7400622992</v>
      </c>
      <c r="AP13" s="37">
        <f t="shared" si="90"/>
        <v>2602980.1859622742</v>
      </c>
      <c r="AQ13" s="37">
        <f t="shared" si="90"/>
        <v>2823739.6434134995</v>
      </c>
      <c r="AR13" s="37">
        <f t="shared" si="90"/>
        <v>2537998.8611362875</v>
      </c>
      <c r="AS13" s="37">
        <f t="shared" si="90"/>
        <v>2735516.6196162249</v>
      </c>
      <c r="AT13" s="37">
        <f t="shared" si="90"/>
        <v>2808692.7102409941</v>
      </c>
      <c r="AU13" s="37">
        <f t="shared" si="90"/>
        <v>2800215.650800393</v>
      </c>
      <c r="AV13" s="37">
        <f t="shared" si="90"/>
        <v>2906691.5031238687</v>
      </c>
      <c r="AW13" s="37">
        <f t="shared" si="90"/>
        <v>2730766.8347334624</v>
      </c>
      <c r="AX13" s="37">
        <f t="shared" si="90"/>
        <v>2705565.1378508005</v>
      </c>
      <c r="AY13" s="37">
        <f t="shared" si="90"/>
        <v>2701810.0262889406</v>
      </c>
      <c r="AZ13" s="37">
        <f t="shared" si="90"/>
        <v>2666224.7462795638</v>
      </c>
      <c r="BA13" s="37">
        <f t="shared" si="90"/>
        <v>2685127.4261632338</v>
      </c>
      <c r="BB13" s="37">
        <f t="shared" si="90"/>
        <v>2642024.888751708</v>
      </c>
      <c r="BC13" s="37">
        <f t="shared" si="90"/>
        <v>2866095.7380647017</v>
      </c>
      <c r="BD13" s="37">
        <f t="shared" si="90"/>
        <v>2576068.8440533318</v>
      </c>
      <c r="BE13" s="37">
        <f t="shared" si="90"/>
        <v>2776549.3689104682</v>
      </c>
      <c r="BF13" s="37">
        <f t="shared" si="90"/>
        <v>2850823.100894609</v>
      </c>
      <c r="BG13" s="37">
        <f t="shared" si="90"/>
        <v>2842218.8855623985</v>
      </c>
      <c r="BH13" s="37">
        <f t="shared" si="90"/>
        <v>2950291.8756707269</v>
      </c>
      <c r="BI13" s="37">
        <f t="shared" si="90"/>
        <v>2771728.3372544642</v>
      </c>
      <c r="BJ13" s="37">
        <f t="shared" si="90"/>
        <v>2746148.6149185626</v>
      </c>
      <c r="BK13" s="37">
        <f t="shared" si="90"/>
        <v>2742337.1766832746</v>
      </c>
      <c r="BL13" s="37">
        <f t="shared" si="90"/>
        <v>2706218.1174737574</v>
      </c>
      <c r="BM13" s="37">
        <f t="shared" si="90"/>
        <v>2725404.3375556818</v>
      </c>
      <c r="BN13" s="37">
        <f t="shared" si="90"/>
        <v>2681655.2620829833</v>
      </c>
      <c r="BO13" s="37">
        <f t="shared" si="90"/>
        <v>2909087.1741356719</v>
      </c>
      <c r="BP13" s="68"/>
      <c r="BR13" s="37">
        <f t="shared" ref="BR13:BV14" si="91">SUMIFS($H13:$BP13,$H$3:$BP$3,BR$3)</f>
        <v>30871211.546585493</v>
      </c>
      <c r="BS13" s="37">
        <f t="shared" si="91"/>
        <v>32335248.150000006</v>
      </c>
      <c r="BT13" s="37">
        <f t="shared" si="91"/>
        <v>32302197.185271118</v>
      </c>
      <c r="BU13" s="37">
        <f t="shared" si="91"/>
        <v>32786730.143050179</v>
      </c>
      <c r="BV13" s="37">
        <f t="shared" si="91"/>
        <v>33278531.095195927</v>
      </c>
      <c r="BX13" s="81">
        <f t="shared" ref="BX13:BX14" si="92">IFERROR(BS13/BR13-1,0)</f>
        <v>4.742400864978169E-2</v>
      </c>
      <c r="BY13" s="81">
        <f t="shared" ref="BY13:BY14" si="93">IFERROR(BT13/BS13-1,0)</f>
        <v>-1.0221342534799671E-3</v>
      </c>
      <c r="BZ13" s="81">
        <f t="shared" ref="BZ13:BZ14" si="94">IFERROR(BU13/BT13-1,0)</f>
        <v>1.4999999999999902E-2</v>
      </c>
      <c r="CA13" s="81">
        <f t="shared" ref="CA13:CA14" si="95">IFERROR(BV13/BU13-1,0)</f>
        <v>1.4999999999999902E-2</v>
      </c>
    </row>
    <row r="14" spans="1:79" x14ac:dyDescent="0.3">
      <c r="A14" s="8" t="s">
        <v>14</v>
      </c>
      <c r="B14" s="8"/>
      <c r="C14" s="8"/>
      <c r="D14" s="8"/>
      <c r="E14" s="8"/>
      <c r="F14" s="13" t="s">
        <v>135</v>
      </c>
      <c r="G14" s="1"/>
      <c r="H14" s="27">
        <v>275982.94726358994</v>
      </c>
      <c r="I14" s="27">
        <v>248724.77770739072</v>
      </c>
      <c r="J14" s="27">
        <v>304841.96288591623</v>
      </c>
      <c r="K14" s="27">
        <v>282029.98315299308</v>
      </c>
      <c r="L14" s="27">
        <v>290959.93098518497</v>
      </c>
      <c r="M14" s="27">
        <v>292014.34627077222</v>
      </c>
      <c r="N14" s="27">
        <v>318944.45194494067</v>
      </c>
      <c r="O14" s="27">
        <v>302942.94163236505</v>
      </c>
      <c r="P14" s="27">
        <v>288054.05002152029</v>
      </c>
      <c r="Q14" s="27">
        <v>242959.24476241614</v>
      </c>
      <c r="R14" s="27">
        <v>237005.3507962217</v>
      </c>
      <c r="S14" s="27">
        <v>260091.49328812186</v>
      </c>
      <c r="T14" s="27">
        <v>272819.37613444898</v>
      </c>
      <c r="U14" s="27">
        <v>336899.44981526502</v>
      </c>
      <c r="V14" s="27">
        <v>281968.1222401429</v>
      </c>
      <c r="W14" s="27">
        <v>275475.59893603082</v>
      </c>
      <c r="X14" s="27">
        <v>316264.78815268143</v>
      </c>
      <c r="Y14" s="27">
        <v>275341.27619525004</v>
      </c>
      <c r="Z14" s="27">
        <v>288055.77609239373</v>
      </c>
      <c r="AA14" s="27">
        <v>309521.91490131931</v>
      </c>
      <c r="AB14" s="27">
        <v>308758.6542155096</v>
      </c>
      <c r="AC14" s="27">
        <v>300212.48088887939</v>
      </c>
      <c r="AD14" s="27">
        <v>280594.73977045802</v>
      </c>
      <c r="AE14" s="27">
        <v>318102.62389161286</v>
      </c>
      <c r="AF14" s="37">
        <f>AF8*(1-$B$24)</f>
        <v>333347.55599999998</v>
      </c>
      <c r="AG14" s="37">
        <f t="shared" ref="AG14:BO14" si="96">AG8*(1-$B$24)</f>
        <v>405143.51399999997</v>
      </c>
      <c r="AH14" s="37">
        <f t="shared" si="96"/>
        <v>340524.19199999998</v>
      </c>
      <c r="AI14" s="37">
        <f t="shared" si="96"/>
        <v>335594.17800000001</v>
      </c>
      <c r="AJ14" s="37">
        <f t="shared" si="96"/>
        <v>377384.44199999998</v>
      </c>
      <c r="AK14" s="37">
        <f t="shared" si="96"/>
        <v>331076.50800000003</v>
      </c>
      <c r="AL14" s="37">
        <f t="shared" si="96"/>
        <v>359536.81800000003</v>
      </c>
      <c r="AM14" s="37">
        <f t="shared" si="96"/>
        <v>382160.1</v>
      </c>
      <c r="AN14" s="37">
        <f t="shared" si="96"/>
        <v>377126.70600000001</v>
      </c>
      <c r="AO14" s="37">
        <f t="shared" si="96"/>
        <v>371168.58600000001</v>
      </c>
      <c r="AP14" s="37">
        <f t="shared" si="96"/>
        <v>339124.00800000003</v>
      </c>
      <c r="AQ14" s="37">
        <f t="shared" si="96"/>
        <v>396184.06800000003</v>
      </c>
      <c r="AR14" s="37">
        <f t="shared" si="96"/>
        <v>400017.06719999999</v>
      </c>
      <c r="AS14" s="37">
        <f t="shared" si="96"/>
        <v>486172.21679999994</v>
      </c>
      <c r="AT14" s="37">
        <f t="shared" si="96"/>
        <v>408629.03039999999</v>
      </c>
      <c r="AU14" s="37">
        <f t="shared" si="96"/>
        <v>402713.01360000001</v>
      </c>
      <c r="AV14" s="37">
        <f t="shared" si="96"/>
        <v>452861.33039999998</v>
      </c>
      <c r="AW14" s="37">
        <f t="shared" si="96"/>
        <v>397291.80960000004</v>
      </c>
      <c r="AX14" s="37">
        <f t="shared" si="96"/>
        <v>431444.18160000001</v>
      </c>
      <c r="AY14" s="37">
        <f t="shared" si="96"/>
        <v>458592.11999999994</v>
      </c>
      <c r="AZ14" s="37">
        <f t="shared" si="96"/>
        <v>452552.04719999997</v>
      </c>
      <c r="BA14" s="37">
        <f t="shared" si="96"/>
        <v>445402.30320000002</v>
      </c>
      <c r="BB14" s="37">
        <f t="shared" si="96"/>
        <v>406948.80960000004</v>
      </c>
      <c r="BC14" s="37">
        <f t="shared" si="96"/>
        <v>475420.88160000002</v>
      </c>
      <c r="BD14" s="37">
        <f t="shared" si="96"/>
        <v>480020.48063999997</v>
      </c>
      <c r="BE14" s="37">
        <f t="shared" si="96"/>
        <v>583406.66015999985</v>
      </c>
      <c r="BF14" s="37">
        <f t="shared" si="96"/>
        <v>490354.83647999994</v>
      </c>
      <c r="BG14" s="37">
        <f t="shared" si="96"/>
        <v>483255.61631999997</v>
      </c>
      <c r="BH14" s="37">
        <f t="shared" si="96"/>
        <v>543433.59647999995</v>
      </c>
      <c r="BI14" s="37">
        <f t="shared" si="96"/>
        <v>476750.17152000003</v>
      </c>
      <c r="BJ14" s="37">
        <f t="shared" si="96"/>
        <v>517733.01792000001</v>
      </c>
      <c r="BK14" s="37">
        <f t="shared" si="96"/>
        <v>550310.54399999988</v>
      </c>
      <c r="BL14" s="37">
        <f t="shared" si="96"/>
        <v>543062.45663999999</v>
      </c>
      <c r="BM14" s="37">
        <f t="shared" si="96"/>
        <v>534482.76384000003</v>
      </c>
      <c r="BN14" s="37">
        <f t="shared" si="96"/>
        <v>488338.57152</v>
      </c>
      <c r="BO14" s="37">
        <f t="shared" si="96"/>
        <v>570505.05792000005</v>
      </c>
      <c r="BP14" s="68"/>
      <c r="BR14" s="37">
        <f t="shared" si="91"/>
        <v>3344551.4807114326</v>
      </c>
      <c r="BS14" s="37">
        <f t="shared" si="91"/>
        <v>3564014.8012339924</v>
      </c>
      <c r="BT14" s="37">
        <f t="shared" si="91"/>
        <v>4348370.6760000009</v>
      </c>
      <c r="BU14" s="37">
        <f t="shared" si="91"/>
        <v>5218044.8112000003</v>
      </c>
      <c r="BV14" s="37">
        <f t="shared" si="91"/>
        <v>6261653.7734399997</v>
      </c>
      <c r="BX14" s="81">
        <f t="shared" si="92"/>
        <v>6.5618161893527427E-2</v>
      </c>
      <c r="BY14" s="81">
        <f t="shared" si="93"/>
        <v>0.22007649196474599</v>
      </c>
      <c r="BZ14" s="81">
        <f t="shared" si="94"/>
        <v>0.19999999999999973</v>
      </c>
      <c r="CA14" s="81">
        <f t="shared" si="95"/>
        <v>0.19999999999999996</v>
      </c>
    </row>
    <row r="15" spans="1:79" x14ac:dyDescent="0.3">
      <c r="A15" s="8"/>
      <c r="B15" s="8"/>
      <c r="C15" s="8"/>
      <c r="D15" s="8"/>
      <c r="E15" s="8"/>
      <c r="F15" s="8"/>
      <c r="G15" s="1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68"/>
      <c r="BR15" s="37"/>
      <c r="BS15" s="37"/>
      <c r="BT15" s="37"/>
      <c r="BU15" s="37"/>
      <c r="BV15" s="37"/>
      <c r="BX15" s="81"/>
      <c r="BY15" s="81"/>
      <c r="BZ15" s="81"/>
      <c r="CA15" s="81"/>
    </row>
    <row r="16" spans="1:79" x14ac:dyDescent="0.3">
      <c r="A16" s="11" t="s">
        <v>15</v>
      </c>
      <c r="B16" s="11"/>
      <c r="C16" s="11"/>
      <c r="D16" s="11"/>
      <c r="E16" s="11"/>
      <c r="F16" s="11"/>
      <c r="G16" s="11"/>
      <c r="H16" s="28">
        <f>SUM(H13:H15)</f>
        <v>2660724.1162481988</v>
      </c>
      <c r="I16" s="28">
        <f t="shared" ref="I16:AE16" si="97">SUM(I13:I15)</f>
        <v>2807243.0430444693</v>
      </c>
      <c r="J16" s="28">
        <f t="shared" si="97"/>
        <v>2951426.3130001263</v>
      </c>
      <c r="K16" s="28">
        <f t="shared" si="97"/>
        <v>2926237.6079717102</v>
      </c>
      <c r="L16" s="28">
        <f t="shared" si="97"/>
        <v>3021888.1700655841</v>
      </c>
      <c r="M16" s="28">
        <f t="shared" si="97"/>
        <v>2874036.401166399</v>
      </c>
      <c r="N16" s="28">
        <f t="shared" si="97"/>
        <v>2884649.1630344293</v>
      </c>
      <c r="O16" s="28">
        <f t="shared" si="97"/>
        <v>2821999.1755866162</v>
      </c>
      <c r="P16" s="28">
        <f t="shared" si="97"/>
        <v>2830355.5958474786</v>
      </c>
      <c r="Q16" s="28">
        <f t="shared" si="97"/>
        <v>2769903.5808124524</v>
      </c>
      <c r="R16" s="28">
        <f t="shared" si="97"/>
        <v>2699711.4538731892</v>
      </c>
      <c r="S16" s="28">
        <f t="shared" si="97"/>
        <v>2967588.4066462698</v>
      </c>
      <c r="T16" s="28">
        <f t="shared" si="97"/>
        <v>2763951.2861344493</v>
      </c>
      <c r="U16" s="28">
        <f t="shared" si="97"/>
        <v>2938821.1398152648</v>
      </c>
      <c r="V16" s="28">
        <f t="shared" si="97"/>
        <v>3153722.1422401429</v>
      </c>
      <c r="W16" s="28">
        <f t="shared" si="97"/>
        <v>3023619.0489360308</v>
      </c>
      <c r="X16" s="28">
        <f t="shared" si="97"/>
        <v>3220673.4981526816</v>
      </c>
      <c r="Y16" s="28">
        <f t="shared" si="97"/>
        <v>2986489.9961952507</v>
      </c>
      <c r="Z16" s="28">
        <f t="shared" si="97"/>
        <v>3015004.246092394</v>
      </c>
      <c r="AA16" s="28">
        <f t="shared" si="97"/>
        <v>2970084.1349013196</v>
      </c>
      <c r="AB16" s="28">
        <f t="shared" si="97"/>
        <v>2972889.4542155089</v>
      </c>
      <c r="AC16" s="28">
        <f t="shared" si="97"/>
        <v>2922253.4208888793</v>
      </c>
      <c r="AD16" s="28">
        <f t="shared" si="97"/>
        <v>2814894.5197704583</v>
      </c>
      <c r="AE16" s="28">
        <f t="shared" si="97"/>
        <v>3116860.0638916129</v>
      </c>
      <c r="AF16" s="28">
        <f t="shared" ref="AF16:BO16" si="98">SUM(AF13:AF15)</f>
        <v>2833839.0448042243</v>
      </c>
      <c r="AG16" s="28">
        <f t="shared" si="98"/>
        <v>3100233.7796317488</v>
      </c>
      <c r="AH16" s="28">
        <f t="shared" si="98"/>
        <v>3107709.1281980244</v>
      </c>
      <c r="AI16" s="28">
        <f t="shared" si="98"/>
        <v>3094427.3314979239</v>
      </c>
      <c r="AJ16" s="28">
        <f t="shared" si="98"/>
        <v>3241119.9130579988</v>
      </c>
      <c r="AK16" s="28">
        <f t="shared" si="98"/>
        <v>3021487.1826142492</v>
      </c>
      <c r="AL16" s="28">
        <f t="shared" si="98"/>
        <v>3025118.2346017743</v>
      </c>
      <c r="AM16" s="28">
        <f t="shared" si="98"/>
        <v>3044041.8992994493</v>
      </c>
      <c r="AN16" s="28">
        <f t="shared" si="98"/>
        <v>3003949.1161276493</v>
      </c>
      <c r="AO16" s="28">
        <f t="shared" si="98"/>
        <v>3016614.3260622993</v>
      </c>
      <c r="AP16" s="28">
        <f t="shared" si="98"/>
        <v>2942104.1939622741</v>
      </c>
      <c r="AQ16" s="28">
        <f t="shared" si="98"/>
        <v>3219923.7114134994</v>
      </c>
      <c r="AR16" s="28">
        <f t="shared" si="98"/>
        <v>2938015.9283362874</v>
      </c>
      <c r="AS16" s="28">
        <f t="shared" si="98"/>
        <v>3221688.8364162249</v>
      </c>
      <c r="AT16" s="28">
        <f t="shared" si="98"/>
        <v>3217321.7406409942</v>
      </c>
      <c r="AU16" s="28">
        <f t="shared" si="98"/>
        <v>3202928.6644003931</v>
      </c>
      <c r="AV16" s="28">
        <f t="shared" si="98"/>
        <v>3359552.8335238686</v>
      </c>
      <c r="AW16" s="28">
        <f t="shared" si="98"/>
        <v>3128058.6443334622</v>
      </c>
      <c r="AX16" s="28">
        <f t="shared" si="98"/>
        <v>3137009.3194508003</v>
      </c>
      <c r="AY16" s="28">
        <f t="shared" si="98"/>
        <v>3160402.1462889407</v>
      </c>
      <c r="AZ16" s="28">
        <f t="shared" si="98"/>
        <v>3118776.7934795637</v>
      </c>
      <c r="BA16" s="28">
        <f t="shared" si="98"/>
        <v>3130529.7293632338</v>
      </c>
      <c r="BB16" s="28">
        <f t="shared" si="98"/>
        <v>3048973.6983517082</v>
      </c>
      <c r="BC16" s="28">
        <f t="shared" si="98"/>
        <v>3341516.6196647016</v>
      </c>
      <c r="BD16" s="28">
        <f t="shared" si="98"/>
        <v>3056089.3246933315</v>
      </c>
      <c r="BE16" s="28">
        <f t="shared" si="98"/>
        <v>3359956.0290704682</v>
      </c>
      <c r="BF16" s="28">
        <f t="shared" si="98"/>
        <v>3341177.9373746091</v>
      </c>
      <c r="BG16" s="28">
        <f t="shared" si="98"/>
        <v>3325474.5018823985</v>
      </c>
      <c r="BH16" s="28">
        <f t="shared" si="98"/>
        <v>3493725.4721507267</v>
      </c>
      <c r="BI16" s="28">
        <f t="shared" si="98"/>
        <v>3248478.508774464</v>
      </c>
      <c r="BJ16" s="28">
        <f t="shared" si="98"/>
        <v>3263881.6328385626</v>
      </c>
      <c r="BK16" s="28">
        <f t="shared" si="98"/>
        <v>3292647.7206832743</v>
      </c>
      <c r="BL16" s="28">
        <f t="shared" si="98"/>
        <v>3249280.5741137573</v>
      </c>
      <c r="BM16" s="28">
        <f t="shared" si="98"/>
        <v>3259887.101395682</v>
      </c>
      <c r="BN16" s="28">
        <f t="shared" si="98"/>
        <v>3169993.8336029835</v>
      </c>
      <c r="BO16" s="28">
        <f t="shared" si="98"/>
        <v>3479592.232055672</v>
      </c>
      <c r="BP16" s="69"/>
      <c r="BR16" s="77">
        <f t="shared" ref="BR16:BV16" si="99">SUMIFS($H16:$BP16,$H$3:$BP$3,BR$3)</f>
        <v>34215763.027296916</v>
      </c>
      <c r="BS16" s="77">
        <f t="shared" si="99"/>
        <v>35899262.95123399</v>
      </c>
      <c r="BT16" s="77">
        <f t="shared" si="99"/>
        <v>36650567.861271121</v>
      </c>
      <c r="BU16" s="77">
        <f t="shared" si="99"/>
        <v>38004774.954250179</v>
      </c>
      <c r="BV16" s="77">
        <f t="shared" si="99"/>
        <v>39540184.86863593</v>
      </c>
      <c r="BX16" s="83">
        <f t="shared" ref="BX16:CA16" si="100">IFERROR(BS16/BR16-1,0)</f>
        <v>4.9202466202317385E-2</v>
      </c>
      <c r="BY16" s="83">
        <f t="shared" si="100"/>
        <v>2.0928143038972946E-2</v>
      </c>
      <c r="BZ16" s="83">
        <f t="shared" si="100"/>
        <v>3.6949143546833207E-2</v>
      </c>
      <c r="CA16" s="83">
        <f t="shared" si="100"/>
        <v>4.0400447476246493E-2</v>
      </c>
    </row>
    <row r="17" spans="1:79" x14ac:dyDescent="0.3">
      <c r="A17" s="1"/>
      <c r="B17" s="1"/>
      <c r="C17" s="1"/>
      <c r="D17" s="1"/>
      <c r="E17" s="1"/>
      <c r="F17" s="1"/>
      <c r="G17" s="1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69"/>
      <c r="BR17" s="37"/>
      <c r="BS17" s="37"/>
      <c r="BT17" s="37"/>
      <c r="BU17" s="37"/>
      <c r="BV17" s="37"/>
      <c r="BX17" s="81"/>
      <c r="BY17" s="81"/>
      <c r="BZ17" s="81"/>
      <c r="CA17" s="81"/>
    </row>
    <row r="18" spans="1:79" x14ac:dyDescent="0.3">
      <c r="A18" s="1" t="s">
        <v>16</v>
      </c>
      <c r="B18" s="1"/>
      <c r="C18" s="1"/>
      <c r="D18" s="1"/>
      <c r="E18" s="1"/>
      <c r="F18" s="1"/>
      <c r="G18" s="1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69"/>
      <c r="BR18" s="37"/>
      <c r="BS18" s="37"/>
      <c r="BT18" s="37"/>
      <c r="BU18" s="37"/>
      <c r="BV18" s="37"/>
      <c r="BX18" s="81"/>
      <c r="BY18" s="81"/>
      <c r="BZ18" s="81"/>
      <c r="CA18" s="81"/>
    </row>
    <row r="19" spans="1:79" x14ac:dyDescent="0.3">
      <c r="A19" s="8" t="s">
        <v>17</v>
      </c>
      <c r="B19" s="8"/>
      <c r="C19" s="8"/>
      <c r="D19" s="8"/>
      <c r="E19" s="8"/>
      <c r="F19" s="13" t="s">
        <v>136</v>
      </c>
      <c r="G19" s="1"/>
      <c r="H19" s="29">
        <f t="shared" ref="H19:AE19" si="101">H7-H13</f>
        <v>1082589.4610153912</v>
      </c>
      <c r="I19" s="29">
        <f t="shared" si="101"/>
        <v>1178654.6346629211</v>
      </c>
      <c r="J19" s="29">
        <f t="shared" si="101"/>
        <v>1190559.3198857899</v>
      </c>
      <c r="K19" s="29">
        <f t="shared" si="101"/>
        <v>1181354.9651812827</v>
      </c>
      <c r="L19" s="29">
        <f t="shared" si="101"/>
        <v>1240098.1609196006</v>
      </c>
      <c r="M19" s="29">
        <f t="shared" si="101"/>
        <v>1148661.8451043731</v>
      </c>
      <c r="N19" s="29">
        <f t="shared" si="101"/>
        <v>1130549.4589105113</v>
      </c>
      <c r="O19" s="29">
        <f t="shared" si="101"/>
        <v>1172067.8260457488</v>
      </c>
      <c r="P19" s="29">
        <f t="shared" si="101"/>
        <v>1100207.0741740419</v>
      </c>
      <c r="Q19" s="29">
        <f t="shared" si="101"/>
        <v>1141388.5039499635</v>
      </c>
      <c r="R19" s="29">
        <f t="shared" si="101"/>
        <v>1146741.4669230324</v>
      </c>
      <c r="S19" s="29">
        <f t="shared" si="101"/>
        <v>1208068.8866418516</v>
      </c>
      <c r="T19" s="29">
        <f t="shared" si="101"/>
        <v>1028208.6794499992</v>
      </c>
      <c r="U19" s="29">
        <f t="shared" si="101"/>
        <v>1191308.8034999995</v>
      </c>
      <c r="V19" s="29">
        <f t="shared" si="101"/>
        <v>1022946.8050499996</v>
      </c>
      <c r="W19" s="29">
        <f t="shared" si="101"/>
        <v>1134802.5788499992</v>
      </c>
      <c r="X19" s="29">
        <f t="shared" si="101"/>
        <v>1126183.0859999997</v>
      </c>
      <c r="Y19" s="29">
        <f t="shared" si="101"/>
        <v>1075495.4384999988</v>
      </c>
      <c r="Z19" s="29">
        <f t="shared" si="101"/>
        <v>1024749.5125499992</v>
      </c>
      <c r="AA19" s="29">
        <f t="shared" si="101"/>
        <v>1085928.7008999996</v>
      </c>
      <c r="AB19" s="29">
        <f t="shared" si="101"/>
        <v>1033015.4493000004</v>
      </c>
      <c r="AC19" s="29">
        <f t="shared" si="101"/>
        <v>1101316.8925999994</v>
      </c>
      <c r="AD19" s="29">
        <f t="shared" si="101"/>
        <v>1129289.5035499991</v>
      </c>
      <c r="AE19" s="29">
        <f t="shared" si="101"/>
        <v>1175541.8469999996</v>
      </c>
      <c r="AF19" s="29">
        <f t="shared" ref="AF19:BO19" si="102">AF7-AF13</f>
        <v>1071639.2094875248</v>
      </c>
      <c r="AG19" s="29">
        <f t="shared" si="102"/>
        <v>1155038.68527075</v>
      </c>
      <c r="AH19" s="29">
        <f t="shared" si="102"/>
        <v>1185936.4012277247</v>
      </c>
      <c r="AI19" s="29">
        <f t="shared" si="102"/>
        <v>1182357.065784825</v>
      </c>
      <c r="AJ19" s="29">
        <f t="shared" si="102"/>
        <v>1227315.2018820001</v>
      </c>
      <c r="AK19" s="29">
        <f t="shared" si="102"/>
        <v>1153033.1462632497</v>
      </c>
      <c r="AL19" s="29">
        <f t="shared" si="102"/>
        <v>1142392.0356864748</v>
      </c>
      <c r="AM19" s="29">
        <f t="shared" si="102"/>
        <v>1140806.4854140501</v>
      </c>
      <c r="AN19" s="29">
        <f t="shared" si="102"/>
        <v>1125781.0329118501</v>
      </c>
      <c r="AO19" s="29">
        <f t="shared" si="102"/>
        <v>1133762.4600267</v>
      </c>
      <c r="AP19" s="29">
        <f t="shared" si="102"/>
        <v>1115562.9368409747</v>
      </c>
      <c r="AQ19" s="29">
        <f t="shared" si="102"/>
        <v>1210174.1328914999</v>
      </c>
      <c r="AR19" s="29">
        <f t="shared" si="102"/>
        <v>1087713.7976298379</v>
      </c>
      <c r="AS19" s="29">
        <f t="shared" si="102"/>
        <v>1172364.2655498111</v>
      </c>
      <c r="AT19" s="29">
        <f t="shared" si="102"/>
        <v>1203725.4472461408</v>
      </c>
      <c r="AU19" s="29">
        <f t="shared" si="102"/>
        <v>1200092.4217715971</v>
      </c>
      <c r="AV19" s="29">
        <f t="shared" si="102"/>
        <v>1245724.92991023</v>
      </c>
      <c r="AW19" s="29">
        <f t="shared" si="102"/>
        <v>1170328.6434571985</v>
      </c>
      <c r="AX19" s="29">
        <f t="shared" si="102"/>
        <v>1159527.9162217719</v>
      </c>
      <c r="AY19" s="29">
        <f t="shared" si="102"/>
        <v>1157918.5826952606</v>
      </c>
      <c r="AZ19" s="29">
        <f t="shared" si="102"/>
        <v>1142667.7484055278</v>
      </c>
      <c r="BA19" s="29">
        <f t="shared" si="102"/>
        <v>1150768.8969271001</v>
      </c>
      <c r="BB19" s="29">
        <f t="shared" si="102"/>
        <v>1132296.3808935895</v>
      </c>
      <c r="BC19" s="29">
        <f t="shared" si="102"/>
        <v>1228326.7448848723</v>
      </c>
      <c r="BD19" s="29">
        <f t="shared" si="102"/>
        <v>1104029.504594285</v>
      </c>
      <c r="BE19" s="29">
        <f t="shared" si="102"/>
        <v>1189949.7295330581</v>
      </c>
      <c r="BF19" s="29">
        <f t="shared" si="102"/>
        <v>1221781.3289548326</v>
      </c>
      <c r="BG19" s="29">
        <f t="shared" si="102"/>
        <v>1218093.8080981709</v>
      </c>
      <c r="BH19" s="29">
        <f t="shared" si="102"/>
        <v>1264410.8038588832</v>
      </c>
      <c r="BI19" s="29">
        <f t="shared" si="102"/>
        <v>1187883.5731090563</v>
      </c>
      <c r="BJ19" s="29">
        <f t="shared" si="102"/>
        <v>1176920.8349650982</v>
      </c>
      <c r="BK19" s="29">
        <f t="shared" si="102"/>
        <v>1175287.3614356895</v>
      </c>
      <c r="BL19" s="29">
        <f t="shared" si="102"/>
        <v>1159807.7646316104</v>
      </c>
      <c r="BM19" s="29">
        <f t="shared" si="102"/>
        <v>1168030.4303810066</v>
      </c>
      <c r="BN19" s="29">
        <f t="shared" si="102"/>
        <v>1149280.8266069931</v>
      </c>
      <c r="BO19" s="29">
        <f t="shared" si="102"/>
        <v>1246751.6460581454</v>
      </c>
      <c r="BP19" s="69"/>
      <c r="BR19" s="37">
        <f t="shared" ref="BR19:BV20" si="103">SUMIFS($H19:$BP19,$H$3:$BP$3,BR$3)</f>
        <v>13920941.603414509</v>
      </c>
      <c r="BS19" s="37">
        <f t="shared" si="103"/>
        <v>13128787.297249991</v>
      </c>
      <c r="BT19" s="37">
        <f t="shared" si="103"/>
        <v>13843798.793687625</v>
      </c>
      <c r="BU19" s="37">
        <f t="shared" si="103"/>
        <v>14051455.775592936</v>
      </c>
      <c r="BV19" s="37">
        <f t="shared" si="103"/>
        <v>14262227.612226829</v>
      </c>
      <c r="BX19" s="81">
        <f t="shared" ref="BX19:BX20" si="104">IFERROR(BS19/BR19-1,0)</f>
        <v>-5.6903787741643841E-2</v>
      </c>
      <c r="BY19" s="81">
        <f t="shared" ref="BY19:BY20" si="105">IFERROR(BT19/BS19-1,0)</f>
        <v>5.4461351246615441E-2</v>
      </c>
      <c r="BZ19" s="81">
        <f t="shared" ref="BZ19:BZ20" si="106">IFERROR(BU19/BT19-1,0)</f>
        <v>1.499999999999968E-2</v>
      </c>
      <c r="CA19" s="81">
        <f t="shared" ref="CA19:CA20" si="107">IFERROR(BV19/BU19-1,0)</f>
        <v>1.4999999999999902E-2</v>
      </c>
    </row>
    <row r="20" spans="1:79" x14ac:dyDescent="0.3">
      <c r="A20" s="8" t="s">
        <v>18</v>
      </c>
      <c r="B20" s="8"/>
      <c r="C20" s="8"/>
      <c r="D20" s="8"/>
      <c r="E20" s="8"/>
      <c r="F20" s="13" t="s">
        <v>136</v>
      </c>
      <c r="G20" s="1"/>
      <c r="H20" s="29">
        <f t="shared" ref="H20:AE20" si="108">H8-H14</f>
        <v>288466.2227364101</v>
      </c>
      <c r="I20" s="29">
        <f t="shared" si="108"/>
        <v>260889.71229260927</v>
      </c>
      <c r="J20" s="29">
        <f t="shared" si="108"/>
        <v>319809.33711408381</v>
      </c>
      <c r="K20" s="29">
        <f t="shared" si="108"/>
        <v>289605.80684700696</v>
      </c>
      <c r="L20" s="29">
        <f t="shared" si="108"/>
        <v>302411.82901481504</v>
      </c>
      <c r="M20" s="29">
        <f t="shared" si="108"/>
        <v>315306.29372922779</v>
      </c>
      <c r="N20" s="29">
        <f t="shared" si="108"/>
        <v>333335.69805505936</v>
      </c>
      <c r="O20" s="29">
        <f t="shared" si="108"/>
        <v>297937.71836763498</v>
      </c>
      <c r="P20" s="29">
        <f t="shared" si="108"/>
        <v>304912.46997847973</v>
      </c>
      <c r="Q20" s="29">
        <f t="shared" si="108"/>
        <v>257267.96523758388</v>
      </c>
      <c r="R20" s="29">
        <f t="shared" si="108"/>
        <v>255192.04920377833</v>
      </c>
      <c r="S20" s="29">
        <f t="shared" si="108"/>
        <v>273849.29671187815</v>
      </c>
      <c r="T20" s="29">
        <f t="shared" si="108"/>
        <v>282759.88386555103</v>
      </c>
      <c r="U20" s="29">
        <f t="shared" si="108"/>
        <v>338339.74018473492</v>
      </c>
      <c r="V20" s="29">
        <f t="shared" si="108"/>
        <v>285572.19775985705</v>
      </c>
      <c r="W20" s="29">
        <f t="shared" si="108"/>
        <v>283848.03106396919</v>
      </c>
      <c r="X20" s="29">
        <f t="shared" si="108"/>
        <v>312709.28184731852</v>
      </c>
      <c r="Y20" s="29">
        <f t="shared" si="108"/>
        <v>276452.90380475001</v>
      </c>
      <c r="Z20" s="29">
        <f t="shared" si="108"/>
        <v>311172.2539076063</v>
      </c>
      <c r="AA20" s="29">
        <f t="shared" si="108"/>
        <v>327411.58509868069</v>
      </c>
      <c r="AB20" s="29">
        <f t="shared" si="108"/>
        <v>319785.85578449041</v>
      </c>
      <c r="AC20" s="29">
        <f t="shared" si="108"/>
        <v>318401.82911112066</v>
      </c>
      <c r="AD20" s="29">
        <f t="shared" si="108"/>
        <v>284611.94022954203</v>
      </c>
      <c r="AE20" s="29">
        <f t="shared" si="108"/>
        <v>342204.15610838716</v>
      </c>
      <c r="AF20" s="29">
        <f t="shared" ref="AF20:BO20" si="109">AF8-AF14</f>
        <v>333347.55599999998</v>
      </c>
      <c r="AG20" s="29">
        <f t="shared" si="109"/>
        <v>405143.51399999997</v>
      </c>
      <c r="AH20" s="29">
        <f t="shared" si="109"/>
        <v>340524.19199999998</v>
      </c>
      <c r="AI20" s="29">
        <f t="shared" si="109"/>
        <v>335594.17800000001</v>
      </c>
      <c r="AJ20" s="29">
        <f t="shared" si="109"/>
        <v>377384.44199999998</v>
      </c>
      <c r="AK20" s="29">
        <f t="shared" si="109"/>
        <v>331076.50800000003</v>
      </c>
      <c r="AL20" s="29">
        <f t="shared" si="109"/>
        <v>359536.81800000003</v>
      </c>
      <c r="AM20" s="29">
        <f t="shared" si="109"/>
        <v>382160.1</v>
      </c>
      <c r="AN20" s="29">
        <f t="shared" si="109"/>
        <v>377126.70600000001</v>
      </c>
      <c r="AO20" s="29">
        <f t="shared" si="109"/>
        <v>371168.58600000001</v>
      </c>
      <c r="AP20" s="29">
        <f t="shared" si="109"/>
        <v>339124.00800000003</v>
      </c>
      <c r="AQ20" s="29">
        <f t="shared" si="109"/>
        <v>396184.06800000003</v>
      </c>
      <c r="AR20" s="29">
        <f t="shared" si="109"/>
        <v>400017.06719999999</v>
      </c>
      <c r="AS20" s="29">
        <f t="shared" si="109"/>
        <v>486172.21679999994</v>
      </c>
      <c r="AT20" s="29">
        <f t="shared" si="109"/>
        <v>408629.03039999999</v>
      </c>
      <c r="AU20" s="29">
        <f t="shared" si="109"/>
        <v>402713.01360000001</v>
      </c>
      <c r="AV20" s="29">
        <f t="shared" si="109"/>
        <v>452861.33039999998</v>
      </c>
      <c r="AW20" s="29">
        <f t="shared" si="109"/>
        <v>397291.80960000004</v>
      </c>
      <c r="AX20" s="29">
        <f t="shared" si="109"/>
        <v>431444.18160000001</v>
      </c>
      <c r="AY20" s="29">
        <f t="shared" si="109"/>
        <v>458592.11999999994</v>
      </c>
      <c r="AZ20" s="29">
        <f t="shared" si="109"/>
        <v>452552.04719999997</v>
      </c>
      <c r="BA20" s="29">
        <f t="shared" si="109"/>
        <v>445402.30320000002</v>
      </c>
      <c r="BB20" s="29">
        <f t="shared" si="109"/>
        <v>406948.80960000004</v>
      </c>
      <c r="BC20" s="29">
        <f t="shared" si="109"/>
        <v>475420.88160000002</v>
      </c>
      <c r="BD20" s="29">
        <f t="shared" si="109"/>
        <v>480020.48063999997</v>
      </c>
      <c r="BE20" s="29">
        <f t="shared" si="109"/>
        <v>583406.66015999985</v>
      </c>
      <c r="BF20" s="29">
        <f t="shared" si="109"/>
        <v>490354.83647999994</v>
      </c>
      <c r="BG20" s="29">
        <f t="shared" si="109"/>
        <v>483255.61631999997</v>
      </c>
      <c r="BH20" s="29">
        <f t="shared" si="109"/>
        <v>543433.59647999995</v>
      </c>
      <c r="BI20" s="29">
        <f t="shared" si="109"/>
        <v>476750.17152000003</v>
      </c>
      <c r="BJ20" s="29">
        <f t="shared" si="109"/>
        <v>517733.01792000001</v>
      </c>
      <c r="BK20" s="29">
        <f t="shared" si="109"/>
        <v>550310.54399999988</v>
      </c>
      <c r="BL20" s="29">
        <f t="shared" si="109"/>
        <v>543062.45663999999</v>
      </c>
      <c r="BM20" s="29">
        <f t="shared" si="109"/>
        <v>534482.76384000003</v>
      </c>
      <c r="BN20" s="29">
        <f t="shared" si="109"/>
        <v>488338.57152</v>
      </c>
      <c r="BO20" s="29">
        <f t="shared" si="109"/>
        <v>570505.05792000005</v>
      </c>
      <c r="BP20" s="69"/>
      <c r="BR20" s="37">
        <f t="shared" si="103"/>
        <v>3498984.3992885668</v>
      </c>
      <c r="BS20" s="37">
        <f t="shared" si="103"/>
        <v>3683269.6587660075</v>
      </c>
      <c r="BT20" s="37">
        <f t="shared" si="103"/>
        <v>4348370.6760000009</v>
      </c>
      <c r="BU20" s="37">
        <f t="shared" si="103"/>
        <v>5218044.8112000003</v>
      </c>
      <c r="BV20" s="37">
        <f t="shared" si="103"/>
        <v>6261653.7734399997</v>
      </c>
      <c r="BX20" s="81">
        <f t="shared" si="104"/>
        <v>5.2668214100900501E-2</v>
      </c>
      <c r="BY20" s="81">
        <f t="shared" si="105"/>
        <v>0.18057353353184014</v>
      </c>
      <c r="BZ20" s="81">
        <f t="shared" si="106"/>
        <v>0.19999999999999973</v>
      </c>
      <c r="CA20" s="81">
        <f t="shared" si="107"/>
        <v>0.19999999999999996</v>
      </c>
    </row>
    <row r="21" spans="1:79" x14ac:dyDescent="0.3">
      <c r="A21" s="8"/>
      <c r="B21" s="8"/>
      <c r="C21" s="8"/>
      <c r="D21" s="8"/>
      <c r="E21" s="8"/>
      <c r="F21" s="1"/>
      <c r="G21" s="1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69"/>
      <c r="BR21" s="37"/>
      <c r="BS21" s="37"/>
      <c r="BT21" s="37"/>
      <c r="BU21" s="37"/>
      <c r="BV21" s="37"/>
      <c r="BX21" s="81"/>
      <c r="BY21" s="81"/>
      <c r="BZ21" s="81"/>
      <c r="CA21" s="81"/>
    </row>
    <row r="22" spans="1:79" x14ac:dyDescent="0.3">
      <c r="A22" s="11" t="s">
        <v>19</v>
      </c>
      <c r="B22" s="11"/>
      <c r="C22" s="11"/>
      <c r="D22" s="11"/>
      <c r="E22" s="11"/>
      <c r="F22" s="11"/>
      <c r="G22" s="11"/>
      <c r="H22" s="28">
        <f>SUM(H19:H21)</f>
        <v>1371055.6837518013</v>
      </c>
      <c r="I22" s="28">
        <f t="shared" ref="I22:AE22" si="110">SUM(I19:I21)</f>
        <v>1439544.3469555303</v>
      </c>
      <c r="J22" s="28">
        <f t="shared" si="110"/>
        <v>1510368.6569998737</v>
      </c>
      <c r="K22" s="28">
        <f t="shared" si="110"/>
        <v>1470960.7720282897</v>
      </c>
      <c r="L22" s="28">
        <f t="shared" si="110"/>
        <v>1542509.9899344156</v>
      </c>
      <c r="M22" s="28">
        <f t="shared" si="110"/>
        <v>1463968.1388336008</v>
      </c>
      <c r="N22" s="28">
        <f t="shared" si="110"/>
        <v>1463885.1569655708</v>
      </c>
      <c r="O22" s="28">
        <f t="shared" si="110"/>
        <v>1470005.5444133838</v>
      </c>
      <c r="P22" s="28">
        <f t="shared" si="110"/>
        <v>1405119.5441525215</v>
      </c>
      <c r="Q22" s="28">
        <f t="shared" si="110"/>
        <v>1398656.4691875475</v>
      </c>
      <c r="R22" s="28">
        <f t="shared" si="110"/>
        <v>1401933.5161268108</v>
      </c>
      <c r="S22" s="28">
        <f t="shared" si="110"/>
        <v>1481918.1833537298</v>
      </c>
      <c r="T22" s="28">
        <f t="shared" si="110"/>
        <v>1310968.5633155503</v>
      </c>
      <c r="U22" s="28">
        <f t="shared" si="110"/>
        <v>1529648.5436847345</v>
      </c>
      <c r="V22" s="28">
        <f t="shared" si="110"/>
        <v>1308519.0028098566</v>
      </c>
      <c r="W22" s="28">
        <f t="shared" si="110"/>
        <v>1418650.6099139685</v>
      </c>
      <c r="X22" s="28">
        <f t="shared" si="110"/>
        <v>1438892.3678473183</v>
      </c>
      <c r="Y22" s="28">
        <f t="shared" si="110"/>
        <v>1351948.3423047487</v>
      </c>
      <c r="Z22" s="28">
        <f t="shared" si="110"/>
        <v>1335921.7664576054</v>
      </c>
      <c r="AA22" s="28">
        <f t="shared" si="110"/>
        <v>1413340.2859986802</v>
      </c>
      <c r="AB22" s="28">
        <f t="shared" si="110"/>
        <v>1352801.3050844909</v>
      </c>
      <c r="AC22" s="28">
        <f t="shared" si="110"/>
        <v>1419718.7217111201</v>
      </c>
      <c r="AD22" s="28">
        <f t="shared" si="110"/>
        <v>1413901.4437795412</v>
      </c>
      <c r="AE22" s="28">
        <f t="shared" si="110"/>
        <v>1517746.0031083869</v>
      </c>
      <c r="AF22" s="28">
        <f t="shared" ref="AF22:BO22" si="111">SUM(AF19:AF21)</f>
        <v>1404986.7654875247</v>
      </c>
      <c r="AG22" s="28">
        <f t="shared" si="111"/>
        <v>1560182.1992707499</v>
      </c>
      <c r="AH22" s="28">
        <f t="shared" si="111"/>
        <v>1526460.5932277248</v>
      </c>
      <c r="AI22" s="28">
        <f t="shared" si="111"/>
        <v>1517951.2437848251</v>
      </c>
      <c r="AJ22" s="28">
        <f t="shared" si="111"/>
        <v>1604699.6438820001</v>
      </c>
      <c r="AK22" s="28">
        <f t="shared" si="111"/>
        <v>1484109.6542632496</v>
      </c>
      <c r="AL22" s="28">
        <f t="shared" si="111"/>
        <v>1501928.8536864747</v>
      </c>
      <c r="AM22" s="28">
        <f t="shared" si="111"/>
        <v>1522966.5854140501</v>
      </c>
      <c r="AN22" s="28">
        <f t="shared" si="111"/>
        <v>1502907.7389118501</v>
      </c>
      <c r="AO22" s="28">
        <f t="shared" si="111"/>
        <v>1504931.0460267002</v>
      </c>
      <c r="AP22" s="28">
        <f t="shared" si="111"/>
        <v>1454686.9448409746</v>
      </c>
      <c r="AQ22" s="28">
        <f t="shared" si="111"/>
        <v>1606358.2008914999</v>
      </c>
      <c r="AR22" s="28">
        <f t="shared" si="111"/>
        <v>1487730.8648298378</v>
      </c>
      <c r="AS22" s="28">
        <f t="shared" si="111"/>
        <v>1658536.4823498111</v>
      </c>
      <c r="AT22" s="28">
        <f t="shared" si="111"/>
        <v>1612354.4776461408</v>
      </c>
      <c r="AU22" s="28">
        <f t="shared" si="111"/>
        <v>1602805.4353715971</v>
      </c>
      <c r="AV22" s="28">
        <f t="shared" si="111"/>
        <v>1698586.2603102298</v>
      </c>
      <c r="AW22" s="28">
        <f t="shared" si="111"/>
        <v>1567620.4530571986</v>
      </c>
      <c r="AX22" s="28">
        <f t="shared" si="111"/>
        <v>1590972.0978217719</v>
      </c>
      <c r="AY22" s="28">
        <f t="shared" si="111"/>
        <v>1616510.7026952605</v>
      </c>
      <c r="AZ22" s="28">
        <f t="shared" si="111"/>
        <v>1595219.7956055277</v>
      </c>
      <c r="BA22" s="28">
        <f t="shared" si="111"/>
        <v>1596171.2001271001</v>
      </c>
      <c r="BB22" s="28">
        <f t="shared" si="111"/>
        <v>1539245.1904935895</v>
      </c>
      <c r="BC22" s="28">
        <f t="shared" si="111"/>
        <v>1703747.6264848723</v>
      </c>
      <c r="BD22" s="28">
        <f t="shared" si="111"/>
        <v>1584049.985234285</v>
      </c>
      <c r="BE22" s="28">
        <f t="shared" si="111"/>
        <v>1773356.3896930581</v>
      </c>
      <c r="BF22" s="28">
        <f t="shared" si="111"/>
        <v>1712136.1654348327</v>
      </c>
      <c r="BG22" s="28">
        <f t="shared" si="111"/>
        <v>1701349.4244181709</v>
      </c>
      <c r="BH22" s="28">
        <f t="shared" si="111"/>
        <v>1807844.400338883</v>
      </c>
      <c r="BI22" s="28">
        <f t="shared" si="111"/>
        <v>1664633.7446290564</v>
      </c>
      <c r="BJ22" s="28">
        <f t="shared" si="111"/>
        <v>1694653.8528850982</v>
      </c>
      <c r="BK22" s="28">
        <f t="shared" si="111"/>
        <v>1725597.9054356893</v>
      </c>
      <c r="BL22" s="28">
        <f t="shared" si="111"/>
        <v>1702870.2212716104</v>
      </c>
      <c r="BM22" s="28">
        <f t="shared" si="111"/>
        <v>1702513.1942210067</v>
      </c>
      <c r="BN22" s="28">
        <f t="shared" si="111"/>
        <v>1637619.3981269931</v>
      </c>
      <c r="BO22" s="28">
        <f t="shared" si="111"/>
        <v>1817256.7039781455</v>
      </c>
      <c r="BP22" s="69"/>
      <c r="BR22" s="77">
        <f t="shared" ref="BR22:BV22" si="112">SUMIFS($H22:$BP22,$H$3:$BP$3,BR$3)</f>
        <v>17419926.002703074</v>
      </c>
      <c r="BS22" s="77">
        <f t="shared" si="112"/>
        <v>16812056.956016</v>
      </c>
      <c r="BT22" s="77">
        <f t="shared" si="112"/>
        <v>18192169.469687622</v>
      </c>
      <c r="BU22" s="77">
        <f t="shared" si="112"/>
        <v>19269500.586792935</v>
      </c>
      <c r="BV22" s="77">
        <f t="shared" si="112"/>
        <v>20523881.385666832</v>
      </c>
      <c r="BX22" s="83">
        <f t="shared" ref="BX22:CA22" si="113">IFERROR(BS22/BR22-1,0)</f>
        <v>-3.4895041838452712E-2</v>
      </c>
      <c r="BY22" s="83">
        <f t="shared" si="113"/>
        <v>8.2090639906960527E-2</v>
      </c>
      <c r="BZ22" s="83">
        <f t="shared" si="113"/>
        <v>5.9219496547698425E-2</v>
      </c>
      <c r="CA22" s="83">
        <f t="shared" si="113"/>
        <v>6.5096694811781264E-2</v>
      </c>
    </row>
    <row r="23" spans="1:79" x14ac:dyDescent="0.3">
      <c r="A23" s="8" t="s">
        <v>20</v>
      </c>
      <c r="B23" s="93">
        <v>0.3</v>
      </c>
      <c r="C23" s="8"/>
      <c r="D23" s="8"/>
      <c r="E23" s="8"/>
      <c r="F23" s="8"/>
      <c r="G23" s="1"/>
      <c r="H23" s="32">
        <f t="shared" ref="H23:AE23" si="114">H19/H7</f>
        <v>0.31222562153393235</v>
      </c>
      <c r="I23" s="32">
        <f t="shared" si="114"/>
        <v>0.31538670171319105</v>
      </c>
      <c r="J23" s="32">
        <f t="shared" si="114"/>
        <v>0.31027228122677769</v>
      </c>
      <c r="K23" s="32">
        <f t="shared" si="114"/>
        <v>0.30880555144211685</v>
      </c>
      <c r="L23" s="32">
        <f t="shared" si="114"/>
        <v>0.31228655667451638</v>
      </c>
      <c r="M23" s="32">
        <f t="shared" si="114"/>
        <v>0.30789578422990299</v>
      </c>
      <c r="N23" s="32">
        <f t="shared" si="114"/>
        <v>0.30586355994845216</v>
      </c>
      <c r="O23" s="32">
        <f t="shared" si="114"/>
        <v>0.31753682807555073</v>
      </c>
      <c r="P23" s="32">
        <f t="shared" si="114"/>
        <v>0.30204652588414238</v>
      </c>
      <c r="Q23" s="32">
        <f t="shared" si="114"/>
        <v>0.31114638549264345</v>
      </c>
      <c r="R23" s="32">
        <f t="shared" si="114"/>
        <v>0.31770553379253891</v>
      </c>
      <c r="S23" s="32">
        <f t="shared" si="114"/>
        <v>0.30852983919765864</v>
      </c>
      <c r="T23" s="32">
        <f t="shared" si="114"/>
        <v>0.29215946945637539</v>
      </c>
      <c r="U23" s="32">
        <f t="shared" si="114"/>
        <v>0.31406180181810767</v>
      </c>
      <c r="V23" s="32">
        <f t="shared" si="114"/>
        <v>0.26265093289594771</v>
      </c>
      <c r="W23" s="32">
        <f t="shared" si="114"/>
        <v>0.29225298791652027</v>
      </c>
      <c r="X23" s="32">
        <f t="shared" si="114"/>
        <v>0.27940886673704723</v>
      </c>
      <c r="Y23" s="32">
        <f t="shared" si="114"/>
        <v>0.2840233709538828</v>
      </c>
      <c r="Z23" s="32">
        <f t="shared" si="114"/>
        <v>0.27314285886453071</v>
      </c>
      <c r="AA23" s="32">
        <f t="shared" si="114"/>
        <v>0.28985221740217981</v>
      </c>
      <c r="AB23" s="32">
        <f t="shared" si="114"/>
        <v>0.27940886825766947</v>
      </c>
      <c r="AC23" s="32">
        <f t="shared" si="114"/>
        <v>0.29578593896009081</v>
      </c>
      <c r="AD23" s="32">
        <f t="shared" si="114"/>
        <v>0.30824675370152937</v>
      </c>
      <c r="AE23" s="32">
        <f t="shared" si="114"/>
        <v>0.29578593913277162</v>
      </c>
      <c r="AF23" s="32">
        <f t="shared" ref="AF23:BO23" si="115">AF19/AF7</f>
        <v>0.3</v>
      </c>
      <c r="AG23" s="32">
        <f t="shared" si="115"/>
        <v>0.3000000000000001</v>
      </c>
      <c r="AH23" s="32">
        <f t="shared" si="115"/>
        <v>0.3</v>
      </c>
      <c r="AI23" s="32">
        <f t="shared" si="115"/>
        <v>0.30000000000000004</v>
      </c>
      <c r="AJ23" s="32">
        <f t="shared" si="115"/>
        <v>0.3000000000000001</v>
      </c>
      <c r="AK23" s="32">
        <f t="shared" si="115"/>
        <v>0.3</v>
      </c>
      <c r="AL23" s="32">
        <f t="shared" si="115"/>
        <v>0.3</v>
      </c>
      <c r="AM23" s="32">
        <f t="shared" si="115"/>
        <v>0.3000000000000001</v>
      </c>
      <c r="AN23" s="32">
        <f t="shared" si="115"/>
        <v>0.3000000000000001</v>
      </c>
      <c r="AO23" s="32">
        <f t="shared" si="115"/>
        <v>0.3000000000000001</v>
      </c>
      <c r="AP23" s="32">
        <f t="shared" si="115"/>
        <v>0.3</v>
      </c>
      <c r="AQ23" s="32">
        <f t="shared" si="115"/>
        <v>0.30000000000000004</v>
      </c>
      <c r="AR23" s="32">
        <f t="shared" si="115"/>
        <v>0.3000000000000001</v>
      </c>
      <c r="AS23" s="32">
        <f t="shared" si="115"/>
        <v>0.30000000000000004</v>
      </c>
      <c r="AT23" s="32">
        <f t="shared" si="115"/>
        <v>0.3000000000000001</v>
      </c>
      <c r="AU23" s="32">
        <f t="shared" si="115"/>
        <v>0.30000000000000004</v>
      </c>
      <c r="AV23" s="32">
        <f t="shared" si="115"/>
        <v>0.3000000000000001</v>
      </c>
      <c r="AW23" s="32">
        <f t="shared" si="115"/>
        <v>0.30000000000000004</v>
      </c>
      <c r="AX23" s="32">
        <f t="shared" si="115"/>
        <v>0.30000000000000004</v>
      </c>
      <c r="AY23" s="32">
        <f t="shared" si="115"/>
        <v>0.3000000000000001</v>
      </c>
      <c r="AZ23" s="32">
        <f t="shared" si="115"/>
        <v>0.3000000000000001</v>
      </c>
      <c r="BA23" s="32">
        <f t="shared" si="115"/>
        <v>0.3</v>
      </c>
      <c r="BB23" s="32">
        <f t="shared" si="115"/>
        <v>0.30000000000000004</v>
      </c>
      <c r="BC23" s="32">
        <f t="shared" si="115"/>
        <v>0.30000000000000004</v>
      </c>
      <c r="BD23" s="32">
        <f t="shared" si="115"/>
        <v>0.3</v>
      </c>
      <c r="BE23" s="32">
        <f t="shared" si="115"/>
        <v>0.30000000000000004</v>
      </c>
      <c r="BF23" s="32">
        <f t="shared" si="115"/>
        <v>0.30000000000000004</v>
      </c>
      <c r="BG23" s="32">
        <f t="shared" si="115"/>
        <v>0.30000000000000004</v>
      </c>
      <c r="BH23" s="32">
        <f t="shared" si="115"/>
        <v>0.30000000000000004</v>
      </c>
      <c r="BI23" s="32">
        <f t="shared" si="115"/>
        <v>0.30000000000000004</v>
      </c>
      <c r="BJ23" s="32">
        <f t="shared" si="115"/>
        <v>0.3</v>
      </c>
      <c r="BK23" s="32">
        <f t="shared" si="115"/>
        <v>0.30000000000000004</v>
      </c>
      <c r="BL23" s="32">
        <f t="shared" si="115"/>
        <v>0.3</v>
      </c>
      <c r="BM23" s="32">
        <f t="shared" si="115"/>
        <v>0.3</v>
      </c>
      <c r="BN23" s="32">
        <f t="shared" si="115"/>
        <v>0.30000000000000004</v>
      </c>
      <c r="BO23" s="32">
        <f t="shared" si="115"/>
        <v>0.30000000000000004</v>
      </c>
      <c r="BP23" s="70"/>
      <c r="BR23" s="78">
        <f t="shared" ref="BR23:BV23" si="116">BR19/BR7</f>
        <v>0.31078973937234161</v>
      </c>
      <c r="BS23" s="78">
        <f t="shared" si="116"/>
        <v>0.28877303055252918</v>
      </c>
      <c r="BT23" s="78">
        <f t="shared" si="116"/>
        <v>0.30000000000000004</v>
      </c>
      <c r="BU23" s="78">
        <f t="shared" si="116"/>
        <v>0.3</v>
      </c>
      <c r="BV23" s="78">
        <f t="shared" si="116"/>
        <v>0.3</v>
      </c>
      <c r="BX23" s="91"/>
      <c r="BY23" s="91"/>
      <c r="BZ23" s="91"/>
      <c r="CA23" s="91"/>
    </row>
    <row r="24" spans="1:79" x14ac:dyDescent="0.3">
      <c r="A24" s="8" t="s">
        <v>21</v>
      </c>
      <c r="B24" s="93">
        <v>0.5</v>
      </c>
      <c r="C24" s="8"/>
      <c r="D24" s="8"/>
      <c r="E24" s="8"/>
      <c r="F24" s="8"/>
      <c r="G24" s="1"/>
      <c r="H24" s="32">
        <f t="shared" ref="H24:AE24" si="117">H20/H8</f>
        <v>0.51105792703426256</v>
      </c>
      <c r="I24" s="32">
        <f t="shared" si="117"/>
        <v>0.51193542846987983</v>
      </c>
      <c r="J24" s="32">
        <f t="shared" si="117"/>
        <v>0.51198058358973042</v>
      </c>
      <c r="K24" s="32">
        <f t="shared" si="117"/>
        <v>0.50662644276875479</v>
      </c>
      <c r="L24" s="32">
        <f t="shared" si="117"/>
        <v>0.50964985090428816</v>
      </c>
      <c r="M24" s="32">
        <f t="shared" si="117"/>
        <v>0.5191759886988655</v>
      </c>
      <c r="N24" s="32">
        <f t="shared" si="117"/>
        <v>0.51103149169119944</v>
      </c>
      <c r="O24" s="32">
        <f t="shared" si="117"/>
        <v>0.49583509372332762</v>
      </c>
      <c r="P24" s="32">
        <f t="shared" si="117"/>
        <v>0.51421532193500519</v>
      </c>
      <c r="Q24" s="32">
        <f t="shared" si="117"/>
        <v>0.51430222125978287</v>
      </c>
      <c r="R24" s="32">
        <f t="shared" si="117"/>
        <v>0.51847500454853745</v>
      </c>
      <c r="S24" s="32">
        <f t="shared" si="117"/>
        <v>0.51288326691032193</v>
      </c>
      <c r="T24" s="32">
        <f t="shared" si="117"/>
        <v>0.5089460752468532</v>
      </c>
      <c r="U24" s="32">
        <f t="shared" si="117"/>
        <v>0.5010665038336044</v>
      </c>
      <c r="V24" s="32">
        <f t="shared" si="117"/>
        <v>0.50317517134264056</v>
      </c>
      <c r="W24" s="32">
        <f t="shared" si="117"/>
        <v>0.50748442554441908</v>
      </c>
      <c r="X24" s="32">
        <f t="shared" si="117"/>
        <v>0.49717356686471759</v>
      </c>
      <c r="Y24" s="32">
        <f t="shared" si="117"/>
        <v>0.5010072846450645</v>
      </c>
      <c r="Z24" s="32">
        <f t="shared" si="117"/>
        <v>0.51928854848062811</v>
      </c>
      <c r="AA24" s="32">
        <f t="shared" si="117"/>
        <v>0.51404359340289163</v>
      </c>
      <c r="AB24" s="32">
        <f t="shared" si="117"/>
        <v>0.50877201327315769</v>
      </c>
      <c r="AC24" s="32">
        <f t="shared" si="117"/>
        <v>0.51470168724535426</v>
      </c>
      <c r="AD24" s="32">
        <f t="shared" si="117"/>
        <v>0.50355374467538494</v>
      </c>
      <c r="AE24" s="32">
        <f t="shared" si="117"/>
        <v>0.51825025347821985</v>
      </c>
      <c r="AF24" s="32">
        <f t="shared" ref="AF24:BO24" si="118">AF20/AF8</f>
        <v>0.5</v>
      </c>
      <c r="AG24" s="32">
        <f t="shared" si="118"/>
        <v>0.5</v>
      </c>
      <c r="AH24" s="32">
        <f t="shared" si="118"/>
        <v>0.5</v>
      </c>
      <c r="AI24" s="32">
        <f t="shared" si="118"/>
        <v>0.5</v>
      </c>
      <c r="AJ24" s="32">
        <f t="shared" si="118"/>
        <v>0.5</v>
      </c>
      <c r="AK24" s="32">
        <f t="shared" si="118"/>
        <v>0.5</v>
      </c>
      <c r="AL24" s="32">
        <f t="shared" si="118"/>
        <v>0.5</v>
      </c>
      <c r="AM24" s="32">
        <f t="shared" si="118"/>
        <v>0.5</v>
      </c>
      <c r="AN24" s="32">
        <f t="shared" si="118"/>
        <v>0.5</v>
      </c>
      <c r="AO24" s="32">
        <f t="shared" si="118"/>
        <v>0.5</v>
      </c>
      <c r="AP24" s="32">
        <f t="shared" si="118"/>
        <v>0.5</v>
      </c>
      <c r="AQ24" s="32">
        <f t="shared" si="118"/>
        <v>0.5</v>
      </c>
      <c r="AR24" s="32">
        <f t="shared" si="118"/>
        <v>0.5</v>
      </c>
      <c r="AS24" s="32">
        <f t="shared" si="118"/>
        <v>0.5</v>
      </c>
      <c r="AT24" s="32">
        <f t="shared" si="118"/>
        <v>0.5</v>
      </c>
      <c r="AU24" s="32">
        <f t="shared" si="118"/>
        <v>0.5</v>
      </c>
      <c r="AV24" s="32">
        <f t="shared" si="118"/>
        <v>0.5</v>
      </c>
      <c r="AW24" s="32">
        <f t="shared" si="118"/>
        <v>0.5</v>
      </c>
      <c r="AX24" s="32">
        <f t="shared" si="118"/>
        <v>0.5</v>
      </c>
      <c r="AY24" s="32">
        <f t="shared" si="118"/>
        <v>0.5</v>
      </c>
      <c r="AZ24" s="32">
        <f t="shared" si="118"/>
        <v>0.5</v>
      </c>
      <c r="BA24" s="32">
        <f t="shared" si="118"/>
        <v>0.5</v>
      </c>
      <c r="BB24" s="32">
        <f t="shared" si="118"/>
        <v>0.5</v>
      </c>
      <c r="BC24" s="32">
        <f t="shared" si="118"/>
        <v>0.5</v>
      </c>
      <c r="BD24" s="32">
        <f t="shared" si="118"/>
        <v>0.5</v>
      </c>
      <c r="BE24" s="32">
        <f t="shared" si="118"/>
        <v>0.5</v>
      </c>
      <c r="BF24" s="32">
        <f t="shared" si="118"/>
        <v>0.5</v>
      </c>
      <c r="BG24" s="32">
        <f t="shared" si="118"/>
        <v>0.5</v>
      </c>
      <c r="BH24" s="32">
        <f t="shared" si="118"/>
        <v>0.5</v>
      </c>
      <c r="BI24" s="32">
        <f t="shared" si="118"/>
        <v>0.5</v>
      </c>
      <c r="BJ24" s="32">
        <f t="shared" si="118"/>
        <v>0.5</v>
      </c>
      <c r="BK24" s="32">
        <f t="shared" si="118"/>
        <v>0.5</v>
      </c>
      <c r="BL24" s="32">
        <f t="shared" si="118"/>
        <v>0.5</v>
      </c>
      <c r="BM24" s="32">
        <f t="shared" si="118"/>
        <v>0.5</v>
      </c>
      <c r="BN24" s="32">
        <f t="shared" si="118"/>
        <v>0.5</v>
      </c>
      <c r="BO24" s="32">
        <f t="shared" si="118"/>
        <v>0.5</v>
      </c>
      <c r="BP24" s="70"/>
      <c r="BR24" s="78">
        <f t="shared" ref="BR24:BV24" si="119">BR20/BR8</f>
        <v>0.51128312332141468</v>
      </c>
      <c r="BS24" s="78">
        <f t="shared" si="119"/>
        <v>0.50822755462340541</v>
      </c>
      <c r="BT24" s="78">
        <f t="shared" si="119"/>
        <v>0.5</v>
      </c>
      <c r="BU24" s="78">
        <f t="shared" si="119"/>
        <v>0.5</v>
      </c>
      <c r="BV24" s="78">
        <f t="shared" si="119"/>
        <v>0.5</v>
      </c>
      <c r="BX24" s="91"/>
      <c r="BY24" s="91"/>
      <c r="BZ24" s="91"/>
      <c r="CA24" s="91"/>
    </row>
    <row r="25" spans="1:79" x14ac:dyDescent="0.3">
      <c r="A25" s="8" t="s">
        <v>22</v>
      </c>
      <c r="B25" s="8"/>
      <c r="C25" s="8"/>
      <c r="D25" s="8"/>
      <c r="E25" s="8"/>
      <c r="F25" s="1"/>
      <c r="G25" s="1"/>
      <c r="H25" s="32">
        <f t="shared" ref="H25:AE25" si="120">H22/H10</f>
        <v>0.34006214420534608</v>
      </c>
      <c r="I25" s="32">
        <f t="shared" si="120"/>
        <v>0.33897254907209529</v>
      </c>
      <c r="J25" s="32">
        <f t="shared" si="120"/>
        <v>0.33851144374746422</v>
      </c>
      <c r="K25" s="32">
        <f t="shared" si="120"/>
        <v>0.33452226734157259</v>
      </c>
      <c r="L25" s="32">
        <f t="shared" si="120"/>
        <v>0.33794378488979487</v>
      </c>
      <c r="M25" s="32">
        <f t="shared" si="120"/>
        <v>0.33747501306985739</v>
      </c>
      <c r="N25" s="32">
        <f t="shared" si="120"/>
        <v>0.33663874980422615</v>
      </c>
      <c r="O25" s="32">
        <f t="shared" si="120"/>
        <v>0.34249858523300597</v>
      </c>
      <c r="P25" s="32">
        <f t="shared" si="120"/>
        <v>0.33175015735130048</v>
      </c>
      <c r="Q25" s="32">
        <f t="shared" si="120"/>
        <v>0.3355250859796412</v>
      </c>
      <c r="R25" s="32">
        <f t="shared" si="120"/>
        <v>0.34179787045947346</v>
      </c>
      <c r="S25" s="32">
        <f t="shared" si="120"/>
        <v>0.3330522504864365</v>
      </c>
      <c r="T25" s="32">
        <f t="shared" si="120"/>
        <v>0.32171640467787227</v>
      </c>
      <c r="U25" s="32">
        <f t="shared" si="120"/>
        <v>0.3423204479450811</v>
      </c>
      <c r="V25" s="32">
        <f t="shared" si="120"/>
        <v>0.29324255688453937</v>
      </c>
      <c r="W25" s="32">
        <f t="shared" si="120"/>
        <v>0.31935265503022708</v>
      </c>
      <c r="X25" s="32">
        <f t="shared" si="120"/>
        <v>0.30880395496641716</v>
      </c>
      <c r="Y25" s="32">
        <f t="shared" si="120"/>
        <v>0.31162096515406057</v>
      </c>
      <c r="Z25" s="32">
        <f t="shared" si="120"/>
        <v>0.30704308981679185</v>
      </c>
      <c r="AA25" s="32">
        <f t="shared" si="120"/>
        <v>0.32242834603464993</v>
      </c>
      <c r="AB25" s="32">
        <f t="shared" si="120"/>
        <v>0.31273648079813415</v>
      </c>
      <c r="AC25" s="32">
        <f t="shared" si="120"/>
        <v>0.32697554822656777</v>
      </c>
      <c r="AD25" s="32">
        <f t="shared" si="120"/>
        <v>0.33435083081960659</v>
      </c>
      <c r="AE25" s="32">
        <f t="shared" si="120"/>
        <v>0.32748112378207589</v>
      </c>
      <c r="AF25" s="32">
        <f t="shared" ref="AF25:BO25" si="121">AF22/AF10</f>
        <v>0.33145659396436072</v>
      </c>
      <c r="AG25" s="32">
        <f t="shared" si="121"/>
        <v>0.33477316323985395</v>
      </c>
      <c r="AH25" s="32">
        <f t="shared" si="121"/>
        <v>0.32939246617797452</v>
      </c>
      <c r="AI25" s="32">
        <f t="shared" si="121"/>
        <v>0.32910378430759479</v>
      </c>
      <c r="AJ25" s="32">
        <f t="shared" si="121"/>
        <v>0.33115134086736892</v>
      </c>
      <c r="AK25" s="32">
        <f t="shared" si="121"/>
        <v>0.32939246630237295</v>
      </c>
      <c r="AL25" s="32">
        <f t="shared" si="121"/>
        <v>0.33176788851436018</v>
      </c>
      <c r="AM25" s="32">
        <f t="shared" si="121"/>
        <v>0.33347137201773558</v>
      </c>
      <c r="AN25" s="32">
        <f t="shared" si="121"/>
        <v>0.33347137201203125</v>
      </c>
      <c r="AO25" s="32">
        <f t="shared" si="121"/>
        <v>0.33283555116276692</v>
      </c>
      <c r="AP25" s="32">
        <f t="shared" si="121"/>
        <v>0.3308519551913312</v>
      </c>
      <c r="AQ25" s="32">
        <f t="shared" si="121"/>
        <v>0.33283555127518738</v>
      </c>
      <c r="AR25" s="32">
        <f t="shared" si="121"/>
        <v>0.33615363335450404</v>
      </c>
      <c r="AS25" s="32">
        <f t="shared" si="121"/>
        <v>0.33984834183212914</v>
      </c>
      <c r="AT25" s="32">
        <f t="shared" si="121"/>
        <v>0.33384318218705961</v>
      </c>
      <c r="AU25" s="32">
        <f t="shared" si="121"/>
        <v>0.33351937541605614</v>
      </c>
      <c r="AV25" s="32">
        <f t="shared" si="121"/>
        <v>0.33581248534284408</v>
      </c>
      <c r="AW25" s="32">
        <f t="shared" si="121"/>
        <v>0.33384318232655819</v>
      </c>
      <c r="AX25" s="32">
        <f t="shared" si="121"/>
        <v>0.33650134326026071</v>
      </c>
      <c r="AY25" s="32">
        <f t="shared" si="121"/>
        <v>0.33840071062611232</v>
      </c>
      <c r="AZ25" s="32">
        <f t="shared" si="121"/>
        <v>0.33840071061976168</v>
      </c>
      <c r="BA25" s="32">
        <f t="shared" si="121"/>
        <v>0.33769244636749429</v>
      </c>
      <c r="BB25" s="32">
        <f t="shared" si="121"/>
        <v>0.33547771538008869</v>
      </c>
      <c r="BC25" s="32">
        <f t="shared" si="121"/>
        <v>0.33769244649279412</v>
      </c>
      <c r="BD25" s="32">
        <f t="shared" si="121"/>
        <v>0.34137983354189322</v>
      </c>
      <c r="BE25" s="32">
        <f t="shared" si="121"/>
        <v>0.34546044445122842</v>
      </c>
      <c r="BF25" s="32">
        <f t="shared" si="121"/>
        <v>0.33881451471282048</v>
      </c>
      <c r="BG25" s="32">
        <f t="shared" si="121"/>
        <v>0.33845415104289489</v>
      </c>
      <c r="BH25" s="32">
        <f t="shared" si="121"/>
        <v>0.34100171153453496</v>
      </c>
      <c r="BI25" s="32">
        <f t="shared" si="121"/>
        <v>0.33881451486802372</v>
      </c>
      <c r="BJ25" s="32">
        <f t="shared" si="121"/>
        <v>0.34176499447553638</v>
      </c>
      <c r="BK25" s="32">
        <f t="shared" si="121"/>
        <v>0.34386477546142774</v>
      </c>
      <c r="BL25" s="32">
        <f t="shared" si="121"/>
        <v>0.34386477545441863</v>
      </c>
      <c r="BM25" s="32">
        <f t="shared" si="121"/>
        <v>0.3430825997098309</v>
      </c>
      <c r="BN25" s="32">
        <f t="shared" si="121"/>
        <v>0.34063043743177951</v>
      </c>
      <c r="BO25" s="32">
        <f t="shared" si="121"/>
        <v>0.34308259984829281</v>
      </c>
      <c r="BP25" s="70"/>
      <c r="BR25" s="78">
        <f t="shared" ref="BR25:BV25" si="122">BR22/BR10</f>
        <v>0.33736212937106758</v>
      </c>
      <c r="BS25" s="78">
        <f t="shared" si="122"/>
        <v>0.31894585424152205</v>
      </c>
      <c r="BT25" s="78">
        <f t="shared" si="122"/>
        <v>0.33171519794687809</v>
      </c>
      <c r="BU25" s="78">
        <f t="shared" si="122"/>
        <v>0.3364425024107775</v>
      </c>
      <c r="BV25" s="78">
        <f t="shared" si="122"/>
        <v>0.34169983262158149</v>
      </c>
      <c r="BX25" s="91"/>
      <c r="BY25" s="91"/>
      <c r="BZ25" s="91"/>
      <c r="CA25" s="91"/>
    </row>
    <row r="26" spans="1:79" x14ac:dyDescent="0.3">
      <c r="A26" s="1"/>
      <c r="B26" s="1"/>
      <c r="C26" s="1"/>
      <c r="D26" s="1"/>
      <c r="E26" s="1"/>
      <c r="F26" s="1"/>
      <c r="G26" s="1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69"/>
      <c r="BR26" s="37"/>
      <c r="BS26" s="37"/>
      <c r="BT26" s="37"/>
      <c r="BU26" s="37"/>
      <c r="BV26" s="37"/>
      <c r="BX26" s="81"/>
      <c r="BY26" s="81"/>
      <c r="BZ26" s="81"/>
      <c r="CA26" s="81"/>
    </row>
    <row r="27" spans="1:79" x14ac:dyDescent="0.3">
      <c r="A27" s="1" t="s">
        <v>23</v>
      </c>
      <c r="B27" s="1"/>
      <c r="C27" s="1"/>
      <c r="D27" s="1"/>
      <c r="E27" s="1"/>
      <c r="F27" s="1"/>
      <c r="G27" s="1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69"/>
      <c r="BR27" s="37"/>
      <c r="BS27" s="37"/>
      <c r="BT27" s="37"/>
      <c r="BU27" s="37"/>
      <c r="BV27" s="37"/>
      <c r="BX27" s="81"/>
      <c r="BY27" s="81"/>
      <c r="BZ27" s="81"/>
      <c r="CA27" s="81"/>
    </row>
    <row r="28" spans="1:79" x14ac:dyDescent="0.3">
      <c r="A28" s="8" t="s">
        <v>24</v>
      </c>
      <c r="B28" s="93">
        <v>0.03</v>
      </c>
      <c r="C28" s="8"/>
      <c r="D28" s="8"/>
      <c r="E28" s="8"/>
      <c r="F28" s="97" t="s">
        <v>140</v>
      </c>
      <c r="G28" s="1"/>
      <c r="H28" s="27">
        <v>400000</v>
      </c>
      <c r="I28" s="27">
        <v>400000</v>
      </c>
      <c r="J28" s="27">
        <v>400000</v>
      </c>
      <c r="K28" s="27">
        <v>400000</v>
      </c>
      <c r="L28" s="27">
        <v>400000</v>
      </c>
      <c r="M28" s="27">
        <v>400000</v>
      </c>
      <c r="N28" s="27">
        <v>400000</v>
      </c>
      <c r="O28" s="27">
        <v>400000</v>
      </c>
      <c r="P28" s="27">
        <v>400000</v>
      </c>
      <c r="Q28" s="27">
        <v>400000</v>
      </c>
      <c r="R28" s="27">
        <v>400000</v>
      </c>
      <c r="S28" s="27">
        <v>400000</v>
      </c>
      <c r="T28" s="27">
        <v>420000</v>
      </c>
      <c r="U28" s="27">
        <v>420000</v>
      </c>
      <c r="V28" s="27">
        <v>420000</v>
      </c>
      <c r="W28" s="27">
        <v>420000</v>
      </c>
      <c r="X28" s="27">
        <v>420000</v>
      </c>
      <c r="Y28" s="27">
        <v>420000</v>
      </c>
      <c r="Z28" s="27">
        <v>420000</v>
      </c>
      <c r="AA28" s="27">
        <v>420000</v>
      </c>
      <c r="AB28" s="27">
        <v>420000</v>
      </c>
      <c r="AC28" s="27">
        <v>420000</v>
      </c>
      <c r="AD28" s="27">
        <v>420000</v>
      </c>
      <c r="AE28" s="27">
        <v>420000</v>
      </c>
      <c r="AF28" s="95">
        <f>INDEX(Headcount!$59:$59,MATCH(AF$4,Headcount!$1:$1,0))</f>
        <v>433333.33333333355</v>
      </c>
      <c r="AG28" s="95">
        <f>INDEX(Headcount!$59:$59,MATCH(AG$4,Headcount!$1:$1,0))</f>
        <v>433333.33333333355</v>
      </c>
      <c r="AH28" s="95">
        <f>INDEX(Headcount!$59:$59,MATCH(AH$4,Headcount!$1:$1,0))</f>
        <v>433333.33333333355</v>
      </c>
      <c r="AI28" s="95">
        <f>INDEX(Headcount!$59:$59,MATCH(AI$4,Headcount!$1:$1,0))</f>
        <v>446666.66666666692</v>
      </c>
      <c r="AJ28" s="95">
        <f>INDEX(Headcount!$59:$59,MATCH(AJ$4,Headcount!$1:$1,0))</f>
        <v>446666.66666666692</v>
      </c>
      <c r="AK28" s="95">
        <f>INDEX(Headcount!$59:$59,MATCH(AK$4,Headcount!$1:$1,0))</f>
        <v>453333.3333333336</v>
      </c>
      <c r="AL28" s="95">
        <f>INDEX(Headcount!$59:$59,MATCH(AL$4,Headcount!$1:$1,0))</f>
        <v>453333.3333333336</v>
      </c>
      <c r="AM28" s="95">
        <f>INDEX(Headcount!$59:$59,MATCH(AM$4,Headcount!$1:$1,0))</f>
        <v>460000.00000000029</v>
      </c>
      <c r="AN28" s="95">
        <f>INDEX(Headcount!$59:$59,MATCH(AN$4,Headcount!$1:$1,0))</f>
        <v>460000.00000000029</v>
      </c>
      <c r="AO28" s="95">
        <f>INDEX(Headcount!$59:$59,MATCH(AO$4,Headcount!$1:$1,0))</f>
        <v>460000.00000000029</v>
      </c>
      <c r="AP28" s="95">
        <f>INDEX(Headcount!$59:$59,MATCH(AP$4,Headcount!$1:$1,0))</f>
        <v>460000.00000000029</v>
      </c>
      <c r="AQ28" s="95">
        <f>INDEX(Headcount!$59:$59,MATCH(AQ$4,Headcount!$1:$1,0))</f>
        <v>460000.00000000029</v>
      </c>
      <c r="AR28" s="96">
        <f>AQ28*(1+$B28)</f>
        <v>473800.00000000029</v>
      </c>
      <c r="AS28" s="96">
        <f>AR28</f>
        <v>473800.00000000029</v>
      </c>
      <c r="AT28" s="96">
        <f t="shared" ref="AT28:BC28" si="123">AS28</f>
        <v>473800.00000000029</v>
      </c>
      <c r="AU28" s="96">
        <f t="shared" si="123"/>
        <v>473800.00000000029</v>
      </c>
      <c r="AV28" s="96">
        <f t="shared" si="123"/>
        <v>473800.00000000029</v>
      </c>
      <c r="AW28" s="96">
        <f t="shared" si="123"/>
        <v>473800.00000000029</v>
      </c>
      <c r="AX28" s="96">
        <f t="shared" si="123"/>
        <v>473800.00000000029</v>
      </c>
      <c r="AY28" s="96">
        <f t="shared" si="123"/>
        <v>473800.00000000029</v>
      </c>
      <c r="AZ28" s="96">
        <f t="shared" si="123"/>
        <v>473800.00000000029</v>
      </c>
      <c r="BA28" s="96">
        <f t="shared" si="123"/>
        <v>473800.00000000029</v>
      </c>
      <c r="BB28" s="96">
        <f t="shared" si="123"/>
        <v>473800.00000000029</v>
      </c>
      <c r="BC28" s="96">
        <f t="shared" si="123"/>
        <v>473800.00000000029</v>
      </c>
      <c r="BD28" s="96">
        <f>AR28*(1+$B28)</f>
        <v>488014.00000000029</v>
      </c>
      <c r="BE28" s="96">
        <f t="shared" ref="BE28:BO28" si="124">AS28*(1+$B28)</f>
        <v>488014.00000000029</v>
      </c>
      <c r="BF28" s="96">
        <f t="shared" si="124"/>
        <v>488014.00000000029</v>
      </c>
      <c r="BG28" s="96">
        <f t="shared" si="124"/>
        <v>488014.00000000029</v>
      </c>
      <c r="BH28" s="96">
        <f t="shared" si="124"/>
        <v>488014.00000000029</v>
      </c>
      <c r="BI28" s="96">
        <f t="shared" si="124"/>
        <v>488014.00000000029</v>
      </c>
      <c r="BJ28" s="96">
        <f t="shared" si="124"/>
        <v>488014.00000000029</v>
      </c>
      <c r="BK28" s="96">
        <f t="shared" si="124"/>
        <v>488014.00000000029</v>
      </c>
      <c r="BL28" s="96">
        <f t="shared" si="124"/>
        <v>488014.00000000029</v>
      </c>
      <c r="BM28" s="96">
        <f t="shared" si="124"/>
        <v>488014.00000000029</v>
      </c>
      <c r="BN28" s="96">
        <f t="shared" si="124"/>
        <v>488014.00000000029</v>
      </c>
      <c r="BO28" s="96">
        <f t="shared" si="124"/>
        <v>488014.00000000029</v>
      </c>
      <c r="BP28" s="68"/>
      <c r="BR28" s="37">
        <f t="shared" ref="BR28:BV40" si="125">SUMIFS($H28:$BP28,$H$3:$BP$3,BR$3)</f>
        <v>4800000</v>
      </c>
      <c r="BS28" s="37">
        <f t="shared" si="125"/>
        <v>5040000</v>
      </c>
      <c r="BT28" s="37">
        <f t="shared" si="125"/>
        <v>5400000.0000000028</v>
      </c>
      <c r="BU28" s="37">
        <f t="shared" si="125"/>
        <v>5685600.0000000028</v>
      </c>
      <c r="BV28" s="37">
        <f t="shared" si="125"/>
        <v>5856168.0000000028</v>
      </c>
      <c r="BX28" s="81">
        <f t="shared" ref="BX28:BX40" si="126">IFERROR(BS28/BR28-1,0)</f>
        <v>5.0000000000000044E-2</v>
      </c>
      <c r="BY28" s="81">
        <f t="shared" ref="BY28:BY40" si="127">IFERROR(BT28/BS28-1,0)</f>
        <v>7.1428571428572063E-2</v>
      </c>
      <c r="BZ28" s="81">
        <f t="shared" ref="BZ28:BZ40" si="128">IFERROR(BU28/BT28-1,0)</f>
        <v>5.2888888888888763E-2</v>
      </c>
      <c r="CA28" s="81">
        <f t="shared" ref="CA28:CA40" si="129">IFERROR(BV28/BU28-1,0)</f>
        <v>3.0000000000000027E-2</v>
      </c>
    </row>
    <row r="29" spans="1:79" x14ac:dyDescent="0.3">
      <c r="A29" s="8" t="s">
        <v>25</v>
      </c>
      <c r="B29" s="93">
        <v>0.18</v>
      </c>
      <c r="C29" s="8"/>
      <c r="D29" s="8"/>
      <c r="E29" s="8"/>
      <c r="F29" s="13" t="s">
        <v>137</v>
      </c>
      <c r="G29" s="1"/>
      <c r="H29" s="27">
        <v>72000</v>
      </c>
      <c r="I29" s="27">
        <v>72000</v>
      </c>
      <c r="J29" s="27">
        <v>72000</v>
      </c>
      <c r="K29" s="27">
        <v>72000</v>
      </c>
      <c r="L29" s="27">
        <v>72000</v>
      </c>
      <c r="M29" s="27">
        <v>72000</v>
      </c>
      <c r="N29" s="27">
        <v>72000</v>
      </c>
      <c r="O29" s="27">
        <v>72000</v>
      </c>
      <c r="P29" s="27">
        <v>72000</v>
      </c>
      <c r="Q29" s="27">
        <v>72000</v>
      </c>
      <c r="R29" s="27">
        <v>72000</v>
      </c>
      <c r="S29" s="27">
        <v>72000</v>
      </c>
      <c r="T29" s="27">
        <v>75600</v>
      </c>
      <c r="U29" s="27">
        <v>75600</v>
      </c>
      <c r="V29" s="27">
        <v>75600</v>
      </c>
      <c r="W29" s="27">
        <v>75600</v>
      </c>
      <c r="X29" s="27">
        <v>75600</v>
      </c>
      <c r="Y29" s="27">
        <v>75600</v>
      </c>
      <c r="Z29" s="27">
        <v>75600</v>
      </c>
      <c r="AA29" s="27">
        <v>75600</v>
      </c>
      <c r="AB29" s="27">
        <v>75600</v>
      </c>
      <c r="AC29" s="27">
        <v>75600</v>
      </c>
      <c r="AD29" s="27">
        <v>75600</v>
      </c>
      <c r="AE29" s="27">
        <v>75600</v>
      </c>
      <c r="AF29" s="37">
        <f>AF28*$B29</f>
        <v>78000.000000000029</v>
      </c>
      <c r="AG29" s="37">
        <f t="shared" ref="AG29:BO29" si="130">AG28*$B29</f>
        <v>78000.000000000029</v>
      </c>
      <c r="AH29" s="37">
        <f t="shared" si="130"/>
        <v>78000.000000000029</v>
      </c>
      <c r="AI29" s="37">
        <f t="shared" si="130"/>
        <v>80400.000000000044</v>
      </c>
      <c r="AJ29" s="37">
        <f t="shared" si="130"/>
        <v>80400.000000000044</v>
      </c>
      <c r="AK29" s="37">
        <f t="shared" si="130"/>
        <v>81600.000000000044</v>
      </c>
      <c r="AL29" s="37">
        <f t="shared" si="130"/>
        <v>81600.000000000044</v>
      </c>
      <c r="AM29" s="37">
        <f t="shared" si="130"/>
        <v>82800.000000000044</v>
      </c>
      <c r="AN29" s="37">
        <f t="shared" si="130"/>
        <v>82800.000000000044</v>
      </c>
      <c r="AO29" s="37">
        <f t="shared" si="130"/>
        <v>82800.000000000044</v>
      </c>
      <c r="AP29" s="37">
        <f t="shared" si="130"/>
        <v>82800.000000000044</v>
      </c>
      <c r="AQ29" s="37">
        <f t="shared" si="130"/>
        <v>82800.000000000044</v>
      </c>
      <c r="AR29" s="37">
        <f t="shared" si="130"/>
        <v>85284.000000000044</v>
      </c>
      <c r="AS29" s="37">
        <f t="shared" si="130"/>
        <v>85284.000000000044</v>
      </c>
      <c r="AT29" s="37">
        <f t="shared" si="130"/>
        <v>85284.000000000044</v>
      </c>
      <c r="AU29" s="37">
        <f t="shared" si="130"/>
        <v>85284.000000000044</v>
      </c>
      <c r="AV29" s="37">
        <f t="shared" si="130"/>
        <v>85284.000000000044</v>
      </c>
      <c r="AW29" s="37">
        <f t="shared" si="130"/>
        <v>85284.000000000044</v>
      </c>
      <c r="AX29" s="37">
        <f t="shared" si="130"/>
        <v>85284.000000000044</v>
      </c>
      <c r="AY29" s="37">
        <f t="shared" si="130"/>
        <v>85284.000000000044</v>
      </c>
      <c r="AZ29" s="37">
        <f t="shared" si="130"/>
        <v>85284.000000000044</v>
      </c>
      <c r="BA29" s="37">
        <f t="shared" si="130"/>
        <v>85284.000000000044</v>
      </c>
      <c r="BB29" s="37">
        <f t="shared" si="130"/>
        <v>85284.000000000044</v>
      </c>
      <c r="BC29" s="37">
        <f t="shared" si="130"/>
        <v>85284.000000000044</v>
      </c>
      <c r="BD29" s="37">
        <f t="shared" si="130"/>
        <v>87842.520000000048</v>
      </c>
      <c r="BE29" s="37">
        <f t="shared" si="130"/>
        <v>87842.520000000048</v>
      </c>
      <c r="BF29" s="37">
        <f t="shared" si="130"/>
        <v>87842.520000000048</v>
      </c>
      <c r="BG29" s="37">
        <f t="shared" si="130"/>
        <v>87842.520000000048</v>
      </c>
      <c r="BH29" s="37">
        <f t="shared" si="130"/>
        <v>87842.520000000048</v>
      </c>
      <c r="BI29" s="37">
        <f t="shared" si="130"/>
        <v>87842.520000000048</v>
      </c>
      <c r="BJ29" s="37">
        <f t="shared" si="130"/>
        <v>87842.520000000048</v>
      </c>
      <c r="BK29" s="37">
        <f t="shared" si="130"/>
        <v>87842.520000000048</v>
      </c>
      <c r="BL29" s="37">
        <f t="shared" si="130"/>
        <v>87842.520000000048</v>
      </c>
      <c r="BM29" s="37">
        <f t="shared" si="130"/>
        <v>87842.520000000048</v>
      </c>
      <c r="BN29" s="37">
        <f t="shared" si="130"/>
        <v>87842.520000000048</v>
      </c>
      <c r="BO29" s="37">
        <f t="shared" si="130"/>
        <v>87842.520000000048</v>
      </c>
      <c r="BP29" s="68"/>
      <c r="BR29" s="37">
        <f t="shared" si="125"/>
        <v>864000</v>
      </c>
      <c r="BS29" s="37">
        <f t="shared" si="125"/>
        <v>907200</v>
      </c>
      <c r="BT29" s="37">
        <f t="shared" si="125"/>
        <v>972000.00000000023</v>
      </c>
      <c r="BU29" s="37">
        <f t="shared" si="125"/>
        <v>1023408.0000000003</v>
      </c>
      <c r="BV29" s="37">
        <f t="shared" si="125"/>
        <v>1054110.2400000005</v>
      </c>
      <c r="BX29" s="81">
        <f t="shared" si="126"/>
        <v>5.0000000000000044E-2</v>
      </c>
      <c r="BY29" s="81">
        <f t="shared" si="127"/>
        <v>7.1428571428571619E-2</v>
      </c>
      <c r="BZ29" s="81">
        <f t="shared" si="128"/>
        <v>5.2888888888888985E-2</v>
      </c>
      <c r="CA29" s="81">
        <f t="shared" si="129"/>
        <v>3.0000000000000027E-2</v>
      </c>
    </row>
    <row r="30" spans="1:79" x14ac:dyDescent="0.3">
      <c r="A30" s="8" t="s">
        <v>26</v>
      </c>
      <c r="B30" s="93">
        <v>0.1</v>
      </c>
      <c r="C30" s="8"/>
      <c r="D30" s="8"/>
      <c r="E30" s="8"/>
      <c r="F30" s="13" t="s">
        <v>137</v>
      </c>
      <c r="G30" s="1"/>
      <c r="H30" s="27">
        <v>40000</v>
      </c>
      <c r="I30" s="27">
        <v>40000</v>
      </c>
      <c r="J30" s="27">
        <v>40000</v>
      </c>
      <c r="K30" s="27">
        <v>40000</v>
      </c>
      <c r="L30" s="27">
        <v>40000</v>
      </c>
      <c r="M30" s="27">
        <v>40000</v>
      </c>
      <c r="N30" s="27">
        <v>40000</v>
      </c>
      <c r="O30" s="27">
        <v>40000</v>
      </c>
      <c r="P30" s="27">
        <v>40000</v>
      </c>
      <c r="Q30" s="27">
        <v>40000</v>
      </c>
      <c r="R30" s="27">
        <v>40000</v>
      </c>
      <c r="S30" s="27">
        <v>40000</v>
      </c>
      <c r="T30" s="27">
        <v>42000</v>
      </c>
      <c r="U30" s="27">
        <v>42000</v>
      </c>
      <c r="V30" s="27">
        <v>42000</v>
      </c>
      <c r="W30" s="27">
        <v>42000</v>
      </c>
      <c r="X30" s="27">
        <v>42000</v>
      </c>
      <c r="Y30" s="27">
        <v>42000</v>
      </c>
      <c r="Z30" s="27">
        <v>42000</v>
      </c>
      <c r="AA30" s="27">
        <v>42000</v>
      </c>
      <c r="AB30" s="27">
        <v>42000</v>
      </c>
      <c r="AC30" s="27">
        <v>42000</v>
      </c>
      <c r="AD30" s="27">
        <v>42000</v>
      </c>
      <c r="AE30" s="27">
        <v>42000</v>
      </c>
      <c r="AF30" s="37">
        <f>AF28*$B30</f>
        <v>43333.333333333358</v>
      </c>
      <c r="AG30" s="37">
        <f t="shared" ref="AG30:BO30" si="131">AG28*$B30</f>
        <v>43333.333333333358</v>
      </c>
      <c r="AH30" s="37">
        <f t="shared" si="131"/>
        <v>43333.333333333358</v>
      </c>
      <c r="AI30" s="37">
        <f t="shared" si="131"/>
        <v>44666.666666666693</v>
      </c>
      <c r="AJ30" s="37">
        <f t="shared" si="131"/>
        <v>44666.666666666693</v>
      </c>
      <c r="AK30" s="37">
        <f t="shared" si="131"/>
        <v>45333.333333333365</v>
      </c>
      <c r="AL30" s="37">
        <f t="shared" si="131"/>
        <v>45333.333333333365</v>
      </c>
      <c r="AM30" s="37">
        <f t="shared" si="131"/>
        <v>46000.000000000029</v>
      </c>
      <c r="AN30" s="37">
        <f t="shared" si="131"/>
        <v>46000.000000000029</v>
      </c>
      <c r="AO30" s="37">
        <f t="shared" si="131"/>
        <v>46000.000000000029</v>
      </c>
      <c r="AP30" s="37">
        <f t="shared" si="131"/>
        <v>46000.000000000029</v>
      </c>
      <c r="AQ30" s="37">
        <f t="shared" si="131"/>
        <v>46000.000000000029</v>
      </c>
      <c r="AR30" s="37">
        <f t="shared" si="131"/>
        <v>47380.000000000029</v>
      </c>
      <c r="AS30" s="37">
        <f t="shared" si="131"/>
        <v>47380.000000000029</v>
      </c>
      <c r="AT30" s="37">
        <f t="shared" si="131"/>
        <v>47380.000000000029</v>
      </c>
      <c r="AU30" s="37">
        <f t="shared" si="131"/>
        <v>47380.000000000029</v>
      </c>
      <c r="AV30" s="37">
        <f t="shared" si="131"/>
        <v>47380.000000000029</v>
      </c>
      <c r="AW30" s="37">
        <f t="shared" si="131"/>
        <v>47380.000000000029</v>
      </c>
      <c r="AX30" s="37">
        <f t="shared" si="131"/>
        <v>47380.000000000029</v>
      </c>
      <c r="AY30" s="37">
        <f t="shared" si="131"/>
        <v>47380.000000000029</v>
      </c>
      <c r="AZ30" s="37">
        <f t="shared" si="131"/>
        <v>47380.000000000029</v>
      </c>
      <c r="BA30" s="37">
        <f t="shared" si="131"/>
        <v>47380.000000000029</v>
      </c>
      <c r="BB30" s="37">
        <f t="shared" si="131"/>
        <v>47380.000000000029</v>
      </c>
      <c r="BC30" s="37">
        <f t="shared" si="131"/>
        <v>47380.000000000029</v>
      </c>
      <c r="BD30" s="37">
        <f t="shared" si="131"/>
        <v>48801.400000000031</v>
      </c>
      <c r="BE30" s="37">
        <f t="shared" si="131"/>
        <v>48801.400000000031</v>
      </c>
      <c r="BF30" s="37">
        <f t="shared" si="131"/>
        <v>48801.400000000031</v>
      </c>
      <c r="BG30" s="37">
        <f t="shared" si="131"/>
        <v>48801.400000000031</v>
      </c>
      <c r="BH30" s="37">
        <f t="shared" si="131"/>
        <v>48801.400000000031</v>
      </c>
      <c r="BI30" s="37">
        <f t="shared" si="131"/>
        <v>48801.400000000031</v>
      </c>
      <c r="BJ30" s="37">
        <f t="shared" si="131"/>
        <v>48801.400000000031</v>
      </c>
      <c r="BK30" s="37">
        <f t="shared" si="131"/>
        <v>48801.400000000031</v>
      </c>
      <c r="BL30" s="37">
        <f t="shared" si="131"/>
        <v>48801.400000000031</v>
      </c>
      <c r="BM30" s="37">
        <f t="shared" si="131"/>
        <v>48801.400000000031</v>
      </c>
      <c r="BN30" s="37">
        <f t="shared" si="131"/>
        <v>48801.400000000031</v>
      </c>
      <c r="BO30" s="37">
        <f t="shared" si="131"/>
        <v>48801.400000000031</v>
      </c>
      <c r="BP30" s="68"/>
      <c r="BR30" s="37">
        <f t="shared" si="125"/>
        <v>480000</v>
      </c>
      <c r="BS30" s="37">
        <f t="shared" si="125"/>
        <v>504000</v>
      </c>
      <c r="BT30" s="37">
        <f t="shared" si="125"/>
        <v>540000.00000000023</v>
      </c>
      <c r="BU30" s="37">
        <f t="shared" si="125"/>
        <v>568560.00000000023</v>
      </c>
      <c r="BV30" s="37">
        <f t="shared" si="125"/>
        <v>585616.8000000004</v>
      </c>
      <c r="BX30" s="81">
        <f t="shared" si="126"/>
        <v>5.0000000000000044E-2</v>
      </c>
      <c r="BY30" s="81">
        <f t="shared" si="127"/>
        <v>7.1428571428571841E-2</v>
      </c>
      <c r="BZ30" s="81">
        <f t="shared" si="128"/>
        <v>5.2888888888888763E-2</v>
      </c>
      <c r="CA30" s="81">
        <f t="shared" si="129"/>
        <v>3.0000000000000249E-2</v>
      </c>
    </row>
    <row r="31" spans="1:79" x14ac:dyDescent="0.3">
      <c r="A31" s="8" t="s">
        <v>27</v>
      </c>
      <c r="B31" s="93">
        <v>0.05</v>
      </c>
      <c r="C31" s="8"/>
      <c r="D31" s="8"/>
      <c r="E31" s="8"/>
      <c r="F31" s="13" t="s">
        <v>133</v>
      </c>
      <c r="G31" s="1"/>
      <c r="H31" s="27">
        <v>125000</v>
      </c>
      <c r="I31" s="27">
        <v>125000</v>
      </c>
      <c r="J31" s="27">
        <v>125000</v>
      </c>
      <c r="K31" s="27">
        <v>125000</v>
      </c>
      <c r="L31" s="27">
        <v>125000</v>
      </c>
      <c r="M31" s="27">
        <v>125000</v>
      </c>
      <c r="N31" s="27">
        <v>125000</v>
      </c>
      <c r="O31" s="27">
        <v>125000</v>
      </c>
      <c r="P31" s="27">
        <v>125000</v>
      </c>
      <c r="Q31" s="27">
        <v>125000</v>
      </c>
      <c r="R31" s="27">
        <v>125000</v>
      </c>
      <c r="S31" s="27">
        <v>125000</v>
      </c>
      <c r="T31" s="27">
        <v>130624.99999999999</v>
      </c>
      <c r="U31" s="27">
        <v>130624.99999999999</v>
      </c>
      <c r="V31" s="27">
        <v>130624.99999999999</v>
      </c>
      <c r="W31" s="27">
        <v>130624.99999999999</v>
      </c>
      <c r="X31" s="27">
        <v>130624.99999999999</v>
      </c>
      <c r="Y31" s="27">
        <v>130624.99999999999</v>
      </c>
      <c r="Z31" s="27">
        <v>130624.99999999999</v>
      </c>
      <c r="AA31" s="27">
        <v>130624.99999999999</v>
      </c>
      <c r="AB31" s="27">
        <v>130624.99999999999</v>
      </c>
      <c r="AC31" s="27">
        <v>130624.99999999999</v>
      </c>
      <c r="AD31" s="27">
        <v>130624.99999999999</v>
      </c>
      <c r="AE31" s="27">
        <v>130624.99999999999</v>
      </c>
      <c r="AF31" s="37">
        <f>T31*(1+$B31)</f>
        <v>137156.25</v>
      </c>
      <c r="AG31" s="37">
        <f t="shared" ref="AG31" si="132">U31*(1+$B31)</f>
        <v>137156.25</v>
      </c>
      <c r="AH31" s="37">
        <f t="shared" ref="AH31" si="133">V31*(1+$B31)</f>
        <v>137156.25</v>
      </c>
      <c r="AI31" s="37">
        <f t="shared" ref="AI31" si="134">W31*(1+$B31)</f>
        <v>137156.25</v>
      </c>
      <c r="AJ31" s="37">
        <f t="shared" ref="AJ31" si="135">X31*(1+$B31)</f>
        <v>137156.25</v>
      </c>
      <c r="AK31" s="37">
        <f t="shared" ref="AK31" si="136">Y31*(1+$B31)</f>
        <v>137156.25</v>
      </c>
      <c r="AL31" s="37">
        <f t="shared" ref="AL31" si="137">Z31*(1+$B31)</f>
        <v>137156.25</v>
      </c>
      <c r="AM31" s="37">
        <f t="shared" ref="AM31" si="138">AA31*(1+$B31)</f>
        <v>137156.25</v>
      </c>
      <c r="AN31" s="37">
        <f t="shared" ref="AN31" si="139">AB31*(1+$B31)</f>
        <v>137156.25</v>
      </c>
      <c r="AO31" s="37">
        <f t="shared" ref="AO31" si="140">AC31*(1+$B31)</f>
        <v>137156.25</v>
      </c>
      <c r="AP31" s="37">
        <f t="shared" ref="AP31" si="141">AD31*(1+$B31)</f>
        <v>137156.25</v>
      </c>
      <c r="AQ31" s="37">
        <f t="shared" ref="AQ31" si="142">AE31*(1+$B31)</f>
        <v>137156.25</v>
      </c>
      <c r="AR31" s="37">
        <f t="shared" ref="AR31" si="143">AF31*(1+$B31)</f>
        <v>144014.0625</v>
      </c>
      <c r="AS31" s="37">
        <f t="shared" ref="AS31" si="144">AG31*(1+$B31)</f>
        <v>144014.0625</v>
      </c>
      <c r="AT31" s="37">
        <f t="shared" ref="AT31" si="145">AH31*(1+$B31)</f>
        <v>144014.0625</v>
      </c>
      <c r="AU31" s="37">
        <f t="shared" ref="AU31" si="146">AI31*(1+$B31)</f>
        <v>144014.0625</v>
      </c>
      <c r="AV31" s="37">
        <f t="shared" ref="AV31" si="147">AJ31*(1+$B31)</f>
        <v>144014.0625</v>
      </c>
      <c r="AW31" s="37">
        <f t="shared" ref="AW31" si="148">AK31*(1+$B31)</f>
        <v>144014.0625</v>
      </c>
      <c r="AX31" s="37">
        <f t="shared" ref="AX31" si="149">AL31*(1+$B31)</f>
        <v>144014.0625</v>
      </c>
      <c r="AY31" s="37">
        <f t="shared" ref="AY31" si="150">AM31*(1+$B31)</f>
        <v>144014.0625</v>
      </c>
      <c r="AZ31" s="37">
        <f t="shared" ref="AZ31" si="151">AN31*(1+$B31)</f>
        <v>144014.0625</v>
      </c>
      <c r="BA31" s="37">
        <f t="shared" ref="BA31" si="152">AO31*(1+$B31)</f>
        <v>144014.0625</v>
      </c>
      <c r="BB31" s="37">
        <f t="shared" ref="BB31" si="153">AP31*(1+$B31)</f>
        <v>144014.0625</v>
      </c>
      <c r="BC31" s="37">
        <f t="shared" ref="BC31" si="154">AQ31*(1+$B31)</f>
        <v>144014.0625</v>
      </c>
      <c r="BD31" s="37">
        <f t="shared" ref="BD31" si="155">AR31*(1+$B31)</f>
        <v>151214.765625</v>
      </c>
      <c r="BE31" s="37">
        <f t="shared" ref="BE31" si="156">AS31*(1+$B31)</f>
        <v>151214.765625</v>
      </c>
      <c r="BF31" s="37">
        <f t="shared" ref="BF31" si="157">AT31*(1+$B31)</f>
        <v>151214.765625</v>
      </c>
      <c r="BG31" s="37">
        <f t="shared" ref="BG31" si="158">AU31*(1+$B31)</f>
        <v>151214.765625</v>
      </c>
      <c r="BH31" s="37">
        <f t="shared" ref="BH31" si="159">AV31*(1+$B31)</f>
        <v>151214.765625</v>
      </c>
      <c r="BI31" s="37">
        <f t="shared" ref="BI31" si="160">AW31*(1+$B31)</f>
        <v>151214.765625</v>
      </c>
      <c r="BJ31" s="37">
        <f t="shared" ref="BJ31" si="161">AX31*(1+$B31)</f>
        <v>151214.765625</v>
      </c>
      <c r="BK31" s="37">
        <f t="shared" ref="BK31" si="162">AY31*(1+$B31)</f>
        <v>151214.765625</v>
      </c>
      <c r="BL31" s="37">
        <f t="shared" ref="BL31" si="163">AZ31*(1+$B31)</f>
        <v>151214.765625</v>
      </c>
      <c r="BM31" s="37">
        <f t="shared" ref="BM31" si="164">BA31*(1+$B31)</f>
        <v>151214.765625</v>
      </c>
      <c r="BN31" s="37">
        <f t="shared" ref="BN31" si="165">BB31*(1+$B31)</f>
        <v>151214.765625</v>
      </c>
      <c r="BO31" s="37">
        <f t="shared" ref="BO31" si="166">BC31*(1+$B31)</f>
        <v>151214.765625</v>
      </c>
      <c r="BP31" s="68"/>
      <c r="BR31" s="37">
        <f t="shared" si="125"/>
        <v>1500000</v>
      </c>
      <c r="BS31" s="37">
        <f t="shared" si="125"/>
        <v>1567499.9999999998</v>
      </c>
      <c r="BT31" s="37">
        <f t="shared" si="125"/>
        <v>1645875</v>
      </c>
      <c r="BU31" s="37">
        <f t="shared" si="125"/>
        <v>1728168.75</v>
      </c>
      <c r="BV31" s="37">
        <f t="shared" si="125"/>
        <v>1814577.1875</v>
      </c>
      <c r="BX31" s="81">
        <f t="shared" si="126"/>
        <v>4.4999999999999929E-2</v>
      </c>
      <c r="BY31" s="81">
        <f t="shared" si="127"/>
        <v>5.0000000000000266E-2</v>
      </c>
      <c r="BZ31" s="81">
        <f t="shared" si="128"/>
        <v>5.0000000000000044E-2</v>
      </c>
      <c r="CA31" s="81">
        <f t="shared" si="129"/>
        <v>5.0000000000000044E-2</v>
      </c>
    </row>
    <row r="32" spans="1:79" x14ac:dyDescent="0.3">
      <c r="A32" s="8" t="s">
        <v>28</v>
      </c>
      <c r="B32" s="93">
        <v>5.0000000000000001E-3</v>
      </c>
      <c r="C32" s="93">
        <v>0.25</v>
      </c>
      <c r="D32" s="8"/>
      <c r="E32" s="8"/>
      <c r="F32" s="13" t="s">
        <v>138</v>
      </c>
      <c r="G32" s="1"/>
      <c r="H32" s="27">
        <v>158448.95000000001</v>
      </c>
      <c r="I32" s="27">
        <v>146089.49</v>
      </c>
      <c r="J32" s="27">
        <v>175348.54</v>
      </c>
      <c r="K32" s="27">
        <v>162036.76</v>
      </c>
      <c r="L32" s="27">
        <v>168198.07</v>
      </c>
      <c r="M32" s="27">
        <v>170483.58</v>
      </c>
      <c r="N32" s="27">
        <v>181551.31</v>
      </c>
      <c r="O32" s="27">
        <v>168675.79</v>
      </c>
      <c r="P32" s="27">
        <v>166454.17000000001</v>
      </c>
      <c r="Q32" s="27">
        <v>143398.47</v>
      </c>
      <c r="R32" s="27">
        <v>141096.59</v>
      </c>
      <c r="S32" s="27">
        <v>153063.03</v>
      </c>
      <c r="T32" s="27">
        <v>157485.35</v>
      </c>
      <c r="U32" s="27">
        <v>187941.58</v>
      </c>
      <c r="V32" s="27">
        <v>162694.89000000001</v>
      </c>
      <c r="W32" s="27">
        <v>160339.44</v>
      </c>
      <c r="X32" s="27">
        <v>178289.96</v>
      </c>
      <c r="Y32" s="27">
        <v>158181</v>
      </c>
      <c r="Z32" s="27">
        <v>169858.1</v>
      </c>
      <c r="AA32" s="27">
        <v>178796.33</v>
      </c>
      <c r="AB32" s="27">
        <v>176441.42</v>
      </c>
      <c r="AC32" s="27">
        <v>173653.87</v>
      </c>
      <c r="AD32" s="27">
        <v>160214.35</v>
      </c>
      <c r="AE32" s="27">
        <v>185357.55</v>
      </c>
      <c r="AF32" s="37">
        <f>(AF7*$B32)+(AF8*$C32)</f>
        <v>184534.43149145873</v>
      </c>
      <c r="AG32" s="37">
        <f t="shared" ref="AG32:BO32" si="167">(AG7*$B32)+(AG8*$C32)</f>
        <v>221822.40175451248</v>
      </c>
      <c r="AH32" s="37">
        <f t="shared" si="167"/>
        <v>190027.70268712874</v>
      </c>
      <c r="AI32" s="37">
        <f t="shared" si="167"/>
        <v>187503.04009641375</v>
      </c>
      <c r="AJ32" s="37">
        <f t="shared" si="167"/>
        <v>209147.47436469997</v>
      </c>
      <c r="AK32" s="37">
        <f t="shared" si="167"/>
        <v>184755.47310438752</v>
      </c>
      <c r="AL32" s="37">
        <f t="shared" si="167"/>
        <v>198808.27626144126</v>
      </c>
      <c r="AM32" s="37">
        <f t="shared" si="167"/>
        <v>210093.4914235675</v>
      </c>
      <c r="AN32" s="37">
        <f t="shared" si="167"/>
        <v>207326.3702151975</v>
      </c>
      <c r="AO32" s="37">
        <f t="shared" si="167"/>
        <v>204480.334000445</v>
      </c>
      <c r="AP32" s="37">
        <f t="shared" si="167"/>
        <v>188154.71961401627</v>
      </c>
      <c r="AQ32" s="37">
        <f t="shared" si="167"/>
        <v>218261.602881525</v>
      </c>
      <c r="AR32" s="37">
        <f t="shared" si="167"/>
        <v>218137.09689383063</v>
      </c>
      <c r="AS32" s="37">
        <f t="shared" si="167"/>
        <v>262625.51282583014</v>
      </c>
      <c r="AT32" s="37">
        <f t="shared" si="167"/>
        <v>224376.60598743567</v>
      </c>
      <c r="AU32" s="37">
        <f t="shared" si="167"/>
        <v>221358.04716285996</v>
      </c>
      <c r="AV32" s="37">
        <f t="shared" si="167"/>
        <v>247192.74736517048</v>
      </c>
      <c r="AW32" s="37">
        <f t="shared" si="167"/>
        <v>218151.38219095333</v>
      </c>
      <c r="AX32" s="37">
        <f t="shared" si="167"/>
        <v>235047.55607036286</v>
      </c>
      <c r="AY32" s="37">
        <f t="shared" si="167"/>
        <v>248594.70304492099</v>
      </c>
      <c r="AZ32" s="37">
        <f t="shared" si="167"/>
        <v>245320.48607342545</v>
      </c>
      <c r="BA32" s="37">
        <f t="shared" si="167"/>
        <v>241880.63321545167</v>
      </c>
      <c r="BB32" s="37">
        <f t="shared" si="167"/>
        <v>222346.01114822651</v>
      </c>
      <c r="BC32" s="37">
        <f t="shared" si="167"/>
        <v>258182.55321474787</v>
      </c>
      <c r="BD32" s="37">
        <f t="shared" si="167"/>
        <v>258410.73206323807</v>
      </c>
      <c r="BE32" s="37">
        <f t="shared" si="167"/>
        <v>311535.82557221758</v>
      </c>
      <c r="BF32" s="37">
        <f t="shared" si="167"/>
        <v>265540.4403892472</v>
      </c>
      <c r="BG32" s="37">
        <f t="shared" si="167"/>
        <v>261929.37162830285</v>
      </c>
      <c r="BH32" s="37">
        <f t="shared" si="167"/>
        <v>292790.31163764803</v>
      </c>
      <c r="BI32" s="37">
        <f t="shared" si="167"/>
        <v>258173.14531181761</v>
      </c>
      <c r="BJ32" s="37">
        <f t="shared" si="167"/>
        <v>278481.85620941833</v>
      </c>
      <c r="BK32" s="37">
        <f t="shared" si="167"/>
        <v>294743.39469059475</v>
      </c>
      <c r="BL32" s="37">
        <f t="shared" si="167"/>
        <v>290861.35773052683</v>
      </c>
      <c r="BM32" s="37">
        <f t="shared" si="167"/>
        <v>286708.55575968348</v>
      </c>
      <c r="BN32" s="37">
        <f t="shared" si="167"/>
        <v>263323.96620344988</v>
      </c>
      <c r="BO32" s="37">
        <f t="shared" si="167"/>
        <v>306031.72306096909</v>
      </c>
      <c r="BP32" s="68"/>
      <c r="BR32" s="37">
        <f t="shared" si="125"/>
        <v>1934844.75</v>
      </c>
      <c r="BS32" s="37">
        <f t="shared" si="125"/>
        <v>2049253.84</v>
      </c>
      <c r="BT32" s="37">
        <f t="shared" si="125"/>
        <v>2404915.317894794</v>
      </c>
      <c r="BU32" s="37">
        <f t="shared" si="125"/>
        <v>2843213.3351932154</v>
      </c>
      <c r="BV32" s="37">
        <f t="shared" si="125"/>
        <v>3368530.6802571132</v>
      </c>
      <c r="BX32" s="81">
        <f t="shared" si="126"/>
        <v>5.913088892532592E-2</v>
      </c>
      <c r="BY32" s="81">
        <f t="shared" si="127"/>
        <v>0.1735565750579704</v>
      </c>
      <c r="BZ32" s="81">
        <f t="shared" si="128"/>
        <v>0.18225091504764368</v>
      </c>
      <c r="CA32" s="81">
        <f t="shared" si="129"/>
        <v>0.18476184623979286</v>
      </c>
    </row>
    <row r="33" spans="1:79" x14ac:dyDescent="0.3">
      <c r="A33" s="8" t="s">
        <v>29</v>
      </c>
      <c r="B33" s="93">
        <v>6.5000000000000002E-2</v>
      </c>
      <c r="C33" s="8"/>
      <c r="D33" s="8"/>
      <c r="E33" s="8"/>
      <c r="F33" s="13" t="s">
        <v>133</v>
      </c>
      <c r="G33" s="1"/>
      <c r="H33" s="27">
        <v>45146</v>
      </c>
      <c r="I33" s="27">
        <v>48280</v>
      </c>
      <c r="J33" s="27">
        <v>47889</v>
      </c>
      <c r="K33" s="27">
        <v>45790</v>
      </c>
      <c r="L33" s="27">
        <v>46609</v>
      </c>
      <c r="M33" s="27">
        <v>45752</v>
      </c>
      <c r="N33" s="27">
        <v>45564</v>
      </c>
      <c r="O33" s="27">
        <v>48330</v>
      </c>
      <c r="P33" s="27">
        <v>49904</v>
      </c>
      <c r="Q33" s="27">
        <v>46333</v>
      </c>
      <c r="R33" s="27">
        <v>46759</v>
      </c>
      <c r="S33" s="27">
        <v>46430</v>
      </c>
      <c r="T33" s="27">
        <v>47945.052000000003</v>
      </c>
      <c r="U33" s="27">
        <v>51273.36</v>
      </c>
      <c r="V33" s="27">
        <v>50858.118000000002</v>
      </c>
      <c r="W33" s="27">
        <v>48628.98</v>
      </c>
      <c r="X33" s="27">
        <v>49498.758000000002</v>
      </c>
      <c r="Y33" s="27">
        <v>48588.624000000003</v>
      </c>
      <c r="Z33" s="27">
        <v>48388.968000000001</v>
      </c>
      <c r="AA33" s="27">
        <v>51326.46</v>
      </c>
      <c r="AB33" s="27">
        <v>52998.048000000003</v>
      </c>
      <c r="AC33" s="27">
        <v>49205.646000000001</v>
      </c>
      <c r="AD33" s="27">
        <v>49658.058000000005</v>
      </c>
      <c r="AE33" s="27">
        <v>49308.66</v>
      </c>
      <c r="AF33" s="37">
        <f t="shared" ref="AF33:AF38" si="168">T33*(1+$B33)</f>
        <v>51061.480380000001</v>
      </c>
      <c r="AG33" s="37">
        <f t="shared" ref="AG33:AG38" si="169">U33*(1+$B33)</f>
        <v>54606.128400000001</v>
      </c>
      <c r="AH33" s="37">
        <f t="shared" ref="AH33:AH38" si="170">V33*(1+$B33)</f>
        <v>54163.895669999998</v>
      </c>
      <c r="AI33" s="37">
        <f t="shared" ref="AI33:AI38" si="171">W33*(1+$B33)</f>
        <v>51789.863700000002</v>
      </c>
      <c r="AJ33" s="37">
        <f t="shared" ref="AJ33:AJ38" si="172">X33*(1+$B33)</f>
        <v>52716.17727</v>
      </c>
      <c r="AK33" s="37">
        <f t="shared" ref="AK33:AK38" si="173">Y33*(1+$B33)</f>
        <v>51746.884559999999</v>
      </c>
      <c r="AL33" s="37">
        <f t="shared" ref="AL33:AL38" si="174">Z33*(1+$B33)</f>
        <v>51534.250919999999</v>
      </c>
      <c r="AM33" s="37">
        <f t="shared" ref="AM33:AM38" si="175">AA33*(1+$B33)</f>
        <v>54662.679899999996</v>
      </c>
      <c r="AN33" s="37">
        <f t="shared" ref="AN33:AN38" si="176">AB33*(1+$B33)</f>
        <v>56442.921119999999</v>
      </c>
      <c r="AO33" s="37">
        <f t="shared" ref="AO33:AO38" si="177">AC33*(1+$B33)</f>
        <v>52404.012989999996</v>
      </c>
      <c r="AP33" s="37">
        <f t="shared" ref="AP33:AP38" si="178">AD33*(1+$B33)</f>
        <v>52885.831770000004</v>
      </c>
      <c r="AQ33" s="37">
        <f t="shared" ref="AQ33:AQ38" si="179">AE33*(1+$B33)</f>
        <v>52513.722900000001</v>
      </c>
      <c r="AR33" s="37">
        <f t="shared" ref="AR33:AR38" si="180">AF33*(1+$B33)</f>
        <v>54380.476604700001</v>
      </c>
      <c r="AS33" s="37">
        <f t="shared" ref="AS33:AS38" si="181">AG33*(1+$B33)</f>
        <v>58155.526745999996</v>
      </c>
      <c r="AT33" s="37">
        <f t="shared" ref="AT33:AT38" si="182">AH33*(1+$B33)</f>
        <v>57684.548888549994</v>
      </c>
      <c r="AU33" s="37">
        <f t="shared" ref="AU33:AU38" si="183">AI33*(1+$B33)</f>
        <v>55156.204840500002</v>
      </c>
      <c r="AV33" s="37">
        <f t="shared" ref="AV33:AV38" si="184">AJ33*(1+$B33)</f>
        <v>56142.728792549999</v>
      </c>
      <c r="AW33" s="37">
        <f t="shared" ref="AW33:AW38" si="185">AK33*(1+$B33)</f>
        <v>55110.432056399994</v>
      </c>
      <c r="AX33" s="37">
        <f t="shared" ref="AX33:AX38" si="186">AL33*(1+$B33)</f>
        <v>54883.977229799995</v>
      </c>
      <c r="AY33" s="37">
        <f t="shared" ref="AY33:AY38" si="187">AM33*(1+$B33)</f>
        <v>58215.754093499992</v>
      </c>
      <c r="AZ33" s="37">
        <f t="shared" ref="AZ33:AZ38" si="188">AN33*(1+$B33)</f>
        <v>60111.710992799999</v>
      </c>
      <c r="BA33" s="37">
        <f t="shared" ref="BA33:BA38" si="189">AO33*(1+$B33)</f>
        <v>55810.273834349995</v>
      </c>
      <c r="BB33" s="37">
        <f t="shared" ref="BB33:BB38" si="190">AP33*(1+$B33)</f>
        <v>56323.410835050003</v>
      </c>
      <c r="BC33" s="37">
        <f t="shared" ref="BC33:BC38" si="191">AQ33*(1+$B33)</f>
        <v>55927.1148885</v>
      </c>
      <c r="BD33" s="37">
        <f t="shared" ref="BD33:BD38" si="192">AR33*(1+$B33)</f>
        <v>57915.207584005497</v>
      </c>
      <c r="BE33" s="37">
        <f t="shared" ref="BE33:BE38" si="193">AS33*(1+$B33)</f>
        <v>61935.635984489993</v>
      </c>
      <c r="BF33" s="37">
        <f t="shared" ref="BF33:BF38" si="194">AT33*(1+$B33)</f>
        <v>61434.04456630574</v>
      </c>
      <c r="BG33" s="37">
        <f t="shared" ref="BG33:BG38" si="195">AU33*(1+$B33)</f>
        <v>58741.358155132497</v>
      </c>
      <c r="BH33" s="37">
        <f t="shared" ref="BH33:BH38" si="196">AV33*(1+$B33)</f>
        <v>59792.006164065744</v>
      </c>
      <c r="BI33" s="37">
        <f t="shared" ref="BI33:BI38" si="197">AW33*(1+$B33)</f>
        <v>58692.61014006599</v>
      </c>
      <c r="BJ33" s="37">
        <f t="shared" ref="BJ33:BJ38" si="198">AX33*(1+$B33)</f>
        <v>58451.435749736993</v>
      </c>
      <c r="BK33" s="37">
        <f t="shared" ref="BK33:BK38" si="199">AY33*(1+$B33)</f>
        <v>61999.778109577492</v>
      </c>
      <c r="BL33" s="37">
        <f t="shared" ref="BL33:BL38" si="200">AZ33*(1+$B33)</f>
        <v>64018.972207331994</v>
      </c>
      <c r="BM33" s="37">
        <f t="shared" ref="BM33:BM38" si="201">BA33*(1+$B33)</f>
        <v>59437.941633582741</v>
      </c>
      <c r="BN33" s="37">
        <f t="shared" ref="BN33:BN38" si="202">BB33*(1+$B33)</f>
        <v>59984.432539328249</v>
      </c>
      <c r="BO33" s="37">
        <f t="shared" ref="BO33:BO38" si="203">BC33*(1+$B33)</f>
        <v>59562.377356252495</v>
      </c>
      <c r="BP33" s="68"/>
      <c r="BR33" s="37">
        <f t="shared" si="125"/>
        <v>562786</v>
      </c>
      <c r="BS33" s="37">
        <f t="shared" si="125"/>
        <v>597678.73200000008</v>
      </c>
      <c r="BT33" s="37">
        <f t="shared" si="125"/>
        <v>636527.84958000004</v>
      </c>
      <c r="BU33" s="37">
        <f t="shared" si="125"/>
        <v>677902.15980269993</v>
      </c>
      <c r="BV33" s="37">
        <f t="shared" si="125"/>
        <v>721965.80018987542</v>
      </c>
      <c r="BX33" s="81">
        <f t="shared" si="126"/>
        <v>6.2000000000000055E-2</v>
      </c>
      <c r="BY33" s="81">
        <f t="shared" si="127"/>
        <v>6.4999999999999947E-2</v>
      </c>
      <c r="BZ33" s="81">
        <f t="shared" si="128"/>
        <v>6.4999999999999725E-2</v>
      </c>
      <c r="CA33" s="81">
        <f t="shared" si="129"/>
        <v>6.4999999999999947E-2</v>
      </c>
    </row>
    <row r="34" spans="1:79" x14ac:dyDescent="0.3">
      <c r="A34" s="8" t="s">
        <v>30</v>
      </c>
      <c r="B34" s="93">
        <v>4.4999999999999998E-2</v>
      </c>
      <c r="C34" s="8"/>
      <c r="D34" s="8"/>
      <c r="E34" s="8"/>
      <c r="F34" s="13" t="s">
        <v>133</v>
      </c>
      <c r="G34" s="1"/>
      <c r="H34" s="27">
        <v>50000</v>
      </c>
      <c r="I34" s="27">
        <v>50000</v>
      </c>
      <c r="J34" s="27">
        <v>50000</v>
      </c>
      <c r="K34" s="27">
        <v>50000</v>
      </c>
      <c r="L34" s="27">
        <v>50000</v>
      </c>
      <c r="M34" s="27">
        <v>50000</v>
      </c>
      <c r="N34" s="27">
        <v>50000</v>
      </c>
      <c r="O34" s="27">
        <v>50000</v>
      </c>
      <c r="P34" s="27">
        <v>50000</v>
      </c>
      <c r="Q34" s="27">
        <v>50000</v>
      </c>
      <c r="R34" s="27">
        <v>50000</v>
      </c>
      <c r="S34" s="27">
        <v>50000</v>
      </c>
      <c r="T34" s="27">
        <v>52149.999999999993</v>
      </c>
      <c r="U34" s="27">
        <v>52149.999999999993</v>
      </c>
      <c r="V34" s="27">
        <v>52149.999999999993</v>
      </c>
      <c r="W34" s="27">
        <v>52149.999999999993</v>
      </c>
      <c r="X34" s="27">
        <v>52149.999999999993</v>
      </c>
      <c r="Y34" s="27">
        <v>52149.999999999993</v>
      </c>
      <c r="Z34" s="27">
        <v>52149.999999999993</v>
      </c>
      <c r="AA34" s="27">
        <v>52149.999999999993</v>
      </c>
      <c r="AB34" s="27">
        <v>52149.999999999993</v>
      </c>
      <c r="AC34" s="27">
        <v>52149.999999999993</v>
      </c>
      <c r="AD34" s="27">
        <v>52149.999999999993</v>
      </c>
      <c r="AE34" s="27">
        <v>52149.999999999993</v>
      </c>
      <c r="AF34" s="37">
        <f t="shared" si="168"/>
        <v>54496.749999999985</v>
      </c>
      <c r="AG34" s="37">
        <f t="shared" si="169"/>
        <v>54496.749999999985</v>
      </c>
      <c r="AH34" s="37">
        <f t="shared" si="170"/>
        <v>54496.749999999985</v>
      </c>
      <c r="AI34" s="37">
        <f t="shared" si="171"/>
        <v>54496.749999999985</v>
      </c>
      <c r="AJ34" s="37">
        <f t="shared" si="172"/>
        <v>54496.749999999985</v>
      </c>
      <c r="AK34" s="37">
        <f t="shared" si="173"/>
        <v>54496.749999999985</v>
      </c>
      <c r="AL34" s="37">
        <f t="shared" si="174"/>
        <v>54496.749999999985</v>
      </c>
      <c r="AM34" s="37">
        <f t="shared" si="175"/>
        <v>54496.749999999985</v>
      </c>
      <c r="AN34" s="37">
        <f t="shared" si="176"/>
        <v>54496.749999999985</v>
      </c>
      <c r="AO34" s="37">
        <f t="shared" si="177"/>
        <v>54496.749999999985</v>
      </c>
      <c r="AP34" s="37">
        <f t="shared" si="178"/>
        <v>54496.749999999985</v>
      </c>
      <c r="AQ34" s="37">
        <f t="shared" si="179"/>
        <v>54496.749999999985</v>
      </c>
      <c r="AR34" s="37">
        <f t="shared" si="180"/>
        <v>56949.10374999998</v>
      </c>
      <c r="AS34" s="37">
        <f t="shared" si="181"/>
        <v>56949.10374999998</v>
      </c>
      <c r="AT34" s="37">
        <f t="shared" si="182"/>
        <v>56949.10374999998</v>
      </c>
      <c r="AU34" s="37">
        <f t="shared" si="183"/>
        <v>56949.10374999998</v>
      </c>
      <c r="AV34" s="37">
        <f t="shared" si="184"/>
        <v>56949.10374999998</v>
      </c>
      <c r="AW34" s="37">
        <f t="shared" si="185"/>
        <v>56949.10374999998</v>
      </c>
      <c r="AX34" s="37">
        <f t="shared" si="186"/>
        <v>56949.10374999998</v>
      </c>
      <c r="AY34" s="37">
        <f t="shared" si="187"/>
        <v>56949.10374999998</v>
      </c>
      <c r="AZ34" s="37">
        <f t="shared" si="188"/>
        <v>56949.10374999998</v>
      </c>
      <c r="BA34" s="37">
        <f t="shared" si="189"/>
        <v>56949.10374999998</v>
      </c>
      <c r="BB34" s="37">
        <f t="shared" si="190"/>
        <v>56949.10374999998</v>
      </c>
      <c r="BC34" s="37">
        <f t="shared" si="191"/>
        <v>56949.10374999998</v>
      </c>
      <c r="BD34" s="37">
        <f t="shared" si="192"/>
        <v>59511.813418749975</v>
      </c>
      <c r="BE34" s="37">
        <f t="shared" si="193"/>
        <v>59511.813418749975</v>
      </c>
      <c r="BF34" s="37">
        <f t="shared" si="194"/>
        <v>59511.813418749975</v>
      </c>
      <c r="BG34" s="37">
        <f t="shared" si="195"/>
        <v>59511.813418749975</v>
      </c>
      <c r="BH34" s="37">
        <f t="shared" si="196"/>
        <v>59511.813418749975</v>
      </c>
      <c r="BI34" s="37">
        <f t="shared" si="197"/>
        <v>59511.813418749975</v>
      </c>
      <c r="BJ34" s="37">
        <f t="shared" si="198"/>
        <v>59511.813418749975</v>
      </c>
      <c r="BK34" s="37">
        <f t="shared" si="199"/>
        <v>59511.813418749975</v>
      </c>
      <c r="BL34" s="37">
        <f t="shared" si="200"/>
        <v>59511.813418749975</v>
      </c>
      <c r="BM34" s="37">
        <f t="shared" si="201"/>
        <v>59511.813418749975</v>
      </c>
      <c r="BN34" s="37">
        <f t="shared" si="202"/>
        <v>59511.813418749975</v>
      </c>
      <c r="BO34" s="37">
        <f t="shared" si="203"/>
        <v>59511.813418749975</v>
      </c>
      <c r="BP34" s="68"/>
      <c r="BR34" s="37">
        <f t="shared" si="125"/>
        <v>600000</v>
      </c>
      <c r="BS34" s="37">
        <f t="shared" si="125"/>
        <v>625799.99999999988</v>
      </c>
      <c r="BT34" s="37">
        <f t="shared" si="125"/>
        <v>653960.99999999988</v>
      </c>
      <c r="BU34" s="37">
        <f t="shared" si="125"/>
        <v>683389.245</v>
      </c>
      <c r="BV34" s="37">
        <f t="shared" si="125"/>
        <v>714141.76102499955</v>
      </c>
      <c r="BX34" s="81">
        <f t="shared" si="126"/>
        <v>4.2999999999999705E-2</v>
      </c>
      <c r="BY34" s="81">
        <f t="shared" si="127"/>
        <v>4.4999999999999929E-2</v>
      </c>
      <c r="BZ34" s="81">
        <f t="shared" si="128"/>
        <v>4.5000000000000151E-2</v>
      </c>
      <c r="CA34" s="81">
        <f t="shared" si="129"/>
        <v>4.4999999999999263E-2</v>
      </c>
    </row>
    <row r="35" spans="1:79" x14ac:dyDescent="0.3">
      <c r="A35" s="8" t="s">
        <v>31</v>
      </c>
      <c r="B35" s="93">
        <v>8.5000000000000006E-2</v>
      </c>
      <c r="C35" s="8"/>
      <c r="D35" s="8"/>
      <c r="E35" s="8"/>
      <c r="F35" s="13" t="s">
        <v>133</v>
      </c>
      <c r="G35" s="1"/>
      <c r="H35" s="27">
        <v>69836</v>
      </c>
      <c r="I35" s="27">
        <v>67277</v>
      </c>
      <c r="J35" s="27">
        <v>61388</v>
      </c>
      <c r="K35" s="27">
        <v>60992</v>
      </c>
      <c r="L35" s="27">
        <v>61779</v>
      </c>
      <c r="M35" s="27">
        <v>63882</v>
      </c>
      <c r="N35" s="27">
        <v>67474</v>
      </c>
      <c r="O35" s="27">
        <v>61274</v>
      </c>
      <c r="P35" s="27">
        <v>65745</v>
      </c>
      <c r="Q35" s="27">
        <v>62939</v>
      </c>
      <c r="R35" s="27">
        <v>65917</v>
      </c>
      <c r="S35" s="27">
        <v>69689</v>
      </c>
      <c r="T35" s="27">
        <v>75492.716</v>
      </c>
      <c r="U35" s="27">
        <v>72726.436999999991</v>
      </c>
      <c r="V35" s="27">
        <v>66360.428</v>
      </c>
      <c r="W35" s="27">
        <v>65932.351999999999</v>
      </c>
      <c r="X35" s="27">
        <v>66783.099000000002</v>
      </c>
      <c r="Y35" s="27">
        <v>69056.441999999995</v>
      </c>
      <c r="Z35" s="27">
        <v>72939.394</v>
      </c>
      <c r="AA35" s="27">
        <v>66237.194000000003</v>
      </c>
      <c r="AB35" s="27">
        <v>71070.345000000001</v>
      </c>
      <c r="AC35" s="27">
        <v>68037.058999999994</v>
      </c>
      <c r="AD35" s="27">
        <v>71256.277000000002</v>
      </c>
      <c r="AE35" s="27">
        <v>75333.808999999994</v>
      </c>
      <c r="AF35" s="37">
        <f t="shared" si="168"/>
        <v>81909.596859999991</v>
      </c>
      <c r="AG35" s="37">
        <f t="shared" si="169"/>
        <v>78908.184144999992</v>
      </c>
      <c r="AH35" s="37">
        <f t="shared" si="170"/>
        <v>72001.064379999996</v>
      </c>
      <c r="AI35" s="37">
        <f t="shared" si="171"/>
        <v>71536.601920000001</v>
      </c>
      <c r="AJ35" s="37">
        <f t="shared" si="172"/>
        <v>72459.662414999999</v>
      </c>
      <c r="AK35" s="37">
        <f t="shared" si="173"/>
        <v>74926.239569999991</v>
      </c>
      <c r="AL35" s="37">
        <f t="shared" si="174"/>
        <v>79139.242490000004</v>
      </c>
      <c r="AM35" s="37">
        <f t="shared" si="175"/>
        <v>71867.355490000002</v>
      </c>
      <c r="AN35" s="37">
        <f t="shared" si="176"/>
        <v>77111.324324999994</v>
      </c>
      <c r="AO35" s="37">
        <f t="shared" si="177"/>
        <v>73820.209014999986</v>
      </c>
      <c r="AP35" s="37">
        <f t="shared" si="178"/>
        <v>77313.060545</v>
      </c>
      <c r="AQ35" s="37">
        <f t="shared" si="179"/>
        <v>81737.18276499999</v>
      </c>
      <c r="AR35" s="37">
        <f t="shared" si="180"/>
        <v>88871.912593099987</v>
      </c>
      <c r="AS35" s="37">
        <f t="shared" si="181"/>
        <v>85615.379797324989</v>
      </c>
      <c r="AT35" s="37">
        <f t="shared" si="182"/>
        <v>78121.154852299995</v>
      </c>
      <c r="AU35" s="37">
        <f t="shared" si="183"/>
        <v>77617.213083199997</v>
      </c>
      <c r="AV35" s="37">
        <f t="shared" si="184"/>
        <v>78618.733720274991</v>
      </c>
      <c r="AW35" s="37">
        <f t="shared" si="185"/>
        <v>81294.969933449989</v>
      </c>
      <c r="AX35" s="37">
        <f t="shared" si="186"/>
        <v>85866.078101649997</v>
      </c>
      <c r="AY35" s="37">
        <f t="shared" si="187"/>
        <v>77976.080706649998</v>
      </c>
      <c r="AZ35" s="37">
        <f t="shared" si="188"/>
        <v>83665.786892624994</v>
      </c>
      <c r="BA35" s="37">
        <f t="shared" si="189"/>
        <v>80094.926781274975</v>
      </c>
      <c r="BB35" s="37">
        <f t="shared" si="190"/>
        <v>83884.670691324995</v>
      </c>
      <c r="BC35" s="37">
        <f t="shared" si="191"/>
        <v>88684.843300024993</v>
      </c>
      <c r="BD35" s="37">
        <f t="shared" si="192"/>
        <v>96426.025163513477</v>
      </c>
      <c r="BE35" s="37">
        <f t="shared" si="193"/>
        <v>92892.687080097618</v>
      </c>
      <c r="BF35" s="37">
        <f t="shared" si="194"/>
        <v>84761.453014745493</v>
      </c>
      <c r="BG35" s="37">
        <f t="shared" si="195"/>
        <v>84214.676195271997</v>
      </c>
      <c r="BH35" s="37">
        <f t="shared" si="196"/>
        <v>85301.32608649836</v>
      </c>
      <c r="BI35" s="37">
        <f t="shared" si="197"/>
        <v>88205.04237779323</v>
      </c>
      <c r="BJ35" s="37">
        <f t="shared" si="198"/>
        <v>93164.694740290244</v>
      </c>
      <c r="BK35" s="37">
        <f t="shared" si="199"/>
        <v>84604.04756671525</v>
      </c>
      <c r="BL35" s="37">
        <f t="shared" si="200"/>
        <v>90777.37877849811</v>
      </c>
      <c r="BM35" s="37">
        <f t="shared" si="201"/>
        <v>86902.995557683345</v>
      </c>
      <c r="BN35" s="37">
        <f t="shared" si="202"/>
        <v>91014.86770008762</v>
      </c>
      <c r="BO35" s="37">
        <f t="shared" si="203"/>
        <v>96223.054980527115</v>
      </c>
      <c r="BP35" s="68"/>
      <c r="BR35" s="37">
        <f t="shared" si="125"/>
        <v>778192</v>
      </c>
      <c r="BS35" s="37">
        <f t="shared" si="125"/>
        <v>841225.55200000003</v>
      </c>
      <c r="BT35" s="37">
        <f t="shared" si="125"/>
        <v>912729.7239199999</v>
      </c>
      <c r="BU35" s="37">
        <f t="shared" si="125"/>
        <v>990311.75045319996</v>
      </c>
      <c r="BV35" s="37">
        <f t="shared" si="125"/>
        <v>1074488.249241722</v>
      </c>
      <c r="BX35" s="81">
        <f t="shared" si="126"/>
        <v>8.0999999999999961E-2</v>
      </c>
      <c r="BY35" s="81">
        <f t="shared" si="127"/>
        <v>8.4999999999999742E-2</v>
      </c>
      <c r="BZ35" s="81">
        <f t="shared" si="128"/>
        <v>8.4999999999999964E-2</v>
      </c>
      <c r="CA35" s="81">
        <f t="shared" si="129"/>
        <v>8.5000000000000187E-2</v>
      </c>
    </row>
    <row r="36" spans="1:79" x14ac:dyDescent="0.3">
      <c r="A36" s="8" t="s">
        <v>32</v>
      </c>
      <c r="B36" s="93">
        <v>3.5000000000000003E-2</v>
      </c>
      <c r="C36" s="8"/>
      <c r="D36" s="8"/>
      <c r="E36" s="8"/>
      <c r="F36" s="13" t="s">
        <v>133</v>
      </c>
      <c r="G36" s="1"/>
      <c r="H36" s="27">
        <v>16852</v>
      </c>
      <c r="I36" s="27">
        <v>16581</v>
      </c>
      <c r="J36" s="27">
        <v>16948</v>
      </c>
      <c r="K36" s="27">
        <v>18965</v>
      </c>
      <c r="L36" s="27">
        <v>19733</v>
      </c>
      <c r="M36" s="27">
        <v>18543</v>
      </c>
      <c r="N36" s="27">
        <v>16577</v>
      </c>
      <c r="O36" s="27">
        <v>19585</v>
      </c>
      <c r="P36" s="27">
        <v>16464</v>
      </c>
      <c r="Q36" s="27">
        <v>15491</v>
      </c>
      <c r="R36" s="27">
        <v>19773</v>
      </c>
      <c r="S36" s="27">
        <v>16437</v>
      </c>
      <c r="T36" s="27">
        <v>17408.115999999998</v>
      </c>
      <c r="U36" s="27">
        <v>17128.172999999999</v>
      </c>
      <c r="V36" s="27">
        <v>17507.284</v>
      </c>
      <c r="W36" s="27">
        <v>19590.844999999998</v>
      </c>
      <c r="X36" s="27">
        <v>20384.188999999998</v>
      </c>
      <c r="Y36" s="27">
        <v>19154.918999999998</v>
      </c>
      <c r="Z36" s="27">
        <v>17124.040999999997</v>
      </c>
      <c r="AA36" s="27">
        <v>20231.304999999997</v>
      </c>
      <c r="AB36" s="27">
        <v>17007.311999999998</v>
      </c>
      <c r="AC36" s="27">
        <v>16002.203</v>
      </c>
      <c r="AD36" s="27">
        <v>20425.508999999998</v>
      </c>
      <c r="AE36" s="27">
        <v>16979.420999999998</v>
      </c>
      <c r="AF36" s="37">
        <f t="shared" si="168"/>
        <v>18017.400059999996</v>
      </c>
      <c r="AG36" s="37">
        <f t="shared" si="169"/>
        <v>17727.659054999996</v>
      </c>
      <c r="AH36" s="37">
        <f t="shared" si="170"/>
        <v>18120.038939999999</v>
      </c>
      <c r="AI36" s="37">
        <f t="shared" si="171"/>
        <v>20276.524574999996</v>
      </c>
      <c r="AJ36" s="37">
        <f t="shared" si="172"/>
        <v>21097.635614999996</v>
      </c>
      <c r="AK36" s="37">
        <f t="shared" si="173"/>
        <v>19825.341164999998</v>
      </c>
      <c r="AL36" s="37">
        <f t="shared" si="174"/>
        <v>17723.382434999996</v>
      </c>
      <c r="AM36" s="37">
        <f t="shared" si="175"/>
        <v>20939.400674999993</v>
      </c>
      <c r="AN36" s="37">
        <f t="shared" si="176"/>
        <v>17602.567919999998</v>
      </c>
      <c r="AO36" s="37">
        <f t="shared" si="177"/>
        <v>16562.280104999998</v>
      </c>
      <c r="AP36" s="37">
        <f t="shared" si="178"/>
        <v>21140.401814999997</v>
      </c>
      <c r="AQ36" s="37">
        <f t="shared" si="179"/>
        <v>17573.700734999999</v>
      </c>
      <c r="AR36" s="37">
        <f t="shared" si="180"/>
        <v>18648.009062099994</v>
      </c>
      <c r="AS36" s="37">
        <f t="shared" si="181"/>
        <v>18348.127121924994</v>
      </c>
      <c r="AT36" s="37">
        <f t="shared" si="182"/>
        <v>18754.240302899998</v>
      </c>
      <c r="AU36" s="37">
        <f t="shared" si="183"/>
        <v>20986.202935124995</v>
      </c>
      <c r="AV36" s="37">
        <f t="shared" si="184"/>
        <v>21836.052861524993</v>
      </c>
      <c r="AW36" s="37">
        <f t="shared" si="185"/>
        <v>20519.228105774997</v>
      </c>
      <c r="AX36" s="37">
        <f t="shared" si="186"/>
        <v>18343.700820224993</v>
      </c>
      <c r="AY36" s="37">
        <f t="shared" si="187"/>
        <v>21672.279698624992</v>
      </c>
      <c r="AZ36" s="37">
        <f t="shared" si="188"/>
        <v>18218.657797199998</v>
      </c>
      <c r="BA36" s="37">
        <f t="shared" si="189"/>
        <v>17141.959908674995</v>
      </c>
      <c r="BB36" s="37">
        <f t="shared" si="190"/>
        <v>21880.315878524994</v>
      </c>
      <c r="BC36" s="37">
        <f t="shared" si="191"/>
        <v>18188.780260724998</v>
      </c>
      <c r="BD36" s="37">
        <f t="shared" si="192"/>
        <v>19300.689379273492</v>
      </c>
      <c r="BE36" s="37">
        <f t="shared" si="193"/>
        <v>18990.311571192367</v>
      </c>
      <c r="BF36" s="37">
        <f t="shared" si="194"/>
        <v>19410.638713501496</v>
      </c>
      <c r="BG36" s="37">
        <f t="shared" si="195"/>
        <v>21720.720037854368</v>
      </c>
      <c r="BH36" s="37">
        <f t="shared" si="196"/>
        <v>22600.314711678366</v>
      </c>
      <c r="BI36" s="37">
        <f t="shared" si="197"/>
        <v>21237.40108947712</v>
      </c>
      <c r="BJ36" s="37">
        <f t="shared" si="198"/>
        <v>18985.730348932866</v>
      </c>
      <c r="BK36" s="37">
        <f t="shared" si="199"/>
        <v>22430.809488076866</v>
      </c>
      <c r="BL36" s="37">
        <f t="shared" si="200"/>
        <v>18856.310820101997</v>
      </c>
      <c r="BM36" s="37">
        <f t="shared" si="201"/>
        <v>17741.92850547862</v>
      </c>
      <c r="BN36" s="37">
        <f t="shared" si="202"/>
        <v>22646.126934273369</v>
      </c>
      <c r="BO36" s="37">
        <f t="shared" si="203"/>
        <v>18825.387569850373</v>
      </c>
      <c r="BP36" s="68"/>
      <c r="BR36" s="37">
        <f t="shared" si="125"/>
        <v>211949</v>
      </c>
      <c r="BS36" s="37">
        <f t="shared" si="125"/>
        <v>218943.31699999998</v>
      </c>
      <c r="BT36" s="37">
        <f t="shared" si="125"/>
        <v>226606.33309499998</v>
      </c>
      <c r="BU36" s="37">
        <f t="shared" si="125"/>
        <v>234537.55475332495</v>
      </c>
      <c r="BV36" s="37">
        <f t="shared" si="125"/>
        <v>242746.36916969132</v>
      </c>
      <c r="BX36" s="81">
        <f t="shared" si="126"/>
        <v>3.2999999999999918E-2</v>
      </c>
      <c r="BY36" s="81">
        <f t="shared" si="127"/>
        <v>3.499999999999992E-2</v>
      </c>
      <c r="BZ36" s="81">
        <f t="shared" si="128"/>
        <v>3.499999999999992E-2</v>
      </c>
      <c r="CA36" s="81">
        <f t="shared" si="129"/>
        <v>3.499999999999992E-2</v>
      </c>
    </row>
    <row r="37" spans="1:79" x14ac:dyDescent="0.3">
      <c r="A37" s="8" t="s">
        <v>33</v>
      </c>
      <c r="B37" s="93">
        <v>0.05</v>
      </c>
      <c r="C37" s="8"/>
      <c r="D37" s="8"/>
      <c r="E37" s="8"/>
      <c r="F37" s="13" t="s">
        <v>133</v>
      </c>
      <c r="G37" s="1"/>
      <c r="H37" s="27">
        <v>15085</v>
      </c>
      <c r="I37" s="27">
        <v>16351</v>
      </c>
      <c r="J37" s="27">
        <v>17847</v>
      </c>
      <c r="K37" s="27">
        <v>17187</v>
      </c>
      <c r="L37" s="27">
        <v>15190</v>
      </c>
      <c r="M37" s="27">
        <v>17324</v>
      </c>
      <c r="N37" s="27">
        <v>15704</v>
      </c>
      <c r="O37" s="27">
        <v>17645</v>
      </c>
      <c r="P37" s="27">
        <v>15320</v>
      </c>
      <c r="Q37" s="27">
        <v>15576</v>
      </c>
      <c r="R37" s="27">
        <v>17754</v>
      </c>
      <c r="S37" s="27">
        <v>17801</v>
      </c>
      <c r="T37" s="27">
        <v>15793.994999999999</v>
      </c>
      <c r="U37" s="27">
        <v>17119.496999999999</v>
      </c>
      <c r="V37" s="27">
        <v>18685.808999999997</v>
      </c>
      <c r="W37" s="27">
        <v>17994.788999999997</v>
      </c>
      <c r="X37" s="27">
        <v>15903.929999999998</v>
      </c>
      <c r="Y37" s="27">
        <v>18138.227999999999</v>
      </c>
      <c r="Z37" s="27">
        <v>16442.088</v>
      </c>
      <c r="AA37" s="27">
        <v>18474.314999999999</v>
      </c>
      <c r="AB37" s="27">
        <v>16040.039999999999</v>
      </c>
      <c r="AC37" s="27">
        <v>16308.071999999998</v>
      </c>
      <c r="AD37" s="27">
        <v>18588.437999999998</v>
      </c>
      <c r="AE37" s="27">
        <v>18637.646999999997</v>
      </c>
      <c r="AF37" s="37">
        <f t="shared" si="168"/>
        <v>16583.694749999999</v>
      </c>
      <c r="AG37" s="37">
        <f t="shared" si="169"/>
        <v>17975.471850000002</v>
      </c>
      <c r="AH37" s="37">
        <f t="shared" si="170"/>
        <v>19620.099449999998</v>
      </c>
      <c r="AI37" s="37">
        <f t="shared" si="171"/>
        <v>18894.528449999998</v>
      </c>
      <c r="AJ37" s="37">
        <f t="shared" si="172"/>
        <v>16699.126499999998</v>
      </c>
      <c r="AK37" s="37">
        <f t="shared" si="173"/>
        <v>19045.1394</v>
      </c>
      <c r="AL37" s="37">
        <f t="shared" si="174"/>
        <v>17264.1924</v>
      </c>
      <c r="AM37" s="37">
        <f t="shared" si="175"/>
        <v>19398.030749999998</v>
      </c>
      <c r="AN37" s="37">
        <f t="shared" si="176"/>
        <v>16842.042000000001</v>
      </c>
      <c r="AO37" s="37">
        <f t="shared" si="177"/>
        <v>17123.475599999998</v>
      </c>
      <c r="AP37" s="37">
        <f t="shared" si="178"/>
        <v>19517.859899999999</v>
      </c>
      <c r="AQ37" s="37">
        <f t="shared" si="179"/>
        <v>19569.529349999997</v>
      </c>
      <c r="AR37" s="37">
        <f t="shared" si="180"/>
        <v>17412.879487499999</v>
      </c>
      <c r="AS37" s="37">
        <f t="shared" si="181"/>
        <v>18874.245442500003</v>
      </c>
      <c r="AT37" s="37">
        <f t="shared" si="182"/>
        <v>20601.104422499997</v>
      </c>
      <c r="AU37" s="37">
        <f t="shared" si="183"/>
        <v>19839.254872499998</v>
      </c>
      <c r="AV37" s="37">
        <f t="shared" si="184"/>
        <v>17534.082824999998</v>
      </c>
      <c r="AW37" s="37">
        <f t="shared" si="185"/>
        <v>19997.396370000002</v>
      </c>
      <c r="AX37" s="37">
        <f t="shared" si="186"/>
        <v>18127.402020000001</v>
      </c>
      <c r="AY37" s="37">
        <f t="shared" si="187"/>
        <v>20367.9322875</v>
      </c>
      <c r="AZ37" s="37">
        <f t="shared" si="188"/>
        <v>17684.144100000001</v>
      </c>
      <c r="BA37" s="37">
        <f t="shared" si="189"/>
        <v>17979.649379999999</v>
      </c>
      <c r="BB37" s="37">
        <f t="shared" si="190"/>
        <v>20493.752895000001</v>
      </c>
      <c r="BC37" s="37">
        <f t="shared" si="191"/>
        <v>20548.005817499998</v>
      </c>
      <c r="BD37" s="37">
        <f t="shared" si="192"/>
        <v>18283.523461875</v>
      </c>
      <c r="BE37" s="37">
        <f t="shared" si="193"/>
        <v>19817.957714625005</v>
      </c>
      <c r="BF37" s="37">
        <f t="shared" si="194"/>
        <v>21631.159643624997</v>
      </c>
      <c r="BG37" s="37">
        <f t="shared" si="195"/>
        <v>20831.217616124999</v>
      </c>
      <c r="BH37" s="37">
        <f t="shared" si="196"/>
        <v>18410.786966249998</v>
      </c>
      <c r="BI37" s="37">
        <f t="shared" si="197"/>
        <v>20997.266188500002</v>
      </c>
      <c r="BJ37" s="37">
        <f t="shared" si="198"/>
        <v>19033.772121000002</v>
      </c>
      <c r="BK37" s="37">
        <f t="shared" si="199"/>
        <v>21386.328901875</v>
      </c>
      <c r="BL37" s="37">
        <f t="shared" si="200"/>
        <v>18568.351305000004</v>
      </c>
      <c r="BM37" s="37">
        <f t="shared" si="201"/>
        <v>18878.631849000001</v>
      </c>
      <c r="BN37" s="37">
        <f t="shared" si="202"/>
        <v>21518.440539750001</v>
      </c>
      <c r="BO37" s="37">
        <f t="shared" si="203"/>
        <v>21575.406108374998</v>
      </c>
      <c r="BP37" s="68"/>
      <c r="BR37" s="37">
        <f t="shared" si="125"/>
        <v>198784</v>
      </c>
      <c r="BS37" s="37">
        <f t="shared" si="125"/>
        <v>208126.84799999997</v>
      </c>
      <c r="BT37" s="37">
        <f t="shared" si="125"/>
        <v>218533.19040000002</v>
      </c>
      <c r="BU37" s="37">
        <f t="shared" si="125"/>
        <v>229459.84992000001</v>
      </c>
      <c r="BV37" s="37">
        <f t="shared" si="125"/>
        <v>240932.842416</v>
      </c>
      <c r="BX37" s="81">
        <f t="shared" si="126"/>
        <v>4.6999999999999931E-2</v>
      </c>
      <c r="BY37" s="81">
        <f t="shared" si="127"/>
        <v>5.0000000000000266E-2</v>
      </c>
      <c r="BZ37" s="81">
        <f t="shared" si="128"/>
        <v>4.9999999999999822E-2</v>
      </c>
      <c r="CA37" s="81">
        <f t="shared" si="129"/>
        <v>5.0000000000000044E-2</v>
      </c>
    </row>
    <row r="38" spans="1:79" x14ac:dyDescent="0.3">
      <c r="A38" s="8" t="s">
        <v>34</v>
      </c>
      <c r="B38" s="93">
        <v>6.5000000000000002E-2</v>
      </c>
      <c r="C38" s="8"/>
      <c r="D38" s="8"/>
      <c r="E38" s="8"/>
      <c r="F38" s="13" t="s">
        <v>133</v>
      </c>
      <c r="G38" s="1"/>
      <c r="H38" s="27">
        <v>35430</v>
      </c>
      <c r="I38" s="27">
        <v>35354</v>
      </c>
      <c r="J38" s="27">
        <v>36328</v>
      </c>
      <c r="K38" s="27">
        <v>35797</v>
      </c>
      <c r="L38" s="27">
        <v>36985</v>
      </c>
      <c r="M38" s="27">
        <v>35110</v>
      </c>
      <c r="N38" s="27">
        <v>39029</v>
      </c>
      <c r="O38" s="27">
        <v>35731</v>
      </c>
      <c r="P38" s="27">
        <v>39765</v>
      </c>
      <c r="Q38" s="27">
        <v>35559</v>
      </c>
      <c r="R38" s="27">
        <v>38028</v>
      </c>
      <c r="S38" s="27">
        <v>35064</v>
      </c>
      <c r="T38" s="27">
        <v>37662.089999999997</v>
      </c>
      <c r="U38" s="27">
        <v>37581.301999999996</v>
      </c>
      <c r="V38" s="27">
        <v>38616.663999999997</v>
      </c>
      <c r="W38" s="27">
        <v>38052.210999999996</v>
      </c>
      <c r="X38" s="27">
        <v>39315.055</v>
      </c>
      <c r="Y38" s="27">
        <v>37321.93</v>
      </c>
      <c r="Z38" s="27">
        <v>41487.826999999997</v>
      </c>
      <c r="AA38" s="27">
        <v>37982.053</v>
      </c>
      <c r="AB38" s="27">
        <v>42270.195</v>
      </c>
      <c r="AC38" s="27">
        <v>37799.216999999997</v>
      </c>
      <c r="AD38" s="27">
        <v>40423.763999999996</v>
      </c>
      <c r="AE38" s="27">
        <v>37273.031999999999</v>
      </c>
      <c r="AF38" s="37">
        <f t="shared" si="168"/>
        <v>40110.125849999997</v>
      </c>
      <c r="AG38" s="37">
        <f t="shared" si="169"/>
        <v>40024.086629999991</v>
      </c>
      <c r="AH38" s="37">
        <f t="shared" si="170"/>
        <v>41126.747159999992</v>
      </c>
      <c r="AI38" s="37">
        <f t="shared" si="171"/>
        <v>40525.604714999994</v>
      </c>
      <c r="AJ38" s="37">
        <f t="shared" si="172"/>
        <v>41870.533575000001</v>
      </c>
      <c r="AK38" s="37">
        <f t="shared" si="173"/>
        <v>39747.855449999995</v>
      </c>
      <c r="AL38" s="37">
        <f t="shared" si="174"/>
        <v>44184.535754999997</v>
      </c>
      <c r="AM38" s="37">
        <f t="shared" si="175"/>
        <v>40450.886444999996</v>
      </c>
      <c r="AN38" s="37">
        <f t="shared" si="176"/>
        <v>45017.757675000001</v>
      </c>
      <c r="AO38" s="37">
        <f t="shared" si="177"/>
        <v>40256.166104999997</v>
      </c>
      <c r="AP38" s="37">
        <f t="shared" si="178"/>
        <v>43051.308659999995</v>
      </c>
      <c r="AQ38" s="37">
        <f t="shared" si="179"/>
        <v>39695.77908</v>
      </c>
      <c r="AR38" s="37">
        <f t="shared" si="180"/>
        <v>42717.284030249997</v>
      </c>
      <c r="AS38" s="37">
        <f t="shared" si="181"/>
        <v>42625.652260949988</v>
      </c>
      <c r="AT38" s="37">
        <f t="shared" si="182"/>
        <v>43799.985725399987</v>
      </c>
      <c r="AU38" s="37">
        <f t="shared" si="183"/>
        <v>43159.769021474989</v>
      </c>
      <c r="AV38" s="37">
        <f t="shared" si="184"/>
        <v>44592.118257374997</v>
      </c>
      <c r="AW38" s="37">
        <f t="shared" si="185"/>
        <v>42331.466054249991</v>
      </c>
      <c r="AX38" s="37">
        <f t="shared" si="186"/>
        <v>47056.530579074992</v>
      </c>
      <c r="AY38" s="37">
        <f t="shared" si="187"/>
        <v>43080.194063924995</v>
      </c>
      <c r="AZ38" s="37">
        <f t="shared" si="188"/>
        <v>47943.911923874999</v>
      </c>
      <c r="BA38" s="37">
        <f t="shared" si="189"/>
        <v>42872.816901824997</v>
      </c>
      <c r="BB38" s="37">
        <f t="shared" si="190"/>
        <v>45849.643722899993</v>
      </c>
      <c r="BC38" s="37">
        <f t="shared" si="191"/>
        <v>42276.004720199999</v>
      </c>
      <c r="BD38" s="37">
        <f t="shared" si="192"/>
        <v>45493.907492216247</v>
      </c>
      <c r="BE38" s="37">
        <f t="shared" si="193"/>
        <v>45396.319657911736</v>
      </c>
      <c r="BF38" s="37">
        <f t="shared" si="194"/>
        <v>46646.984797550984</v>
      </c>
      <c r="BG38" s="37">
        <f t="shared" si="195"/>
        <v>45965.154007870864</v>
      </c>
      <c r="BH38" s="37">
        <f t="shared" si="196"/>
        <v>47490.605944104369</v>
      </c>
      <c r="BI38" s="37">
        <f t="shared" si="197"/>
        <v>45083.011347776235</v>
      </c>
      <c r="BJ38" s="37">
        <f t="shared" si="198"/>
        <v>50115.205066714865</v>
      </c>
      <c r="BK38" s="37">
        <f t="shared" si="199"/>
        <v>45880.406678080115</v>
      </c>
      <c r="BL38" s="37">
        <f t="shared" si="200"/>
        <v>51060.266198926874</v>
      </c>
      <c r="BM38" s="37">
        <f t="shared" si="201"/>
        <v>45659.550000443618</v>
      </c>
      <c r="BN38" s="37">
        <f t="shared" si="202"/>
        <v>48829.870564888493</v>
      </c>
      <c r="BO38" s="37">
        <f t="shared" si="203"/>
        <v>45023.945027012996</v>
      </c>
      <c r="BP38" s="68"/>
      <c r="BR38" s="37">
        <f t="shared" si="125"/>
        <v>438180</v>
      </c>
      <c r="BS38" s="37">
        <f t="shared" si="125"/>
        <v>465785.33999999997</v>
      </c>
      <c r="BT38" s="37">
        <f t="shared" si="125"/>
        <v>496061.38709999999</v>
      </c>
      <c r="BU38" s="37">
        <f t="shared" si="125"/>
        <v>528305.37726149999</v>
      </c>
      <c r="BV38" s="37">
        <f t="shared" si="125"/>
        <v>562645.22678349726</v>
      </c>
      <c r="BX38" s="81">
        <f t="shared" si="126"/>
        <v>6.2999999999999945E-2</v>
      </c>
      <c r="BY38" s="81">
        <f t="shared" si="127"/>
        <v>6.5000000000000169E-2</v>
      </c>
      <c r="BZ38" s="81">
        <f t="shared" si="128"/>
        <v>6.4999999999999947E-2</v>
      </c>
      <c r="CA38" s="81">
        <f t="shared" si="129"/>
        <v>6.4999999999999503E-2</v>
      </c>
    </row>
    <row r="39" spans="1:79" x14ac:dyDescent="0.3">
      <c r="A39" s="8" t="s">
        <v>35</v>
      </c>
      <c r="B39" s="8"/>
      <c r="C39" s="8"/>
      <c r="D39" s="8"/>
      <c r="E39" s="8"/>
      <c r="F39" s="9" t="s">
        <v>63</v>
      </c>
      <c r="G39" s="1"/>
      <c r="H39" s="27">
        <v>42729.17</v>
      </c>
      <c r="I39" s="27">
        <v>42729.17</v>
      </c>
      <c r="J39" s="27">
        <v>42729.17</v>
      </c>
      <c r="K39" s="27">
        <v>41708.33</v>
      </c>
      <c r="L39" s="27">
        <v>41708.33</v>
      </c>
      <c r="M39" s="27">
        <v>41708.33</v>
      </c>
      <c r="N39" s="27">
        <v>40687.5</v>
      </c>
      <c r="O39" s="27">
        <v>37770.83</v>
      </c>
      <c r="P39" s="27">
        <v>37770.83</v>
      </c>
      <c r="Q39" s="27">
        <v>36750</v>
      </c>
      <c r="R39" s="27">
        <v>36750</v>
      </c>
      <c r="S39" s="27">
        <v>36750</v>
      </c>
      <c r="T39" s="27">
        <v>35729.17</v>
      </c>
      <c r="U39" s="27">
        <v>35729.17</v>
      </c>
      <c r="V39" s="27">
        <v>32812.5</v>
      </c>
      <c r="W39" s="27">
        <v>31791.67</v>
      </c>
      <c r="X39" s="27">
        <v>31791.67</v>
      </c>
      <c r="Y39" s="27">
        <v>31791.67</v>
      </c>
      <c r="Z39" s="27">
        <v>30770.83</v>
      </c>
      <c r="AA39" s="27">
        <v>30770.83</v>
      </c>
      <c r="AB39" s="27">
        <v>27854.17</v>
      </c>
      <c r="AC39" s="27">
        <v>26833.33</v>
      </c>
      <c r="AD39" s="27">
        <v>26833.33</v>
      </c>
      <c r="AE39" s="27">
        <v>26833.33</v>
      </c>
      <c r="AF39" s="27">
        <v>26833.33</v>
      </c>
      <c r="AG39" s="27">
        <v>26833.33</v>
      </c>
      <c r="AH39" s="27">
        <v>26833.33</v>
      </c>
      <c r="AI39" s="27">
        <v>26833.33</v>
      </c>
      <c r="AJ39" s="27">
        <v>26833.33</v>
      </c>
      <c r="AK39" s="27">
        <v>26833.33</v>
      </c>
      <c r="AL39" s="27">
        <v>26833.33</v>
      </c>
      <c r="AM39" s="27">
        <v>26833.33</v>
      </c>
      <c r="AN39" s="27">
        <v>26833.33</v>
      </c>
      <c r="AO39" s="27">
        <v>26833.33</v>
      </c>
      <c r="AP39" s="27">
        <v>26833.33</v>
      </c>
      <c r="AQ39" s="27">
        <v>26833.33</v>
      </c>
      <c r="AR39" s="27">
        <v>26833.33</v>
      </c>
      <c r="AS39" s="27">
        <v>26833.33</v>
      </c>
      <c r="AT39" s="27">
        <v>26833.33</v>
      </c>
      <c r="AU39" s="27">
        <v>26833.33</v>
      </c>
      <c r="AV39" s="27">
        <v>26833.33</v>
      </c>
      <c r="AW39" s="27">
        <v>26833.33</v>
      </c>
      <c r="AX39" s="27">
        <v>26833.33</v>
      </c>
      <c r="AY39" s="27">
        <v>26833.33</v>
      </c>
      <c r="AZ39" s="27">
        <v>26833.33</v>
      </c>
      <c r="BA39" s="27">
        <v>26833.33</v>
      </c>
      <c r="BB39" s="27">
        <v>26833.33</v>
      </c>
      <c r="BC39" s="27">
        <v>26833.33</v>
      </c>
      <c r="BD39" s="27">
        <v>26833.33</v>
      </c>
      <c r="BE39" s="27">
        <v>26833.33</v>
      </c>
      <c r="BF39" s="27">
        <v>26833.33</v>
      </c>
      <c r="BG39" s="27">
        <v>26833.33</v>
      </c>
      <c r="BH39" s="27">
        <v>26833.33</v>
      </c>
      <c r="BI39" s="27">
        <v>26833.33</v>
      </c>
      <c r="BJ39" s="27">
        <v>26833.33</v>
      </c>
      <c r="BK39" s="27">
        <v>26833.33</v>
      </c>
      <c r="BL39" s="27">
        <v>26833.33</v>
      </c>
      <c r="BM39" s="27">
        <v>26833.33</v>
      </c>
      <c r="BN39" s="27">
        <v>26833.33</v>
      </c>
      <c r="BO39" s="27">
        <v>26833.33</v>
      </c>
      <c r="BP39" s="68"/>
      <c r="BR39" s="37">
        <f t="shared" si="125"/>
        <v>479791.66000000003</v>
      </c>
      <c r="BS39" s="37">
        <f t="shared" si="125"/>
        <v>369541.67000000004</v>
      </c>
      <c r="BT39" s="37">
        <f t="shared" si="125"/>
        <v>321999.96000000014</v>
      </c>
      <c r="BU39" s="37">
        <f t="shared" si="125"/>
        <v>321999.96000000014</v>
      </c>
      <c r="BV39" s="37">
        <f t="shared" si="125"/>
        <v>321999.96000000014</v>
      </c>
      <c r="BX39" s="81">
        <f t="shared" si="126"/>
        <v>-0.22978721639304855</v>
      </c>
      <c r="BY39" s="81">
        <f t="shared" si="127"/>
        <v>-0.12865047127161577</v>
      </c>
      <c r="BZ39" s="81">
        <f t="shared" si="128"/>
        <v>0</v>
      </c>
      <c r="CA39" s="81">
        <f t="shared" si="129"/>
        <v>0</v>
      </c>
    </row>
    <row r="40" spans="1:79" x14ac:dyDescent="0.3">
      <c r="A40" s="8" t="s">
        <v>36</v>
      </c>
      <c r="B40" s="8"/>
      <c r="C40" s="8"/>
      <c r="D40" s="8"/>
      <c r="E40" s="8"/>
      <c r="F40" s="9" t="s">
        <v>64</v>
      </c>
      <c r="G40" s="1"/>
      <c r="H40" s="27">
        <v>18544.099999999999</v>
      </c>
      <c r="I40" s="27">
        <v>19035.61</v>
      </c>
      <c r="J40" s="27">
        <v>18720.400000000001</v>
      </c>
      <c r="K40" s="27">
        <v>18411.5</v>
      </c>
      <c r="L40" s="27">
        <v>18981.88</v>
      </c>
      <c r="M40" s="27">
        <v>19528.150000000001</v>
      </c>
      <c r="N40" s="27">
        <v>20104.55</v>
      </c>
      <c r="O40" s="27">
        <v>20664.259999999998</v>
      </c>
      <c r="P40" s="27">
        <v>21250.01</v>
      </c>
      <c r="Q40" s="27">
        <v>20976.37</v>
      </c>
      <c r="R40" s="27">
        <v>21574.46</v>
      </c>
      <c r="S40" s="27">
        <v>22131.79</v>
      </c>
      <c r="T40" s="27">
        <v>22689.54</v>
      </c>
      <c r="U40" s="27">
        <v>22437.15</v>
      </c>
      <c r="V40" s="27">
        <v>22189.8</v>
      </c>
      <c r="W40" s="27">
        <v>21947.4</v>
      </c>
      <c r="X40" s="27">
        <v>21709.85</v>
      </c>
      <c r="Y40" s="27">
        <v>21477.05</v>
      </c>
      <c r="Z40" s="27">
        <v>22074.57</v>
      </c>
      <c r="AA40" s="27">
        <v>22683.26</v>
      </c>
      <c r="AB40" s="27">
        <v>23286</v>
      </c>
      <c r="AC40" s="27">
        <v>23071.27</v>
      </c>
      <c r="AD40" s="27">
        <v>23693.05</v>
      </c>
      <c r="AE40" s="27">
        <v>24359.63</v>
      </c>
      <c r="AF40" s="27">
        <v>24359.63</v>
      </c>
      <c r="AG40" s="27">
        <v>24359.63</v>
      </c>
      <c r="AH40" s="27">
        <v>24359.63</v>
      </c>
      <c r="AI40" s="27">
        <v>24359.63</v>
      </c>
      <c r="AJ40" s="27">
        <v>24359.63</v>
      </c>
      <c r="AK40" s="27">
        <v>24359.63</v>
      </c>
      <c r="AL40" s="27">
        <v>24359.63</v>
      </c>
      <c r="AM40" s="27">
        <v>24359.63</v>
      </c>
      <c r="AN40" s="27">
        <v>24359.63</v>
      </c>
      <c r="AO40" s="27">
        <v>24359.63</v>
      </c>
      <c r="AP40" s="27">
        <v>24359.63</v>
      </c>
      <c r="AQ40" s="27">
        <v>24359.63</v>
      </c>
      <c r="AR40" s="27">
        <v>24359.63</v>
      </c>
      <c r="AS40" s="27">
        <v>24359.63</v>
      </c>
      <c r="AT40" s="27">
        <v>24359.63</v>
      </c>
      <c r="AU40" s="27">
        <v>24359.63</v>
      </c>
      <c r="AV40" s="27">
        <v>24359.63</v>
      </c>
      <c r="AW40" s="27">
        <v>24359.63</v>
      </c>
      <c r="AX40" s="27">
        <v>24359.63</v>
      </c>
      <c r="AY40" s="27">
        <v>24359.63</v>
      </c>
      <c r="AZ40" s="27">
        <v>24359.63</v>
      </c>
      <c r="BA40" s="27">
        <v>24359.63</v>
      </c>
      <c r="BB40" s="27">
        <v>24359.63</v>
      </c>
      <c r="BC40" s="27">
        <v>24359.63</v>
      </c>
      <c r="BD40" s="27">
        <v>24359.63</v>
      </c>
      <c r="BE40" s="27">
        <v>24359.63</v>
      </c>
      <c r="BF40" s="27">
        <v>24359.63</v>
      </c>
      <c r="BG40" s="27">
        <v>24359.63</v>
      </c>
      <c r="BH40" s="27">
        <v>24359.63</v>
      </c>
      <c r="BI40" s="27">
        <v>24359.63</v>
      </c>
      <c r="BJ40" s="27">
        <v>24359.63</v>
      </c>
      <c r="BK40" s="27">
        <v>24359.63</v>
      </c>
      <c r="BL40" s="27">
        <v>24359.63</v>
      </c>
      <c r="BM40" s="27">
        <v>24359.63</v>
      </c>
      <c r="BN40" s="27">
        <v>24359.63</v>
      </c>
      <c r="BO40" s="27">
        <v>24359.63</v>
      </c>
      <c r="BP40" s="68"/>
      <c r="BR40" s="37">
        <f t="shared" si="125"/>
        <v>239923.08000000002</v>
      </c>
      <c r="BS40" s="37">
        <f t="shared" si="125"/>
        <v>271618.57</v>
      </c>
      <c r="BT40" s="37">
        <f t="shared" si="125"/>
        <v>292315.56</v>
      </c>
      <c r="BU40" s="37">
        <f t="shared" si="125"/>
        <v>292315.56</v>
      </c>
      <c r="BV40" s="37">
        <f t="shared" si="125"/>
        <v>292315.56</v>
      </c>
      <c r="BX40" s="81">
        <f t="shared" si="126"/>
        <v>0.13210688192232278</v>
      </c>
      <c r="BY40" s="81">
        <f t="shared" si="127"/>
        <v>7.6198729711300706E-2</v>
      </c>
      <c r="BZ40" s="81">
        <f t="shared" si="128"/>
        <v>0</v>
      </c>
      <c r="CA40" s="81">
        <f t="shared" si="129"/>
        <v>0</v>
      </c>
    </row>
    <row r="41" spans="1:79" x14ac:dyDescent="0.3">
      <c r="A41" s="8"/>
      <c r="B41" s="8"/>
      <c r="C41" s="8"/>
      <c r="D41" s="8"/>
      <c r="E41" s="8"/>
      <c r="F41" s="9"/>
      <c r="G41" s="1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68"/>
      <c r="BR41" s="37"/>
      <c r="BS41" s="37"/>
      <c r="BT41" s="37"/>
      <c r="BU41" s="37"/>
      <c r="BV41" s="37"/>
      <c r="BX41" s="81"/>
      <c r="BY41" s="81"/>
      <c r="BZ41" s="81"/>
      <c r="CA41" s="81"/>
    </row>
    <row r="42" spans="1:79" x14ac:dyDescent="0.3">
      <c r="A42" s="11" t="s">
        <v>37</v>
      </c>
      <c r="B42" s="11"/>
      <c r="C42" s="11"/>
      <c r="D42" s="11"/>
      <c r="E42" s="11"/>
      <c r="F42" s="11"/>
      <c r="G42" s="11"/>
      <c r="H42" s="28">
        <f>SUM(H28:H41)</f>
        <v>1089071.22</v>
      </c>
      <c r="I42" s="28">
        <f t="shared" ref="I42:AE42" si="204">SUM(I28:I41)</f>
        <v>1078697.27</v>
      </c>
      <c r="J42" s="28">
        <f t="shared" si="204"/>
        <v>1104198.1099999999</v>
      </c>
      <c r="K42" s="28">
        <f t="shared" si="204"/>
        <v>1087887.5900000001</v>
      </c>
      <c r="L42" s="28">
        <f t="shared" si="204"/>
        <v>1096184.28</v>
      </c>
      <c r="M42" s="28">
        <f t="shared" si="204"/>
        <v>1099331.0599999998</v>
      </c>
      <c r="N42" s="28">
        <f t="shared" si="204"/>
        <v>1113691.3600000001</v>
      </c>
      <c r="O42" s="28">
        <f t="shared" si="204"/>
        <v>1096675.8800000001</v>
      </c>
      <c r="P42" s="28">
        <f t="shared" si="204"/>
        <v>1099673.01</v>
      </c>
      <c r="Q42" s="28">
        <f t="shared" si="204"/>
        <v>1064022.8400000001</v>
      </c>
      <c r="R42" s="28">
        <f t="shared" si="204"/>
        <v>1074652.0499999998</v>
      </c>
      <c r="S42" s="28">
        <f t="shared" si="204"/>
        <v>1084365.82</v>
      </c>
      <c r="T42" s="28">
        <f t="shared" si="204"/>
        <v>1130581.0290000001</v>
      </c>
      <c r="U42" s="28">
        <f t="shared" si="204"/>
        <v>1162311.6689999998</v>
      </c>
      <c r="V42" s="28">
        <f t="shared" si="204"/>
        <v>1130100.493</v>
      </c>
      <c r="W42" s="28">
        <f t="shared" si="204"/>
        <v>1124652.6869999997</v>
      </c>
      <c r="X42" s="28">
        <f t="shared" si="204"/>
        <v>1144051.5109999999</v>
      </c>
      <c r="Y42" s="28">
        <f t="shared" si="204"/>
        <v>1124084.8629999999</v>
      </c>
      <c r="Z42" s="28">
        <f t="shared" si="204"/>
        <v>1139460.818</v>
      </c>
      <c r="AA42" s="28">
        <f t="shared" si="204"/>
        <v>1146876.7470000002</v>
      </c>
      <c r="AB42" s="28">
        <f t="shared" si="204"/>
        <v>1147342.53</v>
      </c>
      <c r="AC42" s="28">
        <f t="shared" si="204"/>
        <v>1131285.6670000001</v>
      </c>
      <c r="AD42" s="28">
        <f t="shared" si="204"/>
        <v>1131467.7760000001</v>
      </c>
      <c r="AE42" s="28">
        <f t="shared" si="204"/>
        <v>1154458.0789999999</v>
      </c>
      <c r="AF42" s="28">
        <f t="shared" ref="AF42:BO42" si="205">SUM(AF28:AF41)</f>
        <v>1189729.3560581256</v>
      </c>
      <c r="AG42" s="28">
        <f t="shared" si="205"/>
        <v>1228576.5585011796</v>
      </c>
      <c r="AH42" s="28">
        <f t="shared" si="205"/>
        <v>1192572.1749537957</v>
      </c>
      <c r="AI42" s="28">
        <f t="shared" si="205"/>
        <v>1205105.4567897473</v>
      </c>
      <c r="AJ42" s="28">
        <f t="shared" si="205"/>
        <v>1228569.9030730338</v>
      </c>
      <c r="AK42" s="28">
        <f t="shared" si="205"/>
        <v>1213159.5599160546</v>
      </c>
      <c r="AL42" s="28">
        <f t="shared" si="205"/>
        <v>1231766.5069281084</v>
      </c>
      <c r="AM42" s="28">
        <f t="shared" si="205"/>
        <v>1249057.8046835677</v>
      </c>
      <c r="AN42" s="28">
        <f t="shared" si="205"/>
        <v>1251988.9432551977</v>
      </c>
      <c r="AO42" s="28">
        <f t="shared" si="205"/>
        <v>1236292.4378154452</v>
      </c>
      <c r="AP42" s="28">
        <f t="shared" si="205"/>
        <v>1233709.1423040167</v>
      </c>
      <c r="AQ42" s="28">
        <f t="shared" si="205"/>
        <v>1260997.4777115253</v>
      </c>
      <c r="AR42" s="28">
        <f t="shared" si="205"/>
        <v>1298787.7849214808</v>
      </c>
      <c r="AS42" s="28">
        <f t="shared" si="205"/>
        <v>1344864.5704445306</v>
      </c>
      <c r="AT42" s="28">
        <f t="shared" si="205"/>
        <v>1301957.766429086</v>
      </c>
      <c r="AU42" s="28">
        <f t="shared" si="205"/>
        <v>1296736.8181656601</v>
      </c>
      <c r="AV42" s="28">
        <f t="shared" si="205"/>
        <v>1324536.5900718959</v>
      </c>
      <c r="AW42" s="28">
        <f t="shared" si="205"/>
        <v>1296025.0009608287</v>
      </c>
      <c r="AX42" s="28">
        <f t="shared" si="205"/>
        <v>1317945.3710711128</v>
      </c>
      <c r="AY42" s="28">
        <f t="shared" si="205"/>
        <v>1328527.0701451213</v>
      </c>
      <c r="AZ42" s="28">
        <f t="shared" si="205"/>
        <v>1331564.8240299257</v>
      </c>
      <c r="BA42" s="28">
        <f t="shared" si="205"/>
        <v>1314400.3862715771</v>
      </c>
      <c r="BB42" s="28">
        <f t="shared" si="205"/>
        <v>1309397.9314210268</v>
      </c>
      <c r="BC42" s="28">
        <f t="shared" si="205"/>
        <v>1342427.428451698</v>
      </c>
      <c r="BD42" s="28">
        <f t="shared" si="205"/>
        <v>1382407.544187872</v>
      </c>
      <c r="BE42" s="28">
        <f t="shared" si="205"/>
        <v>1437146.1966242846</v>
      </c>
      <c r="BF42" s="28">
        <f t="shared" si="205"/>
        <v>1386002.1801687262</v>
      </c>
      <c r="BG42" s="28">
        <f t="shared" si="205"/>
        <v>1379979.9566843079</v>
      </c>
      <c r="BH42" s="28">
        <f t="shared" si="205"/>
        <v>1412962.810553995</v>
      </c>
      <c r="BI42" s="28">
        <f t="shared" si="205"/>
        <v>1378965.9354991806</v>
      </c>
      <c r="BJ42" s="28">
        <f t="shared" si="205"/>
        <v>1404810.1532798437</v>
      </c>
      <c r="BK42" s="28">
        <f t="shared" si="205"/>
        <v>1417622.2244786697</v>
      </c>
      <c r="BL42" s="28">
        <f t="shared" si="205"/>
        <v>1420720.0960841363</v>
      </c>
      <c r="BM42" s="28">
        <f t="shared" si="205"/>
        <v>1401907.0623496221</v>
      </c>
      <c r="BN42" s="28">
        <f t="shared" si="205"/>
        <v>1393895.163525528</v>
      </c>
      <c r="BO42" s="28">
        <f t="shared" si="205"/>
        <v>1433819.3531467372</v>
      </c>
      <c r="BP42" s="69"/>
      <c r="BR42" s="77">
        <f t="shared" ref="BR42:BV42" si="206">SUMIFS($H42:$BP42,$H$3:$BP$3,BR$3)</f>
        <v>13088450.490000002</v>
      </c>
      <c r="BS42" s="77">
        <f t="shared" si="206"/>
        <v>13666673.868999999</v>
      </c>
      <c r="BT42" s="77">
        <f t="shared" si="206"/>
        <v>14721525.321989795</v>
      </c>
      <c r="BU42" s="77">
        <f t="shared" si="206"/>
        <v>15807171.542383945</v>
      </c>
      <c r="BV42" s="77">
        <f t="shared" si="206"/>
        <v>16850238.676582903</v>
      </c>
      <c r="BX42" s="83">
        <f t="shared" ref="BX42:CA42" si="207">IFERROR(BS42/BR42-1,0)</f>
        <v>4.4178138538383704E-2</v>
      </c>
      <c r="BY42" s="83">
        <f t="shared" si="207"/>
        <v>7.7184211981710327E-2</v>
      </c>
      <c r="BZ42" s="83">
        <f t="shared" si="207"/>
        <v>7.3745498285595623E-2</v>
      </c>
      <c r="CA42" s="83">
        <f t="shared" si="207"/>
        <v>6.5986956072575653E-2</v>
      </c>
    </row>
    <row r="43" spans="1:79" x14ac:dyDescent="0.3">
      <c r="A43" s="1"/>
      <c r="B43" s="1"/>
      <c r="C43" s="1"/>
      <c r="D43" s="1"/>
      <c r="E43" s="1"/>
      <c r="F43" s="1"/>
      <c r="G43" s="1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69"/>
      <c r="BR43" s="37"/>
      <c r="BS43" s="37"/>
      <c r="BT43" s="37"/>
      <c r="BU43" s="37"/>
      <c r="BV43" s="37"/>
      <c r="BX43" s="81"/>
      <c r="BY43" s="81"/>
      <c r="BZ43" s="81"/>
      <c r="CA43" s="81"/>
    </row>
    <row r="44" spans="1:79" x14ac:dyDescent="0.3">
      <c r="A44" s="11" t="s">
        <v>38</v>
      </c>
      <c r="B44" s="11"/>
      <c r="C44" s="11"/>
      <c r="D44" s="11"/>
      <c r="E44" s="11"/>
      <c r="F44" s="11"/>
      <c r="G44" s="11"/>
      <c r="H44" s="28">
        <f t="shared" ref="H44:AE44" si="208">H22-H42</f>
        <v>281984.46375180129</v>
      </c>
      <c r="I44" s="28">
        <f t="shared" si="208"/>
        <v>360847.07695553033</v>
      </c>
      <c r="J44" s="28">
        <f t="shared" si="208"/>
        <v>406170.54699987383</v>
      </c>
      <c r="K44" s="28">
        <f t="shared" si="208"/>
        <v>383073.18202828965</v>
      </c>
      <c r="L44" s="28">
        <f t="shared" si="208"/>
        <v>446325.70993441553</v>
      </c>
      <c r="M44" s="28">
        <f t="shared" si="208"/>
        <v>364637.07883360097</v>
      </c>
      <c r="N44" s="28">
        <f t="shared" si="208"/>
        <v>350193.79696557065</v>
      </c>
      <c r="O44" s="28">
        <f t="shared" si="208"/>
        <v>373329.6644133837</v>
      </c>
      <c r="P44" s="28">
        <f t="shared" si="208"/>
        <v>305446.53415252152</v>
      </c>
      <c r="Q44" s="28">
        <f t="shared" si="208"/>
        <v>334633.62918754737</v>
      </c>
      <c r="R44" s="28">
        <f t="shared" si="208"/>
        <v>327281.46612681099</v>
      </c>
      <c r="S44" s="28">
        <f t="shared" si="208"/>
        <v>397552.36335372971</v>
      </c>
      <c r="T44" s="28">
        <f t="shared" si="208"/>
        <v>180387.53431555023</v>
      </c>
      <c r="U44" s="28">
        <f t="shared" si="208"/>
        <v>367336.87468473474</v>
      </c>
      <c r="V44" s="28">
        <f t="shared" si="208"/>
        <v>178418.50980985654</v>
      </c>
      <c r="W44" s="28">
        <f t="shared" si="208"/>
        <v>293997.9229139688</v>
      </c>
      <c r="X44" s="28">
        <f t="shared" si="208"/>
        <v>294840.85684731835</v>
      </c>
      <c r="Y44" s="28">
        <f t="shared" si="208"/>
        <v>227863.47930474882</v>
      </c>
      <c r="Z44" s="28">
        <f t="shared" si="208"/>
        <v>196460.94845760544</v>
      </c>
      <c r="AA44" s="28">
        <f t="shared" si="208"/>
        <v>266463.53899867996</v>
      </c>
      <c r="AB44" s="28">
        <f t="shared" si="208"/>
        <v>205458.77508449089</v>
      </c>
      <c r="AC44" s="28">
        <f t="shared" si="208"/>
        <v>288433.05471111997</v>
      </c>
      <c r="AD44" s="28">
        <f t="shared" si="208"/>
        <v>282433.66777954111</v>
      </c>
      <c r="AE44" s="28">
        <f t="shared" si="208"/>
        <v>363287.92410838697</v>
      </c>
      <c r="AF44" s="28">
        <f t="shared" ref="AF44:BO44" si="209">AF22-AF42</f>
        <v>215257.40942939906</v>
      </c>
      <c r="AG44" s="28">
        <f t="shared" si="209"/>
        <v>331605.64076957037</v>
      </c>
      <c r="AH44" s="28">
        <f t="shared" si="209"/>
        <v>333888.41827392904</v>
      </c>
      <c r="AI44" s="28">
        <f t="shared" si="209"/>
        <v>312845.78699507774</v>
      </c>
      <c r="AJ44" s="28">
        <f t="shared" si="209"/>
        <v>376129.74080896634</v>
      </c>
      <c r="AK44" s="28">
        <f t="shared" si="209"/>
        <v>270950.094347195</v>
      </c>
      <c r="AL44" s="28">
        <f t="shared" si="209"/>
        <v>270162.34675836633</v>
      </c>
      <c r="AM44" s="28">
        <f t="shared" si="209"/>
        <v>273908.78073048242</v>
      </c>
      <c r="AN44" s="28">
        <f t="shared" si="209"/>
        <v>250918.79565665242</v>
      </c>
      <c r="AO44" s="28">
        <f t="shared" si="209"/>
        <v>268638.60821125493</v>
      </c>
      <c r="AP44" s="28">
        <f t="shared" si="209"/>
        <v>220977.8025369579</v>
      </c>
      <c r="AQ44" s="28">
        <f t="shared" si="209"/>
        <v>345360.72317997459</v>
      </c>
      <c r="AR44" s="28">
        <f t="shared" si="209"/>
        <v>188943.079908357</v>
      </c>
      <c r="AS44" s="28">
        <f t="shared" si="209"/>
        <v>313671.91190528055</v>
      </c>
      <c r="AT44" s="28">
        <f t="shared" si="209"/>
        <v>310396.71121705486</v>
      </c>
      <c r="AU44" s="28">
        <f t="shared" si="209"/>
        <v>306068.61720593693</v>
      </c>
      <c r="AV44" s="28">
        <f t="shared" si="209"/>
        <v>374049.67023833399</v>
      </c>
      <c r="AW44" s="28">
        <f t="shared" si="209"/>
        <v>271595.45209636982</v>
      </c>
      <c r="AX44" s="28">
        <f t="shared" si="209"/>
        <v>273026.72675065906</v>
      </c>
      <c r="AY44" s="28">
        <f t="shared" si="209"/>
        <v>287983.63255013921</v>
      </c>
      <c r="AZ44" s="28">
        <f t="shared" si="209"/>
        <v>263654.97157560196</v>
      </c>
      <c r="BA44" s="28">
        <f t="shared" si="209"/>
        <v>281770.81385552301</v>
      </c>
      <c r="BB44" s="28">
        <f t="shared" si="209"/>
        <v>229847.25907256268</v>
      </c>
      <c r="BC44" s="28">
        <f t="shared" si="209"/>
        <v>361320.19803317427</v>
      </c>
      <c r="BD44" s="28">
        <f t="shared" si="209"/>
        <v>201642.44104641303</v>
      </c>
      <c r="BE44" s="28">
        <f t="shared" si="209"/>
        <v>336210.19306877349</v>
      </c>
      <c r="BF44" s="28">
        <f t="shared" si="209"/>
        <v>326133.98526610644</v>
      </c>
      <c r="BG44" s="28">
        <f t="shared" si="209"/>
        <v>321369.46773386304</v>
      </c>
      <c r="BH44" s="28">
        <f t="shared" si="209"/>
        <v>394881.58978488808</v>
      </c>
      <c r="BI44" s="28">
        <f t="shared" si="209"/>
        <v>285667.80912987585</v>
      </c>
      <c r="BJ44" s="28">
        <f t="shared" si="209"/>
        <v>289843.69960525446</v>
      </c>
      <c r="BK44" s="28">
        <f t="shared" si="209"/>
        <v>307975.68095701956</v>
      </c>
      <c r="BL44" s="28">
        <f t="shared" si="209"/>
        <v>282150.12518747407</v>
      </c>
      <c r="BM44" s="28">
        <f t="shared" si="209"/>
        <v>300606.13187138457</v>
      </c>
      <c r="BN44" s="28">
        <f t="shared" si="209"/>
        <v>243724.23460146505</v>
      </c>
      <c r="BO44" s="28">
        <f t="shared" si="209"/>
        <v>383437.35083140829</v>
      </c>
      <c r="BP44" s="69"/>
      <c r="BR44" s="77">
        <f t="shared" ref="BR44:BV44" si="210">SUMIFS($H44:$BP44,$H$3:$BP$3,BR$3)</f>
        <v>4331475.512703076</v>
      </c>
      <c r="BS44" s="77">
        <f t="shared" si="210"/>
        <v>3145383.0870160018</v>
      </c>
      <c r="BT44" s="77">
        <f t="shared" si="210"/>
        <v>3470644.1476978259</v>
      </c>
      <c r="BU44" s="77">
        <f t="shared" si="210"/>
        <v>3462329.0444089938</v>
      </c>
      <c r="BV44" s="77">
        <f t="shared" si="210"/>
        <v>3673642.7090839259</v>
      </c>
      <c r="BX44" s="83">
        <f t="shared" ref="BX44:CA44" si="211">IFERROR(BS44/BR44-1,0)</f>
        <v>-0.27383103568485556</v>
      </c>
      <c r="BY44" s="83">
        <f t="shared" si="211"/>
        <v>0.10340904483923974</v>
      </c>
      <c r="BZ44" s="83">
        <f t="shared" si="211"/>
        <v>-2.3958386210086724E-3</v>
      </c>
      <c r="CA44" s="83">
        <f t="shared" si="211"/>
        <v>6.1032230606782978E-2</v>
      </c>
    </row>
    <row r="45" spans="1:79" x14ac:dyDescent="0.3">
      <c r="A45" s="13" t="s">
        <v>39</v>
      </c>
      <c r="B45" s="12"/>
      <c r="C45" s="12"/>
      <c r="D45" s="12"/>
      <c r="E45" s="12"/>
      <c r="F45" s="13"/>
      <c r="G45" s="13"/>
      <c r="H45" s="32">
        <f t="shared" ref="H45:AE45" si="212">H44/H10</f>
        <v>6.9940442618369514E-2</v>
      </c>
      <c r="I45" s="32">
        <f t="shared" si="212"/>
        <v>8.4969423664868315E-2</v>
      </c>
      <c r="J45" s="32">
        <f t="shared" si="212"/>
        <v>9.1032992266758914E-2</v>
      </c>
      <c r="K45" s="32">
        <f t="shared" si="212"/>
        <v>8.7117557345295318E-2</v>
      </c>
      <c r="L45" s="32">
        <f t="shared" si="212"/>
        <v>9.7784131508460589E-2</v>
      </c>
      <c r="M45" s="32">
        <f t="shared" si="212"/>
        <v>8.4056407841749503E-2</v>
      </c>
      <c r="N45" s="32">
        <f t="shared" si="212"/>
        <v>8.0531455243423408E-2</v>
      </c>
      <c r="O45" s="32">
        <f t="shared" si="212"/>
        <v>8.6982584775299063E-2</v>
      </c>
      <c r="P45" s="32">
        <f t="shared" si="212"/>
        <v>7.2116238215607018E-2</v>
      </c>
      <c r="Q45" s="32">
        <f t="shared" si="212"/>
        <v>8.0275592812330335E-2</v>
      </c>
      <c r="R45" s="32">
        <f t="shared" si="212"/>
        <v>7.9792734017837486E-2</v>
      </c>
      <c r="S45" s="32">
        <f t="shared" si="212"/>
        <v>8.9347516474569316E-2</v>
      </c>
      <c r="T45" s="32">
        <f t="shared" si="212"/>
        <v>4.4267750282228867E-2</v>
      </c>
      <c r="U45" s="32">
        <f t="shared" si="212"/>
        <v>8.2206415328527488E-2</v>
      </c>
      <c r="V45" s="32">
        <f t="shared" si="212"/>
        <v>3.9984058236695173E-2</v>
      </c>
      <c r="W45" s="32">
        <f t="shared" si="212"/>
        <v>6.6181917238693266E-2</v>
      </c>
      <c r="X45" s="32">
        <f t="shared" si="212"/>
        <v>6.3276465088457745E-2</v>
      </c>
      <c r="Y45" s="32">
        <f t="shared" si="212"/>
        <v>5.2522004815108617E-2</v>
      </c>
      <c r="Z45" s="32">
        <f t="shared" si="212"/>
        <v>4.5153824241305179E-2</v>
      </c>
      <c r="AA45" s="32">
        <f t="shared" si="212"/>
        <v>6.0788897768646807E-2</v>
      </c>
      <c r="AB45" s="32">
        <f t="shared" si="212"/>
        <v>4.7497333146796425E-2</v>
      </c>
      <c r="AC45" s="32">
        <f t="shared" si="212"/>
        <v>6.6429043125643933E-2</v>
      </c>
      <c r="AD45" s="32">
        <f t="shared" si="212"/>
        <v>6.6788199339474164E-2</v>
      </c>
      <c r="AE45" s="32">
        <f t="shared" si="212"/>
        <v>7.8385933746370123E-2</v>
      </c>
      <c r="AF45" s="32">
        <f t="shared" ref="AF45:BO45" si="213">AF44/AF10</f>
        <v>5.0782320166768861E-2</v>
      </c>
      <c r="AG45" s="32">
        <f t="shared" si="213"/>
        <v>7.1153657156514519E-2</v>
      </c>
      <c r="AH45" s="32">
        <f t="shared" si="213"/>
        <v>7.2049242549365428E-2</v>
      </c>
      <c r="AI45" s="32">
        <f t="shared" si="213"/>
        <v>6.7827430443716252E-2</v>
      </c>
      <c r="AJ45" s="32">
        <f t="shared" si="213"/>
        <v>7.7619427712756581E-2</v>
      </c>
      <c r="AK45" s="32">
        <f t="shared" si="213"/>
        <v>6.0136338016201822E-2</v>
      </c>
      <c r="AL45" s="32">
        <f t="shared" si="213"/>
        <v>5.9677388259842278E-2</v>
      </c>
      <c r="AM45" s="32">
        <f t="shared" si="213"/>
        <v>5.9975535768610568E-2</v>
      </c>
      <c r="AN45" s="32">
        <f t="shared" si="213"/>
        <v>5.5674897989289096E-2</v>
      </c>
      <c r="AO45" s="32">
        <f t="shared" si="213"/>
        <v>5.9413007302665015E-2</v>
      </c>
      <c r="AP45" s="32">
        <f t="shared" si="213"/>
        <v>5.0258880979528457E-2</v>
      </c>
      <c r="AQ45" s="32">
        <f t="shared" si="213"/>
        <v>7.1558340241055798E-2</v>
      </c>
      <c r="AR45" s="32">
        <f t="shared" si="213"/>
        <v>4.269179615067617E-2</v>
      </c>
      <c r="AS45" s="32">
        <f t="shared" si="213"/>
        <v>6.4274063473895596E-2</v>
      </c>
      <c r="AT45" s="32">
        <f t="shared" si="213"/>
        <v>6.4268637728087372E-2</v>
      </c>
      <c r="AU45" s="32">
        <f t="shared" si="213"/>
        <v>6.3688213049585593E-2</v>
      </c>
      <c r="AV45" s="32">
        <f t="shared" si="213"/>
        <v>7.3950056196418715E-2</v>
      </c>
      <c r="AW45" s="32">
        <f t="shared" si="213"/>
        <v>5.7839440571501685E-2</v>
      </c>
      <c r="AX45" s="32">
        <f t="shared" si="213"/>
        <v>5.7746996583620203E-2</v>
      </c>
      <c r="AY45" s="32">
        <f t="shared" si="213"/>
        <v>6.0286557794617966E-2</v>
      </c>
      <c r="AZ45" s="32">
        <f t="shared" si="213"/>
        <v>5.5930242331119928E-2</v>
      </c>
      <c r="BA45" s="32">
        <f t="shared" si="213"/>
        <v>5.9612575040982232E-2</v>
      </c>
      <c r="BB45" s="32">
        <f t="shared" si="213"/>
        <v>5.0095094554307024E-2</v>
      </c>
      <c r="BC45" s="32">
        <f t="shared" si="213"/>
        <v>7.1615713351173879E-2</v>
      </c>
      <c r="BD45" s="32">
        <f t="shared" si="213"/>
        <v>4.3456117926243584E-2</v>
      </c>
      <c r="BE45" s="32">
        <f t="shared" si="213"/>
        <v>6.5495759003454015E-2</v>
      </c>
      <c r="BF45" s="32">
        <f t="shared" si="213"/>
        <v>6.4538633188225711E-2</v>
      </c>
      <c r="BG45" s="32">
        <f t="shared" si="213"/>
        <v>6.3930917900753101E-2</v>
      </c>
      <c r="BH45" s="32">
        <f t="shared" si="213"/>
        <v>7.4483898030651113E-2</v>
      </c>
      <c r="BI45" s="32">
        <f t="shared" si="213"/>
        <v>5.8143961382519135E-2</v>
      </c>
      <c r="BJ45" s="32">
        <f t="shared" si="213"/>
        <v>5.8453489027104122E-2</v>
      </c>
      <c r="BK45" s="32">
        <f t="shared" si="213"/>
        <v>6.1371185052016546E-2</v>
      </c>
      <c r="BL45" s="32">
        <f t="shared" si="213"/>
        <v>5.6975269301248653E-2</v>
      </c>
      <c r="BM45" s="32">
        <f t="shared" si="213"/>
        <v>6.0576760028188653E-2</v>
      </c>
      <c r="BN45" s="32">
        <f t="shared" si="213"/>
        <v>5.0695474626140644E-2</v>
      </c>
      <c r="BO45" s="32">
        <f t="shared" si="213"/>
        <v>7.2389708572379849E-2</v>
      </c>
      <c r="BP45" s="70"/>
      <c r="BR45" s="78">
        <f t="shared" ref="BR45:BV45" si="214">BR44/BR10</f>
        <v>8.3885304797356661E-2</v>
      </c>
      <c r="BS45" s="78">
        <f t="shared" si="214"/>
        <v>5.9671871099994604E-2</v>
      </c>
      <c r="BT45" s="78">
        <f t="shared" si="214"/>
        <v>6.3283568920959862E-2</v>
      </c>
      <c r="BU45" s="78">
        <f t="shared" si="214"/>
        <v>6.0451730060345613E-2</v>
      </c>
      <c r="BV45" s="78">
        <f t="shared" si="214"/>
        <v>6.1162071404394149E-2</v>
      </c>
      <c r="BX45" s="91"/>
      <c r="BY45" s="91"/>
      <c r="BZ45" s="91"/>
      <c r="CA45" s="91"/>
    </row>
    <row r="46" spans="1:79" x14ac:dyDescent="0.3">
      <c r="A46" s="13"/>
      <c r="B46" s="12"/>
      <c r="C46" s="12"/>
      <c r="D46" s="12"/>
      <c r="E46" s="12"/>
      <c r="F46" s="13"/>
      <c r="G46" s="13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71"/>
      <c r="BR46" s="79"/>
      <c r="BS46" s="79"/>
      <c r="BT46" s="79"/>
      <c r="BU46" s="79"/>
      <c r="BV46" s="79"/>
      <c r="BX46" s="81"/>
      <c r="BY46" s="81"/>
      <c r="BZ46" s="81"/>
      <c r="CA46" s="81"/>
    </row>
    <row r="47" spans="1:79" x14ac:dyDescent="0.3">
      <c r="A47" s="8" t="s">
        <v>40</v>
      </c>
      <c r="B47" s="93">
        <v>0.3</v>
      </c>
      <c r="C47" s="8"/>
      <c r="D47" s="8"/>
      <c r="E47" s="8"/>
      <c r="F47" s="9" t="s">
        <v>65</v>
      </c>
      <c r="G47" s="1"/>
      <c r="H47" s="27">
        <v>84595.339125540384</v>
      </c>
      <c r="I47" s="27">
        <v>108254.12308665909</v>
      </c>
      <c r="J47" s="27">
        <v>121851.16409996214</v>
      </c>
      <c r="K47" s="27">
        <v>114921.95460848689</v>
      </c>
      <c r="L47" s="27">
        <v>133897.71298032466</v>
      </c>
      <c r="M47" s="27">
        <v>109391.12365008029</v>
      </c>
      <c r="N47" s="27">
        <v>105058.1390896712</v>
      </c>
      <c r="O47" s="27">
        <v>111998.8993240151</v>
      </c>
      <c r="P47" s="27">
        <v>91633.960245756447</v>
      </c>
      <c r="Q47" s="27">
        <v>100390.0887562642</v>
      </c>
      <c r="R47" s="27">
        <v>98184.439838043298</v>
      </c>
      <c r="S47" s="27">
        <v>119265.70900611891</v>
      </c>
      <c r="T47" s="27">
        <v>54116.260294665066</v>
      </c>
      <c r="U47" s="27">
        <v>110201.06240542042</v>
      </c>
      <c r="V47" s="27">
        <v>53525.552942956958</v>
      </c>
      <c r="W47" s="27">
        <v>88199.376874190639</v>
      </c>
      <c r="X47" s="27">
        <v>88452.257054195506</v>
      </c>
      <c r="Y47" s="27">
        <v>68359.043791424643</v>
      </c>
      <c r="Z47" s="27">
        <v>58938.28453728163</v>
      </c>
      <c r="AA47" s="27">
        <v>79939.06169960399</v>
      </c>
      <c r="AB47" s="27">
        <v>61637.632525347261</v>
      </c>
      <c r="AC47" s="27">
        <v>86529.916413335988</v>
      </c>
      <c r="AD47" s="27">
        <v>84730.100333862327</v>
      </c>
      <c r="AE47" s="27">
        <v>108986.37723251608</v>
      </c>
      <c r="AF47" s="37">
        <f>AF44*$B47</f>
        <v>64577.222828819715</v>
      </c>
      <c r="AG47" s="37">
        <f t="shared" ref="AG47:BO47" si="215">AG44*$B47</f>
        <v>99481.692230871107</v>
      </c>
      <c r="AH47" s="37">
        <f t="shared" si="215"/>
        <v>100166.52548217871</v>
      </c>
      <c r="AI47" s="37">
        <f t="shared" si="215"/>
        <v>93853.736098523324</v>
      </c>
      <c r="AJ47" s="37">
        <f t="shared" si="215"/>
        <v>112838.92224268989</v>
      </c>
      <c r="AK47" s="37">
        <f t="shared" si="215"/>
        <v>81285.028304158492</v>
      </c>
      <c r="AL47" s="37">
        <f t="shared" si="215"/>
        <v>81048.704027509899</v>
      </c>
      <c r="AM47" s="37">
        <f t="shared" si="215"/>
        <v>82172.634219144718</v>
      </c>
      <c r="AN47" s="37">
        <f t="shared" si="215"/>
        <v>75275.638696995724</v>
      </c>
      <c r="AO47" s="37">
        <f t="shared" si="215"/>
        <v>80591.582463376471</v>
      </c>
      <c r="AP47" s="37">
        <f t="shared" si="215"/>
        <v>66293.340761087369</v>
      </c>
      <c r="AQ47" s="37">
        <f t="shared" si="215"/>
        <v>103608.21695399238</v>
      </c>
      <c r="AR47" s="37">
        <f t="shared" si="215"/>
        <v>56682.923972507102</v>
      </c>
      <c r="AS47" s="37">
        <f t="shared" si="215"/>
        <v>94101.573571584158</v>
      </c>
      <c r="AT47" s="37">
        <f t="shared" si="215"/>
        <v>93119.013365116451</v>
      </c>
      <c r="AU47" s="37">
        <f t="shared" si="215"/>
        <v>91820.585161781069</v>
      </c>
      <c r="AV47" s="37">
        <f t="shared" si="215"/>
        <v>112214.90107150019</v>
      </c>
      <c r="AW47" s="37">
        <f t="shared" si="215"/>
        <v>81478.635628910939</v>
      </c>
      <c r="AX47" s="37">
        <f t="shared" si="215"/>
        <v>81908.018025197714</v>
      </c>
      <c r="AY47" s="37">
        <f t="shared" si="215"/>
        <v>86395.089765041761</v>
      </c>
      <c r="AZ47" s="37">
        <f t="shared" si="215"/>
        <v>79096.491472680587</v>
      </c>
      <c r="BA47" s="37">
        <f t="shared" si="215"/>
        <v>84531.244156656903</v>
      </c>
      <c r="BB47" s="37">
        <f t="shared" si="215"/>
        <v>68954.177721768807</v>
      </c>
      <c r="BC47" s="37">
        <f t="shared" si="215"/>
        <v>108396.05940995227</v>
      </c>
      <c r="BD47" s="37">
        <f t="shared" si="215"/>
        <v>60492.732313923909</v>
      </c>
      <c r="BE47" s="37">
        <f t="shared" si="215"/>
        <v>100863.05792063204</v>
      </c>
      <c r="BF47" s="37">
        <f t="shared" si="215"/>
        <v>97840.195579831925</v>
      </c>
      <c r="BG47" s="37">
        <f t="shared" si="215"/>
        <v>96410.84032015891</v>
      </c>
      <c r="BH47" s="37">
        <f t="shared" si="215"/>
        <v>118464.47693546642</v>
      </c>
      <c r="BI47" s="37">
        <f t="shared" si="215"/>
        <v>85700.342738962747</v>
      </c>
      <c r="BJ47" s="37">
        <f t="shared" si="215"/>
        <v>86953.10988157634</v>
      </c>
      <c r="BK47" s="37">
        <f t="shared" si="215"/>
        <v>92392.704287105866</v>
      </c>
      <c r="BL47" s="37">
        <f t="shared" si="215"/>
        <v>84645.037556242212</v>
      </c>
      <c r="BM47" s="37">
        <f t="shared" si="215"/>
        <v>90181.839561415371</v>
      </c>
      <c r="BN47" s="37">
        <f t="shared" si="215"/>
        <v>73117.270380439513</v>
      </c>
      <c r="BO47" s="37">
        <f t="shared" si="215"/>
        <v>115031.20524942248</v>
      </c>
      <c r="BP47" s="68"/>
      <c r="BR47" s="37">
        <f t="shared" ref="BR47:BV47" si="216">SUMIFS($H47:$BP47,$H$3:$BP$3,BR$3)</f>
        <v>1299442.6538109228</v>
      </c>
      <c r="BS47" s="37">
        <f t="shared" si="216"/>
        <v>943614.92610480054</v>
      </c>
      <c r="BT47" s="37">
        <f t="shared" si="216"/>
        <v>1041193.2443093477</v>
      </c>
      <c r="BU47" s="37">
        <f t="shared" si="216"/>
        <v>1038698.7133226979</v>
      </c>
      <c r="BV47" s="37">
        <f t="shared" si="216"/>
        <v>1102092.8127251777</v>
      </c>
      <c r="BX47" s="81">
        <f t="shared" ref="BX47:CA47" si="217">IFERROR(BS47/BR47-1,0)</f>
        <v>-0.27383103568485556</v>
      </c>
      <c r="BY47" s="81">
        <f t="shared" si="217"/>
        <v>0.10340904483923974</v>
      </c>
      <c r="BZ47" s="81">
        <f t="shared" si="217"/>
        <v>-2.3958386210087834E-3</v>
      </c>
      <c r="CA47" s="81">
        <f t="shared" si="217"/>
        <v>6.10322306067832E-2</v>
      </c>
    </row>
    <row r="48" spans="1:79" x14ac:dyDescent="0.3">
      <c r="A48" s="13"/>
      <c r="B48" s="12"/>
      <c r="C48" s="12"/>
      <c r="D48" s="12"/>
      <c r="E48" s="12"/>
      <c r="F48" s="13"/>
      <c r="G48" s="13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71"/>
      <c r="BR48" s="79"/>
      <c r="BS48" s="79"/>
      <c r="BT48" s="79"/>
      <c r="BU48" s="79"/>
      <c r="BV48" s="79"/>
      <c r="BX48" s="81"/>
      <c r="BY48" s="81"/>
      <c r="BZ48" s="81"/>
      <c r="CA48" s="81"/>
    </row>
    <row r="49" spans="1:79" x14ac:dyDescent="0.3">
      <c r="A49" s="11" t="s">
        <v>41</v>
      </c>
      <c r="B49" s="11"/>
      <c r="C49" s="11"/>
      <c r="D49" s="11"/>
      <c r="E49" s="11"/>
      <c r="F49" s="11"/>
      <c r="G49" s="11"/>
      <c r="H49" s="28">
        <f t="shared" ref="H49:AE49" si="218">H44-H47</f>
        <v>197389.12462626089</v>
      </c>
      <c r="I49" s="28">
        <f t="shared" si="218"/>
        <v>252592.95386887123</v>
      </c>
      <c r="J49" s="28">
        <f t="shared" si="218"/>
        <v>284319.38289991167</v>
      </c>
      <c r="K49" s="28">
        <f t="shared" si="218"/>
        <v>268151.22741980274</v>
      </c>
      <c r="L49" s="28">
        <f t="shared" si="218"/>
        <v>312427.99695409089</v>
      </c>
      <c r="M49" s="28">
        <f t="shared" si="218"/>
        <v>255245.95518352068</v>
      </c>
      <c r="N49" s="28">
        <f t="shared" si="218"/>
        <v>245135.65787589946</v>
      </c>
      <c r="O49" s="28">
        <f t="shared" si="218"/>
        <v>261330.76508936859</v>
      </c>
      <c r="P49" s="28">
        <f t="shared" si="218"/>
        <v>213812.57390676509</v>
      </c>
      <c r="Q49" s="28">
        <f t="shared" si="218"/>
        <v>234243.54043128318</v>
      </c>
      <c r="R49" s="28">
        <f t="shared" si="218"/>
        <v>229097.02628876769</v>
      </c>
      <c r="S49" s="28">
        <f t="shared" si="218"/>
        <v>278286.65434761078</v>
      </c>
      <c r="T49" s="28">
        <f t="shared" si="218"/>
        <v>126271.27402088518</v>
      </c>
      <c r="U49" s="28">
        <f t="shared" si="218"/>
        <v>257135.81227931433</v>
      </c>
      <c r="V49" s="28">
        <f t="shared" si="218"/>
        <v>124892.95686689958</v>
      </c>
      <c r="W49" s="28">
        <f t="shared" si="218"/>
        <v>205798.54603977816</v>
      </c>
      <c r="X49" s="28">
        <f t="shared" si="218"/>
        <v>206388.59979312285</v>
      </c>
      <c r="Y49" s="28">
        <f t="shared" si="218"/>
        <v>159504.43551332416</v>
      </c>
      <c r="Z49" s="28">
        <f t="shared" si="218"/>
        <v>137522.6639203238</v>
      </c>
      <c r="AA49" s="28">
        <f t="shared" si="218"/>
        <v>186524.47729907598</v>
      </c>
      <c r="AB49" s="28">
        <f t="shared" si="218"/>
        <v>143821.14255914363</v>
      </c>
      <c r="AC49" s="28">
        <f t="shared" si="218"/>
        <v>201903.13829778397</v>
      </c>
      <c r="AD49" s="28">
        <f t="shared" si="218"/>
        <v>197703.56744567878</v>
      </c>
      <c r="AE49" s="28">
        <f t="shared" si="218"/>
        <v>254301.5468758709</v>
      </c>
      <c r="AF49" s="28">
        <f t="shared" ref="AF49:BO49" si="219">AF44-AF47</f>
        <v>150680.18660057936</v>
      </c>
      <c r="AG49" s="28">
        <f t="shared" si="219"/>
        <v>232123.94853869925</v>
      </c>
      <c r="AH49" s="28">
        <f t="shared" si="219"/>
        <v>233721.89279175032</v>
      </c>
      <c r="AI49" s="28">
        <f t="shared" si="219"/>
        <v>218992.05089655443</v>
      </c>
      <c r="AJ49" s="28">
        <f t="shared" si="219"/>
        <v>263290.81856627646</v>
      </c>
      <c r="AK49" s="28">
        <f t="shared" si="219"/>
        <v>189665.06604303652</v>
      </c>
      <c r="AL49" s="28">
        <f t="shared" si="219"/>
        <v>189113.64273085643</v>
      </c>
      <c r="AM49" s="28">
        <f t="shared" si="219"/>
        <v>191736.14651133772</v>
      </c>
      <c r="AN49" s="28">
        <f t="shared" si="219"/>
        <v>175643.15695965668</v>
      </c>
      <c r="AO49" s="28">
        <f t="shared" si="219"/>
        <v>188047.02574787848</v>
      </c>
      <c r="AP49" s="28">
        <f t="shared" si="219"/>
        <v>154684.46177587053</v>
      </c>
      <c r="AQ49" s="28">
        <f t="shared" si="219"/>
        <v>241752.50622598222</v>
      </c>
      <c r="AR49" s="28">
        <f t="shared" si="219"/>
        <v>132260.15593584991</v>
      </c>
      <c r="AS49" s="28">
        <f t="shared" si="219"/>
        <v>219570.33833369639</v>
      </c>
      <c r="AT49" s="28">
        <f t="shared" si="219"/>
        <v>217277.69785193843</v>
      </c>
      <c r="AU49" s="28">
        <f t="shared" si="219"/>
        <v>214248.03204415587</v>
      </c>
      <c r="AV49" s="28">
        <f t="shared" si="219"/>
        <v>261834.76916683378</v>
      </c>
      <c r="AW49" s="28">
        <f t="shared" si="219"/>
        <v>190116.81646745888</v>
      </c>
      <c r="AX49" s="28">
        <f t="shared" si="219"/>
        <v>191118.70872546133</v>
      </c>
      <c r="AY49" s="28">
        <f t="shared" si="219"/>
        <v>201588.54278509744</v>
      </c>
      <c r="AZ49" s="28">
        <f t="shared" si="219"/>
        <v>184558.48010292137</v>
      </c>
      <c r="BA49" s="28">
        <f t="shared" si="219"/>
        <v>197239.56969886611</v>
      </c>
      <c r="BB49" s="28">
        <f t="shared" si="219"/>
        <v>160893.08135079389</v>
      </c>
      <c r="BC49" s="28">
        <f t="shared" si="219"/>
        <v>252924.13862322201</v>
      </c>
      <c r="BD49" s="28">
        <f t="shared" si="219"/>
        <v>141149.70873248912</v>
      </c>
      <c r="BE49" s="28">
        <f t="shared" si="219"/>
        <v>235347.13514814145</v>
      </c>
      <c r="BF49" s="28">
        <f t="shared" si="219"/>
        <v>228293.78968627451</v>
      </c>
      <c r="BG49" s="28">
        <f t="shared" si="219"/>
        <v>224958.62741370412</v>
      </c>
      <c r="BH49" s="28">
        <f t="shared" si="219"/>
        <v>276417.11284942168</v>
      </c>
      <c r="BI49" s="28">
        <f t="shared" si="219"/>
        <v>199967.46639091312</v>
      </c>
      <c r="BJ49" s="28">
        <f t="shared" si="219"/>
        <v>202890.58972367813</v>
      </c>
      <c r="BK49" s="28">
        <f t="shared" si="219"/>
        <v>215582.97666991368</v>
      </c>
      <c r="BL49" s="28">
        <f t="shared" si="219"/>
        <v>197505.08763123187</v>
      </c>
      <c r="BM49" s="28">
        <f t="shared" si="219"/>
        <v>210424.2923099692</v>
      </c>
      <c r="BN49" s="28">
        <f t="shared" si="219"/>
        <v>170606.96422102553</v>
      </c>
      <c r="BO49" s="28">
        <f t="shared" si="219"/>
        <v>268406.14558198582</v>
      </c>
      <c r="BP49" s="69"/>
      <c r="BR49" s="77">
        <f t="shared" ref="BR49:BV49" si="220">SUMIFS($H49:$BP49,$H$3:$BP$3,BR$3)</f>
        <v>3032032.8588921535</v>
      </c>
      <c r="BS49" s="77">
        <f t="shared" si="220"/>
        <v>2201768.1609112015</v>
      </c>
      <c r="BT49" s="77">
        <f t="shared" si="220"/>
        <v>2429450.9033884783</v>
      </c>
      <c r="BU49" s="77">
        <f t="shared" si="220"/>
        <v>2423630.3310862957</v>
      </c>
      <c r="BV49" s="77">
        <f t="shared" si="220"/>
        <v>2571549.8963587475</v>
      </c>
      <c r="BX49" s="83">
        <f t="shared" ref="BX49:CA49" si="221">IFERROR(BS49/BR49-1,0)</f>
        <v>-0.27383103568485556</v>
      </c>
      <c r="BY49" s="83">
        <f t="shared" si="221"/>
        <v>0.10340904483923974</v>
      </c>
      <c r="BZ49" s="83">
        <f t="shared" si="221"/>
        <v>-2.3958386210087834E-3</v>
      </c>
      <c r="CA49" s="83">
        <f t="shared" si="221"/>
        <v>6.1032230606782756E-2</v>
      </c>
    </row>
    <row r="50" spans="1:79" x14ac:dyDescent="0.3">
      <c r="A50" s="13" t="s">
        <v>39</v>
      </c>
      <c r="B50" s="12"/>
      <c r="C50" s="12"/>
      <c r="D50" s="12"/>
      <c r="E50" s="12"/>
      <c r="F50" s="13"/>
      <c r="G50" s="13"/>
      <c r="H50" s="32">
        <f t="shared" ref="H50:AE50" si="222">H49/H$10</f>
        <v>4.8958309832858656E-2</v>
      </c>
      <c r="I50" s="32">
        <f t="shared" si="222"/>
        <v>5.9478596565407826E-2</v>
      </c>
      <c r="J50" s="32">
        <f t="shared" si="222"/>
        <v>6.3723094586731241E-2</v>
      </c>
      <c r="K50" s="32">
        <f t="shared" si="222"/>
        <v>6.0982290141706717E-2</v>
      </c>
      <c r="L50" s="32">
        <f t="shared" si="222"/>
        <v>6.8448892055922417E-2</v>
      </c>
      <c r="M50" s="32">
        <f t="shared" si="222"/>
        <v>5.8839485489224658E-2</v>
      </c>
      <c r="N50" s="32">
        <f t="shared" si="222"/>
        <v>5.637201867039638E-2</v>
      </c>
      <c r="O50" s="32">
        <f t="shared" si="222"/>
        <v>6.0887809342709348E-2</v>
      </c>
      <c r="P50" s="32">
        <f t="shared" si="222"/>
        <v>5.0481366750924919E-2</v>
      </c>
      <c r="Q50" s="32">
        <f t="shared" si="222"/>
        <v>5.6192914968631241E-2</v>
      </c>
      <c r="R50" s="32">
        <f t="shared" si="222"/>
        <v>5.5854913812486237E-2</v>
      </c>
      <c r="S50" s="32">
        <f t="shared" si="222"/>
        <v>6.254326153219851E-2</v>
      </c>
      <c r="T50" s="32">
        <f t="shared" si="222"/>
        <v>3.098742519756021E-2</v>
      </c>
      <c r="U50" s="32">
        <f t="shared" si="222"/>
        <v>5.7544490729969248E-2</v>
      </c>
      <c r="V50" s="32">
        <f t="shared" si="222"/>
        <v>2.7988840765686623E-2</v>
      </c>
      <c r="W50" s="32">
        <f t="shared" si="222"/>
        <v>4.6327342067085282E-2</v>
      </c>
      <c r="X50" s="32">
        <f t="shared" si="222"/>
        <v>4.429352556192042E-2</v>
      </c>
      <c r="Y50" s="32">
        <f t="shared" si="222"/>
        <v>3.676540337057603E-2</v>
      </c>
      <c r="Z50" s="32">
        <f t="shared" si="222"/>
        <v>3.1607676968913624E-2</v>
      </c>
      <c r="AA50" s="32">
        <f t="shared" si="222"/>
        <v>4.2552228438052772E-2</v>
      </c>
      <c r="AB50" s="32">
        <f t="shared" si="222"/>
        <v>3.3248133202757497E-2</v>
      </c>
      <c r="AC50" s="32">
        <f t="shared" si="222"/>
        <v>4.6500330187950752E-2</v>
      </c>
      <c r="AD50" s="32">
        <f t="shared" si="222"/>
        <v>4.6751739537631919E-2</v>
      </c>
      <c r="AE50" s="32">
        <f t="shared" si="222"/>
        <v>5.4870153622459089E-2</v>
      </c>
      <c r="AF50" s="32">
        <f t="shared" ref="AF50:BO50" si="223">AF49/AF$10</f>
        <v>3.5547624116738202E-2</v>
      </c>
      <c r="AG50" s="32">
        <f t="shared" si="223"/>
        <v>4.9807560009560159E-2</v>
      </c>
      <c r="AH50" s="32">
        <f t="shared" si="223"/>
        <v>5.0434469784555798E-2</v>
      </c>
      <c r="AI50" s="32">
        <f t="shared" si="223"/>
        <v>4.7479201310601384E-2</v>
      </c>
      <c r="AJ50" s="32">
        <f t="shared" si="223"/>
        <v>5.4333599398929608E-2</v>
      </c>
      <c r="AK50" s="32">
        <f t="shared" si="223"/>
        <v>4.2095436611341276E-2</v>
      </c>
      <c r="AL50" s="32">
        <f t="shared" si="223"/>
        <v>4.1774171781889594E-2</v>
      </c>
      <c r="AM50" s="32">
        <f t="shared" si="223"/>
        <v>4.1982875038027404E-2</v>
      </c>
      <c r="AN50" s="32">
        <f t="shared" si="223"/>
        <v>3.8972428592502363E-2</v>
      </c>
      <c r="AO50" s="32">
        <f t="shared" si="223"/>
        <v>4.1589105111865518E-2</v>
      </c>
      <c r="AP50" s="32">
        <f t="shared" si="223"/>
        <v>3.5181216685669925E-2</v>
      </c>
      <c r="AQ50" s="32">
        <f t="shared" si="223"/>
        <v>5.0090838168739063E-2</v>
      </c>
      <c r="AR50" s="32">
        <f t="shared" si="223"/>
        <v>2.9884257305473321E-2</v>
      </c>
      <c r="AS50" s="32">
        <f t="shared" si="223"/>
        <v>4.4991844431726914E-2</v>
      </c>
      <c r="AT50" s="32">
        <f t="shared" si="223"/>
        <v>4.4988046409661163E-2</v>
      </c>
      <c r="AU50" s="32">
        <f t="shared" si="223"/>
        <v>4.4581749134709914E-2</v>
      </c>
      <c r="AV50" s="32">
        <f t="shared" si="223"/>
        <v>5.1765039337493095E-2</v>
      </c>
      <c r="AW50" s="32">
        <f t="shared" si="223"/>
        <v>4.0487608400051181E-2</v>
      </c>
      <c r="AX50" s="32">
        <f t="shared" si="223"/>
        <v>4.0422897608534139E-2</v>
      </c>
      <c r="AY50" s="32">
        <f t="shared" si="223"/>
        <v>4.2200590456232569E-2</v>
      </c>
      <c r="AZ50" s="32">
        <f t="shared" si="223"/>
        <v>3.9151169631783951E-2</v>
      </c>
      <c r="BA50" s="32">
        <f t="shared" si="223"/>
        <v>4.1728802528687561E-2</v>
      </c>
      <c r="BB50" s="32">
        <f t="shared" si="223"/>
        <v>3.5066566188014917E-2</v>
      </c>
      <c r="BC50" s="32">
        <f t="shared" si="223"/>
        <v>5.0130999345821714E-2</v>
      </c>
      <c r="BD50" s="32">
        <f t="shared" si="223"/>
        <v>3.0419282548370511E-2</v>
      </c>
      <c r="BE50" s="32">
        <f t="shared" si="223"/>
        <v>4.5847031302417809E-2</v>
      </c>
      <c r="BF50" s="32">
        <f t="shared" si="223"/>
        <v>4.5177043231758002E-2</v>
      </c>
      <c r="BG50" s="32">
        <f t="shared" si="223"/>
        <v>4.4751642530527165E-2</v>
      </c>
      <c r="BH50" s="32">
        <f t="shared" si="223"/>
        <v>5.2138728621455778E-2</v>
      </c>
      <c r="BI50" s="32">
        <f t="shared" si="223"/>
        <v>4.07007729677634E-2</v>
      </c>
      <c r="BJ50" s="32">
        <f t="shared" si="223"/>
        <v>4.0917442318972888E-2</v>
      </c>
      <c r="BK50" s="32">
        <f t="shared" si="223"/>
        <v>4.295982953641158E-2</v>
      </c>
      <c r="BL50" s="32">
        <f t="shared" si="223"/>
        <v>3.9882688510874065E-2</v>
      </c>
      <c r="BM50" s="32">
        <f t="shared" si="223"/>
        <v>4.2403732019732056E-2</v>
      </c>
      <c r="BN50" s="32">
        <f t="shared" si="223"/>
        <v>3.5486832238298446E-2</v>
      </c>
      <c r="BO50" s="32">
        <f t="shared" si="223"/>
        <v>5.0672796000665897E-2</v>
      </c>
      <c r="BP50" s="70"/>
      <c r="BR50" s="78">
        <f t="shared" ref="BR50:BV50" si="224">BR49/BR$10</f>
        <v>5.8719713358149669E-2</v>
      </c>
      <c r="BS50" s="78">
        <f t="shared" si="224"/>
        <v>4.1770309769996232E-2</v>
      </c>
      <c r="BT50" s="78">
        <f t="shared" si="224"/>
        <v>4.4298498244671906E-2</v>
      </c>
      <c r="BU50" s="78">
        <f t="shared" si="224"/>
        <v>4.2316211042241932E-2</v>
      </c>
      <c r="BV50" s="78">
        <f t="shared" si="224"/>
        <v>4.2813449983075888E-2</v>
      </c>
      <c r="BX50" s="91"/>
      <c r="BY50" s="91"/>
      <c r="BZ50" s="91"/>
      <c r="CA50" s="91"/>
    </row>
    <row r="51" spans="1:79" x14ac:dyDescent="0.3">
      <c r="A51" s="13"/>
      <c r="B51" s="12"/>
      <c r="C51" s="12"/>
      <c r="D51" s="12"/>
      <c r="E51" s="12"/>
      <c r="F51" s="13"/>
      <c r="G51" s="13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69"/>
      <c r="BR51" s="29"/>
      <c r="BS51" s="29"/>
      <c r="BT51" s="29"/>
      <c r="BU51" s="29"/>
      <c r="BV51" s="29"/>
      <c r="BX51" s="82"/>
      <c r="BY51" s="82"/>
      <c r="BZ51" s="82"/>
      <c r="CA51" s="82"/>
    </row>
    <row r="52" spans="1:79" x14ac:dyDescent="0.3">
      <c r="A52" s="5" t="s">
        <v>124</v>
      </c>
      <c r="B52" s="5"/>
      <c r="C52" s="5"/>
      <c r="D52" s="5"/>
      <c r="E52" s="5"/>
      <c r="F52" s="5"/>
      <c r="G52" s="5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62"/>
      <c r="BR52" s="31"/>
      <c r="BS52" s="31"/>
      <c r="BT52" s="31"/>
      <c r="BU52" s="31"/>
      <c r="BV52" s="31"/>
      <c r="BX52" s="84"/>
      <c r="BY52" s="84"/>
      <c r="BZ52" s="84"/>
      <c r="CA52" s="84"/>
    </row>
    <row r="53" spans="1:79" x14ac:dyDescent="0.3">
      <c r="A53" t="str">
        <f>$A$49</f>
        <v>Net Income</v>
      </c>
      <c r="B53" s="12"/>
      <c r="C53" s="12"/>
      <c r="D53" s="12"/>
      <c r="E53" s="12"/>
      <c r="F53" s="13"/>
      <c r="G53" s="13"/>
      <c r="H53" s="29">
        <f>H49</f>
        <v>197389.12462626089</v>
      </c>
      <c r="I53" s="29">
        <f t="shared" ref="I53:AE53" si="225">I49</f>
        <v>252592.95386887123</v>
      </c>
      <c r="J53" s="29">
        <f t="shared" si="225"/>
        <v>284319.38289991167</v>
      </c>
      <c r="K53" s="29">
        <f t="shared" si="225"/>
        <v>268151.22741980274</v>
      </c>
      <c r="L53" s="29">
        <f t="shared" si="225"/>
        <v>312427.99695409089</v>
      </c>
      <c r="M53" s="29">
        <f t="shared" si="225"/>
        <v>255245.95518352068</v>
      </c>
      <c r="N53" s="29">
        <f t="shared" si="225"/>
        <v>245135.65787589946</v>
      </c>
      <c r="O53" s="29">
        <f t="shared" si="225"/>
        <v>261330.76508936859</v>
      </c>
      <c r="P53" s="29">
        <f t="shared" si="225"/>
        <v>213812.57390676509</v>
      </c>
      <c r="Q53" s="29">
        <f t="shared" si="225"/>
        <v>234243.54043128318</v>
      </c>
      <c r="R53" s="29">
        <f t="shared" si="225"/>
        <v>229097.02628876769</v>
      </c>
      <c r="S53" s="29">
        <f t="shared" si="225"/>
        <v>278286.65434761078</v>
      </c>
      <c r="T53" s="29">
        <f t="shared" si="225"/>
        <v>126271.27402088518</v>
      </c>
      <c r="U53" s="29">
        <f t="shared" si="225"/>
        <v>257135.81227931433</v>
      </c>
      <c r="V53" s="29">
        <f t="shared" si="225"/>
        <v>124892.95686689958</v>
      </c>
      <c r="W53" s="29">
        <f t="shared" si="225"/>
        <v>205798.54603977816</v>
      </c>
      <c r="X53" s="29">
        <f t="shared" si="225"/>
        <v>206388.59979312285</v>
      </c>
      <c r="Y53" s="29">
        <f t="shared" si="225"/>
        <v>159504.43551332416</v>
      </c>
      <c r="Z53" s="29">
        <f t="shared" si="225"/>
        <v>137522.6639203238</v>
      </c>
      <c r="AA53" s="29">
        <f t="shared" si="225"/>
        <v>186524.47729907598</v>
      </c>
      <c r="AB53" s="29">
        <f t="shared" si="225"/>
        <v>143821.14255914363</v>
      </c>
      <c r="AC53" s="29">
        <f t="shared" si="225"/>
        <v>201903.13829778397</v>
      </c>
      <c r="AD53" s="29">
        <f t="shared" si="225"/>
        <v>197703.56744567878</v>
      </c>
      <c r="AE53" s="29">
        <f t="shared" si="225"/>
        <v>254301.5468758709</v>
      </c>
      <c r="AF53" s="29">
        <f t="shared" ref="AF53:BO53" si="226">AF49</f>
        <v>150680.18660057936</v>
      </c>
      <c r="AG53" s="29">
        <f t="shared" si="226"/>
        <v>232123.94853869925</v>
      </c>
      <c r="AH53" s="29">
        <f t="shared" si="226"/>
        <v>233721.89279175032</v>
      </c>
      <c r="AI53" s="29">
        <f t="shared" si="226"/>
        <v>218992.05089655443</v>
      </c>
      <c r="AJ53" s="29">
        <f t="shared" si="226"/>
        <v>263290.81856627646</v>
      </c>
      <c r="AK53" s="29">
        <f t="shared" si="226"/>
        <v>189665.06604303652</v>
      </c>
      <c r="AL53" s="29">
        <f t="shared" si="226"/>
        <v>189113.64273085643</v>
      </c>
      <c r="AM53" s="29">
        <f t="shared" si="226"/>
        <v>191736.14651133772</v>
      </c>
      <c r="AN53" s="29">
        <f t="shared" si="226"/>
        <v>175643.15695965668</v>
      </c>
      <c r="AO53" s="29">
        <f t="shared" si="226"/>
        <v>188047.02574787848</v>
      </c>
      <c r="AP53" s="29">
        <f t="shared" si="226"/>
        <v>154684.46177587053</v>
      </c>
      <c r="AQ53" s="29">
        <f t="shared" si="226"/>
        <v>241752.50622598222</v>
      </c>
      <c r="AR53" s="29">
        <f t="shared" si="226"/>
        <v>132260.15593584991</v>
      </c>
      <c r="AS53" s="29">
        <f t="shared" si="226"/>
        <v>219570.33833369639</v>
      </c>
      <c r="AT53" s="29">
        <f t="shared" si="226"/>
        <v>217277.69785193843</v>
      </c>
      <c r="AU53" s="29">
        <f t="shared" si="226"/>
        <v>214248.03204415587</v>
      </c>
      <c r="AV53" s="29">
        <f t="shared" si="226"/>
        <v>261834.76916683378</v>
      </c>
      <c r="AW53" s="29">
        <f t="shared" si="226"/>
        <v>190116.81646745888</v>
      </c>
      <c r="AX53" s="29">
        <f t="shared" si="226"/>
        <v>191118.70872546133</v>
      </c>
      <c r="AY53" s="29">
        <f t="shared" si="226"/>
        <v>201588.54278509744</v>
      </c>
      <c r="AZ53" s="29">
        <f t="shared" si="226"/>
        <v>184558.48010292137</v>
      </c>
      <c r="BA53" s="29">
        <f t="shared" si="226"/>
        <v>197239.56969886611</v>
      </c>
      <c r="BB53" s="29">
        <f t="shared" si="226"/>
        <v>160893.08135079389</v>
      </c>
      <c r="BC53" s="29">
        <f t="shared" si="226"/>
        <v>252924.13862322201</v>
      </c>
      <c r="BD53" s="29">
        <f t="shared" si="226"/>
        <v>141149.70873248912</v>
      </c>
      <c r="BE53" s="29">
        <f t="shared" si="226"/>
        <v>235347.13514814145</v>
      </c>
      <c r="BF53" s="29">
        <f t="shared" si="226"/>
        <v>228293.78968627451</v>
      </c>
      <c r="BG53" s="29">
        <f t="shared" si="226"/>
        <v>224958.62741370412</v>
      </c>
      <c r="BH53" s="29">
        <f t="shared" si="226"/>
        <v>276417.11284942168</v>
      </c>
      <c r="BI53" s="29">
        <f t="shared" si="226"/>
        <v>199967.46639091312</v>
      </c>
      <c r="BJ53" s="29">
        <f t="shared" si="226"/>
        <v>202890.58972367813</v>
      </c>
      <c r="BK53" s="29">
        <f t="shared" si="226"/>
        <v>215582.97666991368</v>
      </c>
      <c r="BL53" s="29">
        <f t="shared" si="226"/>
        <v>197505.08763123187</v>
      </c>
      <c r="BM53" s="29">
        <f t="shared" si="226"/>
        <v>210424.2923099692</v>
      </c>
      <c r="BN53" s="29">
        <f t="shared" si="226"/>
        <v>170606.96422102553</v>
      </c>
      <c r="BO53" s="29">
        <f t="shared" si="226"/>
        <v>268406.14558198582</v>
      </c>
      <c r="BP53" s="69"/>
      <c r="BR53" s="29">
        <f t="shared" ref="BR53:BV59" si="227">SUMIFS($H53:$BP53,$H$3:$BP$3,BR$3)</f>
        <v>3032032.8588921535</v>
      </c>
      <c r="BS53" s="29">
        <f t="shared" si="227"/>
        <v>2201768.1609112015</v>
      </c>
      <c r="BT53" s="29">
        <f t="shared" si="227"/>
        <v>2429450.9033884783</v>
      </c>
      <c r="BU53" s="29">
        <f t="shared" si="227"/>
        <v>2423630.3310862957</v>
      </c>
      <c r="BV53" s="29">
        <f t="shared" si="227"/>
        <v>2571549.8963587475</v>
      </c>
      <c r="BX53" s="82">
        <f t="shared" ref="BX53:BX59" si="228">IFERROR(BS53/BR53-1,0)</f>
        <v>-0.27383103568485556</v>
      </c>
      <c r="BY53" s="82">
        <f t="shared" ref="BY53:BY59" si="229">IFERROR(BT53/BS53-1,0)</f>
        <v>0.10340904483923974</v>
      </c>
      <c r="BZ53" s="82">
        <f t="shared" ref="BZ53:BZ59" si="230">IFERROR(BU53/BT53-1,0)</f>
        <v>-2.3958386210087834E-3</v>
      </c>
      <c r="CA53" s="82">
        <f t="shared" ref="CA53:CA59" si="231">IFERROR(BV53/BU53-1,0)</f>
        <v>6.1032230606782756E-2</v>
      </c>
    </row>
    <row r="54" spans="1:79" x14ac:dyDescent="0.3">
      <c r="A54" s="42" t="str">
        <f>$A$39</f>
        <v>Interest</v>
      </c>
      <c r="B54" s="12"/>
      <c r="C54" s="12"/>
      <c r="D54" s="12"/>
      <c r="E54" s="12"/>
      <c r="F54" s="13"/>
      <c r="G54" s="13"/>
      <c r="H54" s="29">
        <f>H39</f>
        <v>42729.17</v>
      </c>
      <c r="I54" s="29">
        <f t="shared" ref="I54:AE54" si="232">I39</f>
        <v>42729.17</v>
      </c>
      <c r="J54" s="29">
        <f t="shared" si="232"/>
        <v>42729.17</v>
      </c>
      <c r="K54" s="29">
        <f t="shared" si="232"/>
        <v>41708.33</v>
      </c>
      <c r="L54" s="29">
        <f t="shared" si="232"/>
        <v>41708.33</v>
      </c>
      <c r="M54" s="29">
        <f t="shared" si="232"/>
        <v>41708.33</v>
      </c>
      <c r="N54" s="29">
        <f t="shared" si="232"/>
        <v>40687.5</v>
      </c>
      <c r="O54" s="29">
        <f t="shared" si="232"/>
        <v>37770.83</v>
      </c>
      <c r="P54" s="29">
        <f t="shared" si="232"/>
        <v>37770.83</v>
      </c>
      <c r="Q54" s="29">
        <f t="shared" si="232"/>
        <v>36750</v>
      </c>
      <c r="R54" s="29">
        <f t="shared" si="232"/>
        <v>36750</v>
      </c>
      <c r="S54" s="29">
        <f t="shared" si="232"/>
        <v>36750</v>
      </c>
      <c r="T54" s="29">
        <f t="shared" si="232"/>
        <v>35729.17</v>
      </c>
      <c r="U54" s="29">
        <f t="shared" si="232"/>
        <v>35729.17</v>
      </c>
      <c r="V54" s="29">
        <f t="shared" si="232"/>
        <v>32812.5</v>
      </c>
      <c r="W54" s="29">
        <f t="shared" si="232"/>
        <v>31791.67</v>
      </c>
      <c r="X54" s="29">
        <f t="shared" si="232"/>
        <v>31791.67</v>
      </c>
      <c r="Y54" s="29">
        <f t="shared" si="232"/>
        <v>31791.67</v>
      </c>
      <c r="Z54" s="29">
        <f t="shared" si="232"/>
        <v>30770.83</v>
      </c>
      <c r="AA54" s="29">
        <f t="shared" si="232"/>
        <v>30770.83</v>
      </c>
      <c r="AB54" s="29">
        <f t="shared" si="232"/>
        <v>27854.17</v>
      </c>
      <c r="AC54" s="29">
        <f t="shared" si="232"/>
        <v>26833.33</v>
      </c>
      <c r="AD54" s="29">
        <f t="shared" si="232"/>
        <v>26833.33</v>
      </c>
      <c r="AE54" s="29">
        <f t="shared" si="232"/>
        <v>26833.33</v>
      </c>
      <c r="AF54" s="29">
        <f t="shared" ref="AF54:BO54" si="233">AF39</f>
        <v>26833.33</v>
      </c>
      <c r="AG54" s="29">
        <f t="shared" si="233"/>
        <v>26833.33</v>
      </c>
      <c r="AH54" s="29">
        <f t="shared" si="233"/>
        <v>26833.33</v>
      </c>
      <c r="AI54" s="29">
        <f t="shared" si="233"/>
        <v>26833.33</v>
      </c>
      <c r="AJ54" s="29">
        <f t="shared" si="233"/>
        <v>26833.33</v>
      </c>
      <c r="AK54" s="29">
        <f t="shared" si="233"/>
        <v>26833.33</v>
      </c>
      <c r="AL54" s="29">
        <f t="shared" si="233"/>
        <v>26833.33</v>
      </c>
      <c r="AM54" s="29">
        <f t="shared" si="233"/>
        <v>26833.33</v>
      </c>
      <c r="AN54" s="29">
        <f t="shared" si="233"/>
        <v>26833.33</v>
      </c>
      <c r="AO54" s="29">
        <f t="shared" si="233"/>
        <v>26833.33</v>
      </c>
      <c r="AP54" s="29">
        <f t="shared" si="233"/>
        <v>26833.33</v>
      </c>
      <c r="AQ54" s="29">
        <f t="shared" si="233"/>
        <v>26833.33</v>
      </c>
      <c r="AR54" s="29">
        <f t="shared" si="233"/>
        <v>26833.33</v>
      </c>
      <c r="AS54" s="29">
        <f t="shared" si="233"/>
        <v>26833.33</v>
      </c>
      <c r="AT54" s="29">
        <f t="shared" si="233"/>
        <v>26833.33</v>
      </c>
      <c r="AU54" s="29">
        <f t="shared" si="233"/>
        <v>26833.33</v>
      </c>
      <c r="AV54" s="29">
        <f t="shared" si="233"/>
        <v>26833.33</v>
      </c>
      <c r="AW54" s="29">
        <f t="shared" si="233"/>
        <v>26833.33</v>
      </c>
      <c r="AX54" s="29">
        <f t="shared" si="233"/>
        <v>26833.33</v>
      </c>
      <c r="AY54" s="29">
        <f t="shared" si="233"/>
        <v>26833.33</v>
      </c>
      <c r="AZ54" s="29">
        <f t="shared" si="233"/>
        <v>26833.33</v>
      </c>
      <c r="BA54" s="29">
        <f t="shared" si="233"/>
        <v>26833.33</v>
      </c>
      <c r="BB54" s="29">
        <f t="shared" si="233"/>
        <v>26833.33</v>
      </c>
      <c r="BC54" s="29">
        <f t="shared" si="233"/>
        <v>26833.33</v>
      </c>
      <c r="BD54" s="29">
        <f t="shared" si="233"/>
        <v>26833.33</v>
      </c>
      <c r="BE54" s="29">
        <f t="shared" si="233"/>
        <v>26833.33</v>
      </c>
      <c r="BF54" s="29">
        <f t="shared" si="233"/>
        <v>26833.33</v>
      </c>
      <c r="BG54" s="29">
        <f t="shared" si="233"/>
        <v>26833.33</v>
      </c>
      <c r="BH54" s="29">
        <f t="shared" si="233"/>
        <v>26833.33</v>
      </c>
      <c r="BI54" s="29">
        <f t="shared" si="233"/>
        <v>26833.33</v>
      </c>
      <c r="BJ54" s="29">
        <f t="shared" si="233"/>
        <v>26833.33</v>
      </c>
      <c r="BK54" s="29">
        <f t="shared" si="233"/>
        <v>26833.33</v>
      </c>
      <c r="BL54" s="29">
        <f t="shared" si="233"/>
        <v>26833.33</v>
      </c>
      <c r="BM54" s="29">
        <f t="shared" si="233"/>
        <v>26833.33</v>
      </c>
      <c r="BN54" s="29">
        <f t="shared" si="233"/>
        <v>26833.33</v>
      </c>
      <c r="BO54" s="29">
        <f t="shared" si="233"/>
        <v>26833.33</v>
      </c>
      <c r="BP54" s="69"/>
      <c r="BR54" s="29">
        <f t="shared" si="227"/>
        <v>479791.66000000003</v>
      </c>
      <c r="BS54" s="29">
        <f t="shared" si="227"/>
        <v>369541.67000000004</v>
      </c>
      <c r="BT54" s="29">
        <f t="shared" si="227"/>
        <v>321999.96000000014</v>
      </c>
      <c r="BU54" s="29">
        <f t="shared" si="227"/>
        <v>321999.96000000014</v>
      </c>
      <c r="BV54" s="29">
        <f t="shared" si="227"/>
        <v>321999.96000000014</v>
      </c>
      <c r="BX54" s="82">
        <f t="shared" si="228"/>
        <v>-0.22978721639304855</v>
      </c>
      <c r="BY54" s="82">
        <f t="shared" si="229"/>
        <v>-0.12865047127161577</v>
      </c>
      <c r="BZ54" s="82">
        <f t="shared" si="230"/>
        <v>0</v>
      </c>
      <c r="CA54" s="82">
        <f t="shared" si="231"/>
        <v>0</v>
      </c>
    </row>
    <row r="55" spans="1:79" x14ac:dyDescent="0.3">
      <c r="A55" s="42" t="str">
        <f>$A$47</f>
        <v>Income Tax Expese</v>
      </c>
      <c r="B55" s="12"/>
      <c r="C55" s="12"/>
      <c r="D55" s="12"/>
      <c r="E55" s="12"/>
      <c r="F55" s="13"/>
      <c r="G55" s="13"/>
      <c r="H55" s="29">
        <f>H47</f>
        <v>84595.339125540384</v>
      </c>
      <c r="I55" s="29">
        <f t="shared" ref="I55:AE55" si="234">I47</f>
        <v>108254.12308665909</v>
      </c>
      <c r="J55" s="29">
        <f t="shared" si="234"/>
        <v>121851.16409996214</v>
      </c>
      <c r="K55" s="29">
        <f t="shared" si="234"/>
        <v>114921.95460848689</v>
      </c>
      <c r="L55" s="29">
        <f t="shared" si="234"/>
        <v>133897.71298032466</v>
      </c>
      <c r="M55" s="29">
        <f t="shared" si="234"/>
        <v>109391.12365008029</v>
      </c>
      <c r="N55" s="29">
        <f t="shared" si="234"/>
        <v>105058.1390896712</v>
      </c>
      <c r="O55" s="29">
        <f t="shared" si="234"/>
        <v>111998.8993240151</v>
      </c>
      <c r="P55" s="29">
        <f t="shared" si="234"/>
        <v>91633.960245756447</v>
      </c>
      <c r="Q55" s="29">
        <f t="shared" si="234"/>
        <v>100390.0887562642</v>
      </c>
      <c r="R55" s="29">
        <f t="shared" si="234"/>
        <v>98184.439838043298</v>
      </c>
      <c r="S55" s="29">
        <f t="shared" si="234"/>
        <v>119265.70900611891</v>
      </c>
      <c r="T55" s="29">
        <f t="shared" si="234"/>
        <v>54116.260294665066</v>
      </c>
      <c r="U55" s="29">
        <f t="shared" si="234"/>
        <v>110201.06240542042</v>
      </c>
      <c r="V55" s="29">
        <f t="shared" si="234"/>
        <v>53525.552942956958</v>
      </c>
      <c r="W55" s="29">
        <f t="shared" si="234"/>
        <v>88199.376874190639</v>
      </c>
      <c r="X55" s="29">
        <f t="shared" si="234"/>
        <v>88452.257054195506</v>
      </c>
      <c r="Y55" s="29">
        <f t="shared" si="234"/>
        <v>68359.043791424643</v>
      </c>
      <c r="Z55" s="29">
        <f t="shared" si="234"/>
        <v>58938.28453728163</v>
      </c>
      <c r="AA55" s="29">
        <f t="shared" si="234"/>
        <v>79939.06169960399</v>
      </c>
      <c r="AB55" s="29">
        <f t="shared" si="234"/>
        <v>61637.632525347261</v>
      </c>
      <c r="AC55" s="29">
        <f t="shared" si="234"/>
        <v>86529.916413335988</v>
      </c>
      <c r="AD55" s="29">
        <f t="shared" si="234"/>
        <v>84730.100333862327</v>
      </c>
      <c r="AE55" s="29">
        <f t="shared" si="234"/>
        <v>108986.37723251608</v>
      </c>
      <c r="AF55" s="29">
        <f t="shared" ref="AF55:BO55" si="235">AF47</f>
        <v>64577.222828819715</v>
      </c>
      <c r="AG55" s="29">
        <f t="shared" si="235"/>
        <v>99481.692230871107</v>
      </c>
      <c r="AH55" s="29">
        <f t="shared" si="235"/>
        <v>100166.52548217871</v>
      </c>
      <c r="AI55" s="29">
        <f t="shared" si="235"/>
        <v>93853.736098523324</v>
      </c>
      <c r="AJ55" s="29">
        <f t="shared" si="235"/>
        <v>112838.92224268989</v>
      </c>
      <c r="AK55" s="29">
        <f t="shared" si="235"/>
        <v>81285.028304158492</v>
      </c>
      <c r="AL55" s="29">
        <f t="shared" si="235"/>
        <v>81048.704027509899</v>
      </c>
      <c r="AM55" s="29">
        <f t="shared" si="235"/>
        <v>82172.634219144718</v>
      </c>
      <c r="AN55" s="29">
        <f t="shared" si="235"/>
        <v>75275.638696995724</v>
      </c>
      <c r="AO55" s="29">
        <f t="shared" si="235"/>
        <v>80591.582463376471</v>
      </c>
      <c r="AP55" s="29">
        <f t="shared" si="235"/>
        <v>66293.340761087369</v>
      </c>
      <c r="AQ55" s="29">
        <f t="shared" si="235"/>
        <v>103608.21695399238</v>
      </c>
      <c r="AR55" s="29">
        <f t="shared" si="235"/>
        <v>56682.923972507102</v>
      </c>
      <c r="AS55" s="29">
        <f t="shared" si="235"/>
        <v>94101.573571584158</v>
      </c>
      <c r="AT55" s="29">
        <f t="shared" si="235"/>
        <v>93119.013365116451</v>
      </c>
      <c r="AU55" s="29">
        <f t="shared" si="235"/>
        <v>91820.585161781069</v>
      </c>
      <c r="AV55" s="29">
        <f t="shared" si="235"/>
        <v>112214.90107150019</v>
      </c>
      <c r="AW55" s="29">
        <f t="shared" si="235"/>
        <v>81478.635628910939</v>
      </c>
      <c r="AX55" s="29">
        <f t="shared" si="235"/>
        <v>81908.018025197714</v>
      </c>
      <c r="AY55" s="29">
        <f t="shared" si="235"/>
        <v>86395.089765041761</v>
      </c>
      <c r="AZ55" s="29">
        <f t="shared" si="235"/>
        <v>79096.491472680587</v>
      </c>
      <c r="BA55" s="29">
        <f t="shared" si="235"/>
        <v>84531.244156656903</v>
      </c>
      <c r="BB55" s="29">
        <f t="shared" si="235"/>
        <v>68954.177721768807</v>
      </c>
      <c r="BC55" s="29">
        <f t="shared" si="235"/>
        <v>108396.05940995227</v>
      </c>
      <c r="BD55" s="29">
        <f t="shared" si="235"/>
        <v>60492.732313923909</v>
      </c>
      <c r="BE55" s="29">
        <f t="shared" si="235"/>
        <v>100863.05792063204</v>
      </c>
      <c r="BF55" s="29">
        <f t="shared" si="235"/>
        <v>97840.195579831925</v>
      </c>
      <c r="BG55" s="29">
        <f t="shared" si="235"/>
        <v>96410.84032015891</v>
      </c>
      <c r="BH55" s="29">
        <f t="shared" si="235"/>
        <v>118464.47693546642</v>
      </c>
      <c r="BI55" s="29">
        <f t="shared" si="235"/>
        <v>85700.342738962747</v>
      </c>
      <c r="BJ55" s="29">
        <f t="shared" si="235"/>
        <v>86953.10988157634</v>
      </c>
      <c r="BK55" s="29">
        <f t="shared" si="235"/>
        <v>92392.704287105866</v>
      </c>
      <c r="BL55" s="29">
        <f t="shared" si="235"/>
        <v>84645.037556242212</v>
      </c>
      <c r="BM55" s="29">
        <f t="shared" si="235"/>
        <v>90181.839561415371</v>
      </c>
      <c r="BN55" s="29">
        <f t="shared" si="235"/>
        <v>73117.270380439513</v>
      </c>
      <c r="BO55" s="29">
        <f t="shared" si="235"/>
        <v>115031.20524942248</v>
      </c>
      <c r="BP55" s="69"/>
      <c r="BR55" s="29">
        <f t="shared" si="227"/>
        <v>1299442.6538109228</v>
      </c>
      <c r="BS55" s="29">
        <f t="shared" si="227"/>
        <v>943614.92610480054</v>
      </c>
      <c r="BT55" s="29">
        <f t="shared" si="227"/>
        <v>1041193.2443093477</v>
      </c>
      <c r="BU55" s="29">
        <f t="shared" si="227"/>
        <v>1038698.7133226979</v>
      </c>
      <c r="BV55" s="29">
        <f t="shared" si="227"/>
        <v>1102092.8127251777</v>
      </c>
      <c r="BX55" s="82">
        <f t="shared" si="228"/>
        <v>-0.27383103568485556</v>
      </c>
      <c r="BY55" s="82">
        <f t="shared" si="229"/>
        <v>0.10340904483923974</v>
      </c>
      <c r="BZ55" s="82">
        <f t="shared" si="230"/>
        <v>-2.3958386210087834E-3</v>
      </c>
      <c r="CA55" s="82">
        <f t="shared" si="231"/>
        <v>6.10322306067832E-2</v>
      </c>
    </row>
    <row r="56" spans="1:79" x14ac:dyDescent="0.3">
      <c r="A56" s="42" t="str">
        <f>$A$40</f>
        <v>Depreciation</v>
      </c>
      <c r="B56" s="12"/>
      <c r="C56" s="12"/>
      <c r="D56" s="12"/>
      <c r="E56" s="12"/>
      <c r="F56" s="13"/>
      <c r="G56" s="13"/>
      <c r="H56" s="29">
        <f>H40</f>
        <v>18544.099999999999</v>
      </c>
      <c r="I56" s="29">
        <f t="shared" ref="I56:AE56" si="236">I40</f>
        <v>19035.61</v>
      </c>
      <c r="J56" s="29">
        <f t="shared" si="236"/>
        <v>18720.400000000001</v>
      </c>
      <c r="K56" s="29">
        <f t="shared" si="236"/>
        <v>18411.5</v>
      </c>
      <c r="L56" s="29">
        <f t="shared" si="236"/>
        <v>18981.88</v>
      </c>
      <c r="M56" s="29">
        <f t="shared" si="236"/>
        <v>19528.150000000001</v>
      </c>
      <c r="N56" s="29">
        <f t="shared" si="236"/>
        <v>20104.55</v>
      </c>
      <c r="O56" s="29">
        <f t="shared" si="236"/>
        <v>20664.259999999998</v>
      </c>
      <c r="P56" s="29">
        <f t="shared" si="236"/>
        <v>21250.01</v>
      </c>
      <c r="Q56" s="29">
        <f t="shared" si="236"/>
        <v>20976.37</v>
      </c>
      <c r="R56" s="29">
        <f t="shared" si="236"/>
        <v>21574.46</v>
      </c>
      <c r="S56" s="29">
        <f t="shared" si="236"/>
        <v>22131.79</v>
      </c>
      <c r="T56" s="29">
        <f t="shared" si="236"/>
        <v>22689.54</v>
      </c>
      <c r="U56" s="29">
        <f t="shared" si="236"/>
        <v>22437.15</v>
      </c>
      <c r="V56" s="29">
        <f t="shared" si="236"/>
        <v>22189.8</v>
      </c>
      <c r="W56" s="29">
        <f t="shared" si="236"/>
        <v>21947.4</v>
      </c>
      <c r="X56" s="29">
        <f t="shared" si="236"/>
        <v>21709.85</v>
      </c>
      <c r="Y56" s="29">
        <f t="shared" si="236"/>
        <v>21477.05</v>
      </c>
      <c r="Z56" s="29">
        <f t="shared" si="236"/>
        <v>22074.57</v>
      </c>
      <c r="AA56" s="29">
        <f t="shared" si="236"/>
        <v>22683.26</v>
      </c>
      <c r="AB56" s="29">
        <f t="shared" si="236"/>
        <v>23286</v>
      </c>
      <c r="AC56" s="29">
        <f t="shared" si="236"/>
        <v>23071.27</v>
      </c>
      <c r="AD56" s="29">
        <f t="shared" si="236"/>
        <v>23693.05</v>
      </c>
      <c r="AE56" s="29">
        <f t="shared" si="236"/>
        <v>24359.63</v>
      </c>
      <c r="AF56" s="29">
        <f t="shared" ref="AF56:BO56" si="237">AF40</f>
        <v>24359.63</v>
      </c>
      <c r="AG56" s="29">
        <f t="shared" si="237"/>
        <v>24359.63</v>
      </c>
      <c r="AH56" s="29">
        <f t="shared" si="237"/>
        <v>24359.63</v>
      </c>
      <c r="AI56" s="29">
        <f t="shared" si="237"/>
        <v>24359.63</v>
      </c>
      <c r="AJ56" s="29">
        <f t="shared" si="237"/>
        <v>24359.63</v>
      </c>
      <c r="AK56" s="29">
        <f t="shared" si="237"/>
        <v>24359.63</v>
      </c>
      <c r="AL56" s="29">
        <f t="shared" si="237"/>
        <v>24359.63</v>
      </c>
      <c r="AM56" s="29">
        <f t="shared" si="237"/>
        <v>24359.63</v>
      </c>
      <c r="AN56" s="29">
        <f t="shared" si="237"/>
        <v>24359.63</v>
      </c>
      <c r="AO56" s="29">
        <f t="shared" si="237"/>
        <v>24359.63</v>
      </c>
      <c r="AP56" s="29">
        <f t="shared" si="237"/>
        <v>24359.63</v>
      </c>
      <c r="AQ56" s="29">
        <f t="shared" si="237"/>
        <v>24359.63</v>
      </c>
      <c r="AR56" s="29">
        <f t="shared" si="237"/>
        <v>24359.63</v>
      </c>
      <c r="AS56" s="29">
        <f t="shared" si="237"/>
        <v>24359.63</v>
      </c>
      <c r="AT56" s="29">
        <f t="shared" si="237"/>
        <v>24359.63</v>
      </c>
      <c r="AU56" s="29">
        <f t="shared" si="237"/>
        <v>24359.63</v>
      </c>
      <c r="AV56" s="29">
        <f t="shared" si="237"/>
        <v>24359.63</v>
      </c>
      <c r="AW56" s="29">
        <f t="shared" si="237"/>
        <v>24359.63</v>
      </c>
      <c r="AX56" s="29">
        <f t="shared" si="237"/>
        <v>24359.63</v>
      </c>
      <c r="AY56" s="29">
        <f t="shared" si="237"/>
        <v>24359.63</v>
      </c>
      <c r="AZ56" s="29">
        <f t="shared" si="237"/>
        <v>24359.63</v>
      </c>
      <c r="BA56" s="29">
        <f t="shared" si="237"/>
        <v>24359.63</v>
      </c>
      <c r="BB56" s="29">
        <f t="shared" si="237"/>
        <v>24359.63</v>
      </c>
      <c r="BC56" s="29">
        <f t="shared" si="237"/>
        <v>24359.63</v>
      </c>
      <c r="BD56" s="29">
        <f t="shared" si="237"/>
        <v>24359.63</v>
      </c>
      <c r="BE56" s="29">
        <f t="shared" si="237"/>
        <v>24359.63</v>
      </c>
      <c r="BF56" s="29">
        <f t="shared" si="237"/>
        <v>24359.63</v>
      </c>
      <c r="BG56" s="29">
        <f t="shared" si="237"/>
        <v>24359.63</v>
      </c>
      <c r="BH56" s="29">
        <f t="shared" si="237"/>
        <v>24359.63</v>
      </c>
      <c r="BI56" s="29">
        <f t="shared" si="237"/>
        <v>24359.63</v>
      </c>
      <c r="BJ56" s="29">
        <f t="shared" si="237"/>
        <v>24359.63</v>
      </c>
      <c r="BK56" s="29">
        <f t="shared" si="237"/>
        <v>24359.63</v>
      </c>
      <c r="BL56" s="29">
        <f t="shared" si="237"/>
        <v>24359.63</v>
      </c>
      <c r="BM56" s="29">
        <f t="shared" si="237"/>
        <v>24359.63</v>
      </c>
      <c r="BN56" s="29">
        <f t="shared" si="237"/>
        <v>24359.63</v>
      </c>
      <c r="BO56" s="29">
        <f t="shared" si="237"/>
        <v>24359.63</v>
      </c>
      <c r="BP56" s="69"/>
      <c r="BR56" s="29">
        <f t="shared" si="227"/>
        <v>239923.08000000002</v>
      </c>
      <c r="BS56" s="29">
        <f t="shared" si="227"/>
        <v>271618.57</v>
      </c>
      <c r="BT56" s="29">
        <f t="shared" si="227"/>
        <v>292315.56</v>
      </c>
      <c r="BU56" s="29">
        <f t="shared" si="227"/>
        <v>292315.56</v>
      </c>
      <c r="BV56" s="29">
        <f t="shared" si="227"/>
        <v>292315.56</v>
      </c>
      <c r="BX56" s="82">
        <f t="shared" si="228"/>
        <v>0.13210688192232278</v>
      </c>
      <c r="BY56" s="82">
        <f t="shared" si="229"/>
        <v>7.6198729711300706E-2</v>
      </c>
      <c r="BZ56" s="82">
        <f t="shared" si="230"/>
        <v>0</v>
      </c>
      <c r="CA56" s="82">
        <f t="shared" si="231"/>
        <v>0</v>
      </c>
    </row>
    <row r="57" spans="1:79" x14ac:dyDescent="0.3">
      <c r="A57" s="42" t="s">
        <v>125</v>
      </c>
      <c r="B57" s="12"/>
      <c r="C57" s="12"/>
      <c r="D57" s="12"/>
      <c r="E57" s="12"/>
      <c r="F57" s="13"/>
      <c r="G57" s="13"/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  <c r="AT57" s="27">
        <v>0</v>
      </c>
      <c r="AU57" s="27">
        <v>0</v>
      </c>
      <c r="AV57" s="27">
        <v>0</v>
      </c>
      <c r="AW57" s="27">
        <v>0</v>
      </c>
      <c r="AX57" s="27">
        <v>0</v>
      </c>
      <c r="AY57" s="27">
        <v>0</v>
      </c>
      <c r="AZ57" s="27">
        <v>0</v>
      </c>
      <c r="BA57" s="27">
        <v>0</v>
      </c>
      <c r="BB57" s="27">
        <v>0</v>
      </c>
      <c r="BC57" s="27">
        <v>0</v>
      </c>
      <c r="BD57" s="27">
        <v>0</v>
      </c>
      <c r="BE57" s="27">
        <v>0</v>
      </c>
      <c r="BF57" s="27">
        <v>0</v>
      </c>
      <c r="BG57" s="27">
        <v>0</v>
      </c>
      <c r="BH57" s="27">
        <v>0</v>
      </c>
      <c r="BI57" s="27">
        <v>0</v>
      </c>
      <c r="BJ57" s="27">
        <v>0</v>
      </c>
      <c r="BK57" s="27">
        <v>0</v>
      </c>
      <c r="BL57" s="27">
        <v>0</v>
      </c>
      <c r="BM57" s="27">
        <v>0</v>
      </c>
      <c r="BN57" s="27">
        <v>0</v>
      </c>
      <c r="BO57" s="27">
        <v>0</v>
      </c>
      <c r="BP57" s="68"/>
      <c r="BR57" s="27">
        <f t="shared" si="227"/>
        <v>0</v>
      </c>
      <c r="BS57" s="27">
        <f t="shared" si="227"/>
        <v>0</v>
      </c>
      <c r="BT57" s="27">
        <f t="shared" si="227"/>
        <v>0</v>
      </c>
      <c r="BU57" s="27">
        <f t="shared" si="227"/>
        <v>0</v>
      </c>
      <c r="BV57" s="27">
        <f t="shared" si="227"/>
        <v>0</v>
      </c>
      <c r="BX57" s="81">
        <f t="shared" si="228"/>
        <v>0</v>
      </c>
      <c r="BY57" s="81">
        <f t="shared" si="229"/>
        <v>0</v>
      </c>
      <c r="BZ57" s="81">
        <f t="shared" si="230"/>
        <v>0</v>
      </c>
      <c r="CA57" s="81">
        <f t="shared" si="231"/>
        <v>0</v>
      </c>
    </row>
    <row r="58" spans="1:79" x14ac:dyDescent="0.3">
      <c r="A58" s="34" t="s">
        <v>126</v>
      </c>
      <c r="B58" s="49"/>
      <c r="C58" s="49"/>
      <c r="D58" s="49"/>
      <c r="E58" s="49"/>
      <c r="F58" s="48"/>
      <c r="G58" s="48"/>
      <c r="H58" s="28">
        <f>SUM(H54:H57)</f>
        <v>145868.60912554039</v>
      </c>
      <c r="I58" s="28">
        <f t="shared" ref="I58:AE58" si="238">SUM(I54:I57)</f>
        <v>170018.90308665909</v>
      </c>
      <c r="J58" s="28">
        <f t="shared" si="238"/>
        <v>183300.73409996214</v>
      </c>
      <c r="K58" s="28">
        <f t="shared" si="238"/>
        <v>175041.78460848689</v>
      </c>
      <c r="L58" s="28">
        <f t="shared" si="238"/>
        <v>194587.92298032466</v>
      </c>
      <c r="M58" s="28">
        <f t="shared" si="238"/>
        <v>170627.6036500803</v>
      </c>
      <c r="N58" s="28">
        <f t="shared" si="238"/>
        <v>165850.18908967118</v>
      </c>
      <c r="O58" s="28">
        <f t="shared" si="238"/>
        <v>170433.9893240151</v>
      </c>
      <c r="P58" s="28">
        <f t="shared" si="238"/>
        <v>150654.80024575646</v>
      </c>
      <c r="Q58" s="28">
        <f t="shared" si="238"/>
        <v>158116.45875626418</v>
      </c>
      <c r="R58" s="28">
        <f t="shared" si="238"/>
        <v>156508.89983804329</v>
      </c>
      <c r="S58" s="28">
        <f t="shared" si="238"/>
        <v>178147.49900611892</v>
      </c>
      <c r="T58" s="28">
        <f t="shared" si="238"/>
        <v>112534.97029466508</v>
      </c>
      <c r="U58" s="28">
        <f t="shared" si="238"/>
        <v>168367.38240542042</v>
      </c>
      <c r="V58" s="28">
        <f t="shared" si="238"/>
        <v>108527.85294295696</v>
      </c>
      <c r="W58" s="28">
        <f t="shared" si="238"/>
        <v>141938.44687419065</v>
      </c>
      <c r="X58" s="28">
        <f t="shared" si="238"/>
        <v>141953.7770541955</v>
      </c>
      <c r="Y58" s="28">
        <f t="shared" si="238"/>
        <v>121627.76379142464</v>
      </c>
      <c r="Z58" s="28">
        <f t="shared" si="238"/>
        <v>111783.68453728163</v>
      </c>
      <c r="AA58" s="28">
        <f t="shared" si="238"/>
        <v>133393.151699604</v>
      </c>
      <c r="AB58" s="28">
        <f t="shared" si="238"/>
        <v>112777.80252534726</v>
      </c>
      <c r="AC58" s="28">
        <f t="shared" si="238"/>
        <v>136434.51641333598</v>
      </c>
      <c r="AD58" s="28">
        <f t="shared" si="238"/>
        <v>135256.48033386233</v>
      </c>
      <c r="AE58" s="28">
        <f t="shared" si="238"/>
        <v>160179.33723251609</v>
      </c>
      <c r="AF58" s="28">
        <f t="shared" ref="AF58" si="239">SUM(AF54:AF57)</f>
        <v>115770.18282881973</v>
      </c>
      <c r="AG58" s="28">
        <f t="shared" ref="AG58" si="240">SUM(AG54:AG57)</f>
        <v>150674.65223087111</v>
      </c>
      <c r="AH58" s="28">
        <f t="shared" ref="AH58" si="241">SUM(AH54:AH57)</f>
        <v>151359.48548217872</v>
      </c>
      <c r="AI58" s="28">
        <f t="shared" ref="AI58" si="242">SUM(AI54:AI57)</f>
        <v>145046.69609852333</v>
      </c>
      <c r="AJ58" s="28">
        <f t="shared" ref="AJ58" si="243">SUM(AJ54:AJ57)</f>
        <v>164031.8822426899</v>
      </c>
      <c r="AK58" s="28">
        <f t="shared" ref="AK58" si="244">SUM(AK54:AK57)</f>
        <v>132477.9883041585</v>
      </c>
      <c r="AL58" s="28">
        <f t="shared" ref="AL58" si="245">SUM(AL54:AL57)</f>
        <v>132241.66402750989</v>
      </c>
      <c r="AM58" s="28">
        <f t="shared" ref="AM58" si="246">SUM(AM54:AM57)</f>
        <v>133365.59421914472</v>
      </c>
      <c r="AN58" s="28">
        <f t="shared" ref="AN58" si="247">SUM(AN54:AN57)</f>
        <v>126468.59869699573</v>
      </c>
      <c r="AO58" s="28">
        <f t="shared" ref="AO58" si="248">SUM(AO54:AO57)</f>
        <v>131784.54246337648</v>
      </c>
      <c r="AP58" s="28">
        <f t="shared" ref="AP58" si="249">SUM(AP54:AP57)</f>
        <v>117486.30076108738</v>
      </c>
      <c r="AQ58" s="28">
        <f t="shared" ref="AQ58" si="250">SUM(AQ54:AQ57)</f>
        <v>154801.17695399237</v>
      </c>
      <c r="AR58" s="28">
        <f t="shared" ref="AR58" si="251">SUM(AR54:AR57)</f>
        <v>107875.88397250712</v>
      </c>
      <c r="AS58" s="28">
        <f t="shared" ref="AS58" si="252">SUM(AS54:AS57)</f>
        <v>145294.53357158415</v>
      </c>
      <c r="AT58" s="28">
        <f t="shared" ref="AT58" si="253">SUM(AT54:AT57)</f>
        <v>144311.97336511646</v>
      </c>
      <c r="AU58" s="28">
        <f t="shared" ref="AU58" si="254">SUM(AU54:AU57)</f>
        <v>143013.54516178108</v>
      </c>
      <c r="AV58" s="28">
        <f t="shared" ref="AV58" si="255">SUM(AV54:AV57)</f>
        <v>163407.8610715002</v>
      </c>
      <c r="AW58" s="28">
        <f t="shared" ref="AW58" si="256">SUM(AW54:AW57)</f>
        <v>132671.59562891093</v>
      </c>
      <c r="AX58" s="28">
        <f t="shared" ref="AX58" si="257">SUM(AX54:AX57)</f>
        <v>133100.97802519772</v>
      </c>
      <c r="AY58" s="28">
        <f t="shared" ref="AY58" si="258">SUM(AY54:AY57)</f>
        <v>137588.04976504177</v>
      </c>
      <c r="AZ58" s="28">
        <f t="shared" ref="AZ58" si="259">SUM(AZ54:AZ57)</f>
        <v>130289.45147268059</v>
      </c>
      <c r="BA58" s="28">
        <f t="shared" ref="BA58" si="260">SUM(BA54:BA57)</f>
        <v>135724.2041566569</v>
      </c>
      <c r="BB58" s="28">
        <f t="shared" ref="BB58" si="261">SUM(BB54:BB57)</f>
        <v>120147.13772176881</v>
      </c>
      <c r="BC58" s="28">
        <f t="shared" ref="BC58" si="262">SUM(BC54:BC57)</f>
        <v>159589.01940995228</v>
      </c>
      <c r="BD58" s="28">
        <f t="shared" ref="BD58" si="263">SUM(BD54:BD57)</f>
        <v>111685.69231392391</v>
      </c>
      <c r="BE58" s="28">
        <f t="shared" ref="BE58" si="264">SUM(BE54:BE57)</f>
        <v>152056.01792063203</v>
      </c>
      <c r="BF58" s="28">
        <f t="shared" ref="BF58" si="265">SUM(BF54:BF57)</f>
        <v>149033.15557983192</v>
      </c>
      <c r="BG58" s="28">
        <f t="shared" ref="BG58" si="266">SUM(BG54:BG57)</f>
        <v>147603.80032015892</v>
      </c>
      <c r="BH58" s="28">
        <f t="shared" ref="BH58" si="267">SUM(BH54:BH57)</f>
        <v>169657.43693546642</v>
      </c>
      <c r="BI58" s="28">
        <f t="shared" ref="BI58" si="268">SUM(BI54:BI57)</f>
        <v>136893.30273896275</v>
      </c>
      <c r="BJ58" s="28">
        <f t="shared" ref="BJ58" si="269">SUM(BJ54:BJ57)</f>
        <v>138146.06988157635</v>
      </c>
      <c r="BK58" s="28">
        <f t="shared" ref="BK58" si="270">SUM(BK54:BK57)</f>
        <v>143585.66428710587</v>
      </c>
      <c r="BL58" s="28">
        <f t="shared" ref="BL58" si="271">SUM(BL54:BL57)</f>
        <v>135837.99755624222</v>
      </c>
      <c r="BM58" s="28">
        <f t="shared" ref="BM58" si="272">SUM(BM54:BM57)</f>
        <v>141374.79956141536</v>
      </c>
      <c r="BN58" s="28">
        <f t="shared" ref="BN58" si="273">SUM(BN54:BN57)</f>
        <v>124310.23038043952</v>
      </c>
      <c r="BO58" s="28">
        <f t="shared" ref="BO58" si="274">SUM(BO54:BO57)</f>
        <v>166224.16524942248</v>
      </c>
      <c r="BP58" s="69"/>
      <c r="BR58" s="28">
        <f t="shared" si="227"/>
        <v>2019157.393810923</v>
      </c>
      <c r="BS58" s="28">
        <f t="shared" si="227"/>
        <v>1584775.1661048005</v>
      </c>
      <c r="BT58" s="28">
        <f t="shared" si="227"/>
        <v>1655508.7643093478</v>
      </c>
      <c r="BU58" s="28">
        <f t="shared" si="227"/>
        <v>1653014.2333226982</v>
      </c>
      <c r="BV58" s="28">
        <f t="shared" si="227"/>
        <v>1716408.3327251775</v>
      </c>
      <c r="BX58" s="85">
        <f t="shared" si="228"/>
        <v>-0.21513044452977337</v>
      </c>
      <c r="BY58" s="85">
        <f t="shared" si="229"/>
        <v>4.4633207105587491E-2</v>
      </c>
      <c r="BZ58" s="85">
        <f t="shared" si="230"/>
        <v>-1.5068062703312846E-3</v>
      </c>
      <c r="CA58" s="85">
        <f t="shared" si="231"/>
        <v>3.8350607105815282E-2</v>
      </c>
    </row>
    <row r="59" spans="1:79" x14ac:dyDescent="0.3">
      <c r="A59" s="53" t="s">
        <v>124</v>
      </c>
      <c r="B59" s="51"/>
      <c r="C59" s="51"/>
      <c r="D59" s="51"/>
      <c r="E59" s="51"/>
      <c r="F59" s="50"/>
      <c r="G59" s="50"/>
      <c r="H59" s="52">
        <f>SUM(H53,H58)</f>
        <v>343257.73375180131</v>
      </c>
      <c r="I59" s="52">
        <f t="shared" ref="I59:AE59" si="275">SUM(I53,I58)</f>
        <v>422611.85695553035</v>
      </c>
      <c r="J59" s="52">
        <f t="shared" si="275"/>
        <v>467620.11699987378</v>
      </c>
      <c r="K59" s="52">
        <f t="shared" si="275"/>
        <v>443193.01202828961</v>
      </c>
      <c r="L59" s="52">
        <f t="shared" si="275"/>
        <v>507015.91993441555</v>
      </c>
      <c r="M59" s="52">
        <f t="shared" si="275"/>
        <v>425873.55883360095</v>
      </c>
      <c r="N59" s="52">
        <f t="shared" si="275"/>
        <v>410985.84696557064</v>
      </c>
      <c r="O59" s="52">
        <f t="shared" si="275"/>
        <v>431764.75441338366</v>
      </c>
      <c r="P59" s="52">
        <f t="shared" si="275"/>
        <v>364467.37415252154</v>
      </c>
      <c r="Q59" s="52">
        <f t="shared" si="275"/>
        <v>392359.99918754736</v>
      </c>
      <c r="R59" s="52">
        <f t="shared" si="275"/>
        <v>385605.92612681095</v>
      </c>
      <c r="S59" s="52">
        <f t="shared" si="275"/>
        <v>456434.15335372969</v>
      </c>
      <c r="T59" s="52">
        <f t="shared" si="275"/>
        <v>238806.24431555026</v>
      </c>
      <c r="U59" s="52">
        <f t="shared" si="275"/>
        <v>425503.19468473474</v>
      </c>
      <c r="V59" s="52">
        <f t="shared" si="275"/>
        <v>233420.80980985652</v>
      </c>
      <c r="W59" s="52">
        <f t="shared" si="275"/>
        <v>347736.9929139688</v>
      </c>
      <c r="X59" s="52">
        <f t="shared" si="275"/>
        <v>348342.37684731837</v>
      </c>
      <c r="Y59" s="52">
        <f t="shared" si="275"/>
        <v>281132.19930474879</v>
      </c>
      <c r="Z59" s="52">
        <f t="shared" si="275"/>
        <v>249306.34845760543</v>
      </c>
      <c r="AA59" s="52">
        <f t="shared" si="275"/>
        <v>319917.62899867998</v>
      </c>
      <c r="AB59" s="52">
        <f t="shared" si="275"/>
        <v>256598.94508449087</v>
      </c>
      <c r="AC59" s="52">
        <f t="shared" si="275"/>
        <v>338337.65471111995</v>
      </c>
      <c r="AD59" s="52">
        <f t="shared" si="275"/>
        <v>332960.04777954111</v>
      </c>
      <c r="AE59" s="52">
        <f t="shared" si="275"/>
        <v>414480.88410838699</v>
      </c>
      <c r="AF59" s="52">
        <f t="shared" ref="AF59" si="276">SUM(AF53,AF58)</f>
        <v>266450.36942939908</v>
      </c>
      <c r="AG59" s="52">
        <f t="shared" ref="AG59" si="277">SUM(AG53,AG58)</f>
        <v>382798.60076957033</v>
      </c>
      <c r="AH59" s="52">
        <f t="shared" ref="AH59" si="278">SUM(AH53,AH58)</f>
        <v>385081.378273929</v>
      </c>
      <c r="AI59" s="52">
        <f t="shared" ref="AI59" si="279">SUM(AI53,AI58)</f>
        <v>364038.74699507776</v>
      </c>
      <c r="AJ59" s="52">
        <f t="shared" ref="AJ59" si="280">SUM(AJ53,AJ58)</f>
        <v>427322.70080896636</v>
      </c>
      <c r="AK59" s="52">
        <f t="shared" ref="AK59" si="281">SUM(AK53,AK58)</f>
        <v>322143.05434719502</v>
      </c>
      <c r="AL59" s="52">
        <f t="shared" ref="AL59" si="282">SUM(AL53,AL58)</f>
        <v>321355.30675836629</v>
      </c>
      <c r="AM59" s="52">
        <f t="shared" ref="AM59" si="283">SUM(AM53,AM58)</f>
        <v>325101.74073048244</v>
      </c>
      <c r="AN59" s="52">
        <f t="shared" ref="AN59" si="284">SUM(AN53,AN58)</f>
        <v>302111.75565665239</v>
      </c>
      <c r="AO59" s="52">
        <f t="shared" ref="AO59" si="285">SUM(AO53,AO58)</f>
        <v>319831.56821125495</v>
      </c>
      <c r="AP59" s="52">
        <f t="shared" ref="AP59" si="286">SUM(AP53,AP58)</f>
        <v>272170.76253695792</v>
      </c>
      <c r="AQ59" s="52">
        <f t="shared" ref="AQ59" si="287">SUM(AQ53,AQ58)</f>
        <v>396553.68317997456</v>
      </c>
      <c r="AR59" s="52">
        <f t="shared" ref="AR59" si="288">SUM(AR53,AR58)</f>
        <v>240136.03990835702</v>
      </c>
      <c r="AS59" s="52">
        <f t="shared" ref="AS59" si="289">SUM(AS53,AS58)</f>
        <v>364864.87190528051</v>
      </c>
      <c r="AT59" s="52">
        <f t="shared" ref="AT59" si="290">SUM(AT53,AT58)</f>
        <v>361589.67121705489</v>
      </c>
      <c r="AU59" s="52">
        <f t="shared" ref="AU59" si="291">SUM(AU53,AU58)</f>
        <v>357261.57720593695</v>
      </c>
      <c r="AV59" s="52">
        <f t="shared" ref="AV59" si="292">SUM(AV53,AV58)</f>
        <v>425242.63023833395</v>
      </c>
      <c r="AW59" s="52">
        <f t="shared" ref="AW59" si="293">SUM(AW53,AW58)</f>
        <v>322788.41209636978</v>
      </c>
      <c r="AX59" s="52">
        <f t="shared" ref="AX59" si="294">SUM(AX53,AX58)</f>
        <v>324219.68675065902</v>
      </c>
      <c r="AY59" s="52">
        <f t="shared" ref="AY59" si="295">SUM(AY53,AY58)</f>
        <v>339176.59255013918</v>
      </c>
      <c r="AZ59" s="52">
        <f t="shared" ref="AZ59" si="296">SUM(AZ53,AZ58)</f>
        <v>314847.93157560198</v>
      </c>
      <c r="BA59" s="52">
        <f t="shared" ref="BA59" si="297">SUM(BA53,BA58)</f>
        <v>332963.77385552297</v>
      </c>
      <c r="BB59" s="52">
        <f t="shared" ref="BB59" si="298">SUM(BB53,BB58)</f>
        <v>281040.2190725627</v>
      </c>
      <c r="BC59" s="52">
        <f t="shared" ref="BC59" si="299">SUM(BC53,BC58)</f>
        <v>412513.15803317429</v>
      </c>
      <c r="BD59" s="52">
        <f t="shared" ref="BD59" si="300">SUM(BD53,BD58)</f>
        <v>252835.40104641303</v>
      </c>
      <c r="BE59" s="52">
        <f t="shared" ref="BE59" si="301">SUM(BE53,BE58)</f>
        <v>387403.15306877345</v>
      </c>
      <c r="BF59" s="52">
        <f t="shared" ref="BF59" si="302">SUM(BF53,BF58)</f>
        <v>377326.9452661064</v>
      </c>
      <c r="BG59" s="52">
        <f t="shared" ref="BG59" si="303">SUM(BG53,BG58)</f>
        <v>372562.42773386301</v>
      </c>
      <c r="BH59" s="52">
        <f t="shared" ref="BH59" si="304">SUM(BH53,BH58)</f>
        <v>446074.54978488811</v>
      </c>
      <c r="BI59" s="52">
        <f t="shared" ref="BI59" si="305">SUM(BI53,BI58)</f>
        <v>336860.76912987587</v>
      </c>
      <c r="BJ59" s="52">
        <f t="shared" ref="BJ59" si="306">SUM(BJ53,BJ58)</f>
        <v>341036.65960525448</v>
      </c>
      <c r="BK59" s="52">
        <f t="shared" ref="BK59" si="307">SUM(BK53,BK58)</f>
        <v>359168.64095701952</v>
      </c>
      <c r="BL59" s="52">
        <f t="shared" ref="BL59" si="308">SUM(BL53,BL58)</f>
        <v>333343.08518747409</v>
      </c>
      <c r="BM59" s="52">
        <f t="shared" ref="BM59" si="309">SUM(BM53,BM58)</f>
        <v>351799.09187138453</v>
      </c>
      <c r="BN59" s="52">
        <f t="shared" ref="BN59" si="310">SUM(BN53,BN58)</f>
        <v>294917.19460146502</v>
      </c>
      <c r="BO59" s="52">
        <f t="shared" ref="BO59" si="311">SUM(BO53,BO58)</f>
        <v>434630.31083140831</v>
      </c>
      <c r="BP59" s="69"/>
      <c r="BR59" s="52">
        <f t="shared" si="227"/>
        <v>5051190.2527030744</v>
      </c>
      <c r="BS59" s="52">
        <f t="shared" si="227"/>
        <v>3786543.3270160016</v>
      </c>
      <c r="BT59" s="52">
        <f t="shared" si="227"/>
        <v>4084959.6676978269</v>
      </c>
      <c r="BU59" s="52">
        <f t="shared" si="227"/>
        <v>4076644.5644089933</v>
      </c>
      <c r="BV59" s="52">
        <f t="shared" si="227"/>
        <v>4287958.2290839255</v>
      </c>
      <c r="BX59" s="86">
        <f t="shared" si="228"/>
        <v>-0.25036612410516801</v>
      </c>
      <c r="BY59" s="86">
        <f t="shared" si="229"/>
        <v>7.8809699218995499E-2</v>
      </c>
      <c r="BZ59" s="86">
        <f t="shared" si="230"/>
        <v>-2.0355410983824429E-3</v>
      </c>
      <c r="CA59" s="86">
        <f t="shared" si="231"/>
        <v>5.1835194689230146E-2</v>
      </c>
    </row>
    <row r="60" spans="1:79" x14ac:dyDescent="0.3">
      <c r="A60" s="13" t="s">
        <v>39</v>
      </c>
      <c r="B60" s="12"/>
      <c r="C60" s="12"/>
      <c r="D60" s="12"/>
      <c r="E60" s="12"/>
      <c r="F60" s="13"/>
      <c r="G60" s="13"/>
      <c r="H60" s="32">
        <f t="shared" ref="H60:AE60" si="312">H59/H$10</f>
        <v>8.5138016156487847E-2</v>
      </c>
      <c r="I60" s="32">
        <f t="shared" si="312"/>
        <v>9.9513306917757047E-2</v>
      </c>
      <c r="J60" s="32">
        <f t="shared" si="312"/>
        <v>0.10480537992983434</v>
      </c>
      <c r="K60" s="32">
        <f t="shared" si="312"/>
        <v>0.10078986066311832</v>
      </c>
      <c r="L60" s="32">
        <f t="shared" si="312"/>
        <v>0.11108056356205689</v>
      </c>
      <c r="M60" s="32">
        <f t="shared" si="312"/>
        <v>9.8172686290826455E-2</v>
      </c>
      <c r="N60" s="32">
        <f t="shared" si="312"/>
        <v>9.4511349508119E-2</v>
      </c>
      <c r="O60" s="32">
        <f t="shared" si="312"/>
        <v>0.10059745563685767</v>
      </c>
      <c r="P60" s="32">
        <f t="shared" si="312"/>
        <v>8.6051118730570919E-2</v>
      </c>
      <c r="Q60" s="32">
        <f t="shared" si="312"/>
        <v>9.4123628898556327E-2</v>
      </c>
      <c r="R60" s="32">
        <f t="shared" si="312"/>
        <v>9.4012506920317623E-2</v>
      </c>
      <c r="S60" s="32">
        <f t="shared" si="312"/>
        <v>0.10258084668972919</v>
      </c>
      <c r="T60" s="32">
        <f t="shared" si="312"/>
        <v>5.8603912012596376E-2</v>
      </c>
      <c r="U60" s="32">
        <f t="shared" si="312"/>
        <v>9.5223471305158916E-2</v>
      </c>
      <c r="V60" s="32">
        <f t="shared" si="312"/>
        <v>5.2310218614875205E-2</v>
      </c>
      <c r="W60" s="32">
        <f t="shared" si="312"/>
        <v>7.8279127477369273E-2</v>
      </c>
      <c r="X60" s="32">
        <f t="shared" si="312"/>
        <v>7.4758547655503493E-2</v>
      </c>
      <c r="Y60" s="32">
        <f t="shared" si="312"/>
        <v>6.4800321537345926E-2</v>
      </c>
      <c r="Z60" s="32">
        <f t="shared" si="312"/>
        <v>5.729960650640701E-2</v>
      </c>
      <c r="AA60" s="32">
        <f t="shared" si="312"/>
        <v>7.2983493789313431E-2</v>
      </c>
      <c r="AB60" s="32">
        <f t="shared" si="312"/>
        <v>5.9319761712696886E-2</v>
      </c>
      <c r="AC60" s="32">
        <f t="shared" si="312"/>
        <v>7.7922576101218666E-2</v>
      </c>
      <c r="AD60" s="32">
        <f t="shared" si="312"/>
        <v>7.8736370978756576E-2</v>
      </c>
      <c r="AE60" s="32">
        <f t="shared" si="312"/>
        <v>8.9431739853713652E-2</v>
      </c>
      <c r="AF60" s="32">
        <f t="shared" ref="AF60:BO60" si="313">AF59/AF$10</f>
        <v>6.2859476032835579E-2</v>
      </c>
      <c r="AG60" s="32">
        <f t="shared" si="313"/>
        <v>8.2138290337704409E-2</v>
      </c>
      <c r="AH60" s="32">
        <f t="shared" si="313"/>
        <v>8.309608871110892E-2</v>
      </c>
      <c r="AI60" s="32">
        <f t="shared" si="313"/>
        <v>7.8926467342885318E-2</v>
      </c>
      <c r="AJ60" s="32">
        <f t="shared" si="313"/>
        <v>8.8183783111975569E-2</v>
      </c>
      <c r="AK60" s="32">
        <f t="shared" si="313"/>
        <v>7.1498419856502057E-2</v>
      </c>
      <c r="AL60" s="32">
        <f t="shared" si="313"/>
        <v>7.0985633789790337E-2</v>
      </c>
      <c r="AM60" s="32">
        <f t="shared" si="313"/>
        <v>7.1184833971438738E-2</v>
      </c>
      <c r="AN60" s="32">
        <f t="shared" si="313"/>
        <v>6.7033803241129244E-2</v>
      </c>
      <c r="AO60" s="32">
        <f t="shared" si="313"/>
        <v>7.073501245515304E-2</v>
      </c>
      <c r="AP60" s="32">
        <f t="shared" si="313"/>
        <v>6.1902135886090635E-2</v>
      </c>
      <c r="AQ60" s="32">
        <f t="shared" si="313"/>
        <v>8.2165462023452998E-2</v>
      </c>
      <c r="AR60" s="32">
        <f t="shared" si="313"/>
        <v>5.4258874520149998E-2</v>
      </c>
      <c r="AS60" s="32">
        <f t="shared" si="313"/>
        <v>7.4763939792340681E-2</v>
      </c>
      <c r="AT60" s="32">
        <f t="shared" si="313"/>
        <v>7.4868304804352748E-2</v>
      </c>
      <c r="AU60" s="32">
        <f t="shared" si="313"/>
        <v>7.434068755965656E-2</v>
      </c>
      <c r="AV60" s="32">
        <f t="shared" si="313"/>
        <v>8.4070964113404326E-2</v>
      </c>
      <c r="AW60" s="32">
        <f t="shared" si="313"/>
        <v>6.8741582506296028E-2</v>
      </c>
      <c r="AX60" s="32">
        <f t="shared" si="313"/>
        <v>6.8574653353373677E-2</v>
      </c>
      <c r="AY60" s="32">
        <f t="shared" si="313"/>
        <v>7.1003303445710597E-2</v>
      </c>
      <c r="AZ60" s="32">
        <f t="shared" si="313"/>
        <v>6.679002108414947E-2</v>
      </c>
      <c r="BA60" s="32">
        <f t="shared" si="313"/>
        <v>7.0443165079078829E-2</v>
      </c>
      <c r="BB60" s="32">
        <f t="shared" si="313"/>
        <v>6.1252574447966494E-2</v>
      </c>
      <c r="BC60" s="32">
        <f t="shared" si="313"/>
        <v>8.1762448487806061E-2</v>
      </c>
      <c r="BD60" s="32">
        <f t="shared" si="313"/>
        <v>5.4488752203079249E-2</v>
      </c>
      <c r="BE60" s="32">
        <f t="shared" si="313"/>
        <v>7.5468454180329866E-2</v>
      </c>
      <c r="BF60" s="32">
        <f t="shared" si="313"/>
        <v>7.4669204721774102E-2</v>
      </c>
      <c r="BG60" s="32">
        <f t="shared" si="313"/>
        <v>7.4114875156975277E-2</v>
      </c>
      <c r="BH60" s="32">
        <f t="shared" si="313"/>
        <v>8.4140086901356284E-2</v>
      </c>
      <c r="BI60" s="32">
        <f t="shared" si="313"/>
        <v>6.8563621540810152E-2</v>
      </c>
      <c r="BJ60" s="32">
        <f t="shared" si="313"/>
        <v>6.8777698694936884E-2</v>
      </c>
      <c r="BK60" s="32">
        <f t="shared" si="313"/>
        <v>7.1572550990254183E-2</v>
      </c>
      <c r="BL60" s="32">
        <f t="shared" si="313"/>
        <v>6.7312789727263123E-2</v>
      </c>
      <c r="BM60" s="32">
        <f t="shared" si="313"/>
        <v>7.089292900899799E-2</v>
      </c>
      <c r="BN60" s="32">
        <f t="shared" si="313"/>
        <v>6.1343785447429119E-2</v>
      </c>
      <c r="BO60" s="32">
        <f t="shared" si="313"/>
        <v>8.2054503739887943E-2</v>
      </c>
      <c r="BP60" s="70"/>
      <c r="BR60" s="32">
        <f t="shared" ref="BR60:BV60" si="314">BR59/BR$10</f>
        <v>9.7823624465790807E-2</v>
      </c>
      <c r="BS60" s="32">
        <f t="shared" si="314"/>
        <v>7.1835486830508943E-2</v>
      </c>
      <c r="BT60" s="32">
        <f t="shared" si="314"/>
        <v>7.4484970417256421E-2</v>
      </c>
      <c r="BU60" s="32">
        <f t="shared" si="314"/>
        <v>7.1177584105584071E-2</v>
      </c>
      <c r="BV60" s="32">
        <f t="shared" si="314"/>
        <v>7.1389742594670791E-2</v>
      </c>
      <c r="BX60" s="92"/>
      <c r="BY60" s="92"/>
      <c r="BZ60" s="92"/>
      <c r="CA60" s="92"/>
    </row>
    <row r="61" spans="1:79" x14ac:dyDescent="0.3">
      <c r="A61" s="54" t="s">
        <v>127</v>
      </c>
      <c r="B61" s="55"/>
      <c r="C61" s="55"/>
      <c r="D61" s="55"/>
      <c r="E61" s="55"/>
      <c r="F61" s="56"/>
      <c r="G61" s="56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57">
        <f>SUM(H59:S59)</f>
        <v>5051190.2527030744</v>
      </c>
      <c r="T61" s="57">
        <f>SUM(I59:T59)</f>
        <v>4946738.7632668242</v>
      </c>
      <c r="U61" s="57">
        <f>SUM(J59:U59)</f>
        <v>4949630.1009960286</v>
      </c>
      <c r="V61" s="57">
        <f>SUM(K59:V59)</f>
        <v>4715430.7938060109</v>
      </c>
      <c r="W61" s="57">
        <f t="shared" ref="W61:AE61" si="315">SUM(L59:W59)</f>
        <v>4619974.7746916898</v>
      </c>
      <c r="X61" s="57">
        <f t="shared" si="315"/>
        <v>4461301.2316045929</v>
      </c>
      <c r="Y61" s="57">
        <f t="shared" si="315"/>
        <v>4316559.8720757412</v>
      </c>
      <c r="Z61" s="57">
        <f t="shared" si="315"/>
        <v>4154880.3735677763</v>
      </c>
      <c r="AA61" s="57">
        <f t="shared" si="315"/>
        <v>4043033.2481530728</v>
      </c>
      <c r="AB61" s="57">
        <f t="shared" si="315"/>
        <v>3935164.819085042</v>
      </c>
      <c r="AC61" s="57">
        <f t="shared" si="315"/>
        <v>3881142.4746086146</v>
      </c>
      <c r="AD61" s="57">
        <f t="shared" si="315"/>
        <v>3828496.5962613444</v>
      </c>
      <c r="AE61" s="57">
        <f t="shared" si="315"/>
        <v>3786543.3270160016</v>
      </c>
      <c r="AF61" s="57">
        <f t="shared" ref="AF61" si="316">SUM(U59:AF59)</f>
        <v>3814187.4521298502</v>
      </c>
      <c r="AG61" s="57">
        <f t="shared" ref="AG61" si="317">SUM(V59:AG59)</f>
        <v>3771482.8582146866</v>
      </c>
      <c r="AH61" s="57">
        <f t="shared" ref="AH61" si="318">SUM(W59:AH59)</f>
        <v>3923143.4266787586</v>
      </c>
      <c r="AI61" s="57">
        <f t="shared" ref="AI61" si="319">SUM(X59:AI59)</f>
        <v>3939445.1807598677</v>
      </c>
      <c r="AJ61" s="57">
        <f t="shared" ref="AJ61" si="320">SUM(Y59:AJ59)</f>
        <v>4018425.5047215158</v>
      </c>
      <c r="AK61" s="57">
        <f t="shared" ref="AK61" si="321">SUM(Z59:AK59)</f>
        <v>4059436.3597639627</v>
      </c>
      <c r="AL61" s="57">
        <f t="shared" ref="AL61" si="322">SUM(AA59:AL59)</f>
        <v>4131485.3180647232</v>
      </c>
      <c r="AM61" s="57">
        <f t="shared" ref="AM61" si="323">SUM(AB59:AM59)</f>
        <v>4136669.4297965257</v>
      </c>
      <c r="AN61" s="57">
        <f t="shared" ref="AN61" si="324">SUM(AC59:AN59)</f>
        <v>4182182.2403686875</v>
      </c>
      <c r="AO61" s="57">
        <f t="shared" ref="AO61" si="325">SUM(AD59:AO59)</f>
        <v>4163676.1538688228</v>
      </c>
      <c r="AP61" s="57">
        <f t="shared" ref="AP61" si="326">SUM(AE59:AP59)</f>
        <v>4102886.8686262392</v>
      </c>
      <c r="AQ61" s="57">
        <f t="shared" ref="AQ61" si="327">SUM(AF59:AQ59)</f>
        <v>4084959.6676978269</v>
      </c>
      <c r="AR61" s="57">
        <f t="shared" ref="AR61" si="328">SUM(AG59:AR59)</f>
        <v>4058645.3381767846</v>
      </c>
      <c r="AS61" s="57">
        <f t="shared" ref="AS61" si="329">SUM(AH59:AS59)</f>
        <v>4040711.6093124943</v>
      </c>
      <c r="AT61" s="57">
        <f t="shared" ref="AT61" si="330">SUM(AI59:AT59)</f>
        <v>4017219.9022556199</v>
      </c>
      <c r="AU61" s="57">
        <f t="shared" ref="AU61" si="331">SUM(AJ59:AU59)</f>
        <v>4010442.7324664793</v>
      </c>
      <c r="AV61" s="57">
        <f t="shared" ref="AV61" si="332">SUM(AK59:AV59)</f>
        <v>4008362.6618958469</v>
      </c>
      <c r="AW61" s="57">
        <f t="shared" ref="AW61" si="333">SUM(AL59:AW59)</f>
        <v>4009008.0196450222</v>
      </c>
      <c r="AX61" s="57">
        <f t="shared" ref="AX61" si="334">SUM(AM59:AX59)</f>
        <v>4011872.3996373145</v>
      </c>
      <c r="AY61" s="57">
        <f t="shared" ref="AY61" si="335">SUM(AN59:AY59)</f>
        <v>4025947.2514569703</v>
      </c>
      <c r="AZ61" s="57">
        <f t="shared" ref="AZ61" si="336">SUM(AO59:AZ59)</f>
        <v>4038683.4273759201</v>
      </c>
      <c r="BA61" s="57">
        <f t="shared" ref="BA61" si="337">SUM(AP59:BA59)</f>
        <v>4051815.6330201887</v>
      </c>
      <c r="BB61" s="57">
        <f t="shared" ref="BB61" si="338">SUM(AQ59:BB59)</f>
        <v>4060685.0895557934</v>
      </c>
      <c r="BC61" s="57">
        <f t="shared" ref="BC61" si="339">SUM(AR59:BC59)</f>
        <v>4076644.5644089933</v>
      </c>
      <c r="BD61" s="57">
        <f t="shared" ref="BD61" si="340">SUM(AS59:BD59)</f>
        <v>4089343.9255470494</v>
      </c>
      <c r="BE61" s="57">
        <f t="shared" ref="BE61" si="341">SUM(AT59:BE59)</f>
        <v>4111882.2067105426</v>
      </c>
      <c r="BF61" s="57">
        <f t="shared" ref="BF61" si="342">SUM(AU59:BF59)</f>
        <v>4127619.4807595937</v>
      </c>
      <c r="BG61" s="57">
        <f t="shared" ref="BG61" si="343">SUM(AV59:BG59)</f>
        <v>4142920.33128752</v>
      </c>
      <c r="BH61" s="57">
        <f t="shared" ref="BH61" si="344">SUM(AW59:BH59)</f>
        <v>4163752.2508340734</v>
      </c>
      <c r="BI61" s="57">
        <f t="shared" ref="BI61" si="345">SUM(AX59:BI59)</f>
        <v>4177824.6078675794</v>
      </c>
      <c r="BJ61" s="57">
        <f t="shared" ref="BJ61" si="346">SUM(AY59:BJ59)</f>
        <v>4194641.5807221755</v>
      </c>
      <c r="BK61" s="57">
        <f t="shared" ref="BK61" si="347">SUM(AZ59:BK59)</f>
        <v>4214633.6291290559</v>
      </c>
      <c r="BL61" s="57">
        <f t="shared" ref="BL61" si="348">SUM(BA59:BL59)</f>
        <v>4233128.7827409282</v>
      </c>
      <c r="BM61" s="57">
        <f t="shared" ref="BM61" si="349">SUM(BB59:BM59)</f>
        <v>4251964.1007567896</v>
      </c>
      <c r="BN61" s="57">
        <f t="shared" ref="BN61" si="350">SUM(BC59:BN59)</f>
        <v>4265841.0762856919</v>
      </c>
      <c r="BO61" s="57">
        <f t="shared" ref="BO61" si="351">SUM(BD59:BO59)</f>
        <v>4287958.2290839255</v>
      </c>
      <c r="BP61" s="62"/>
      <c r="BR61" s="57">
        <f>BR59</f>
        <v>5051190.2527030744</v>
      </c>
      <c r="BS61" s="57">
        <f t="shared" ref="BS61:BV61" si="352">BS59</f>
        <v>3786543.3270160016</v>
      </c>
      <c r="BT61" s="57">
        <f t="shared" si="352"/>
        <v>4084959.6676978269</v>
      </c>
      <c r="BU61" s="57">
        <f t="shared" si="352"/>
        <v>4076644.5644089933</v>
      </c>
      <c r="BV61" s="57">
        <f t="shared" si="352"/>
        <v>4287958.2290839255</v>
      </c>
      <c r="BX61" s="87">
        <f t="shared" ref="BX61:CA61" si="353">IFERROR(BS61/BR61-1,0)</f>
        <v>-0.25036612410516801</v>
      </c>
      <c r="BY61" s="87">
        <f t="shared" si="353"/>
        <v>7.8809699218995499E-2</v>
      </c>
      <c r="BZ61" s="87">
        <f t="shared" si="353"/>
        <v>-2.0355410983824429E-3</v>
      </c>
      <c r="CA61" s="87">
        <f t="shared" si="353"/>
        <v>5.1835194689230146E-2</v>
      </c>
    </row>
    <row r="62" spans="1:79" x14ac:dyDescent="0.3">
      <c r="A62" s="58" t="s">
        <v>128</v>
      </c>
      <c r="B62" s="59"/>
      <c r="C62" s="59"/>
      <c r="D62" s="59"/>
      <c r="E62" s="59"/>
      <c r="F62" s="58"/>
      <c r="G62" s="58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0">
        <f>S61/SUM(H$10:S$10)</f>
        <v>9.7823624465790807E-2</v>
      </c>
      <c r="T62" s="60">
        <f t="shared" ref="T62:AE62" si="354">T61/SUM(I$10:T$10)</f>
        <v>9.5720798078876901E-2</v>
      </c>
      <c r="U62" s="60">
        <f t="shared" si="354"/>
        <v>9.536765573326747E-2</v>
      </c>
      <c r="V62" s="60">
        <f t="shared" si="354"/>
        <v>9.0854408407494203E-2</v>
      </c>
      <c r="W62" s="60">
        <f t="shared" si="354"/>
        <v>8.8937978109766613E-2</v>
      </c>
      <c r="X62" s="60">
        <f t="shared" si="354"/>
        <v>8.5726338532367982E-2</v>
      </c>
      <c r="Y62" s="60">
        <f t="shared" si="354"/>
        <v>8.2944362899319779E-2</v>
      </c>
      <c r="Z62" s="60">
        <f t="shared" si="354"/>
        <v>7.9833960020609968E-2</v>
      </c>
      <c r="AA62" s="60">
        <f t="shared" si="354"/>
        <v>7.7548652402226914E-2</v>
      </c>
      <c r="AB62" s="60">
        <f t="shared" si="354"/>
        <v>7.5349263546026057E-2</v>
      </c>
      <c r="AC62" s="60">
        <f t="shared" si="354"/>
        <v>7.4068919855479073E-2</v>
      </c>
      <c r="AD62" s="60">
        <f t="shared" si="354"/>
        <v>7.288734207223678E-2</v>
      </c>
      <c r="AE62" s="60">
        <f t="shared" si="354"/>
        <v>7.1835486830508943E-2</v>
      </c>
      <c r="AF62" s="60">
        <f t="shared" ref="AF62" si="355">AF61/SUM(U$10:AF$10)</f>
        <v>7.2135624756386546E-2</v>
      </c>
      <c r="AG62" s="60">
        <f t="shared" ref="AG62" si="356">AG61/SUM(V$10:AG$10)</f>
        <v>7.1069979885024837E-2</v>
      </c>
      <c r="AH62" s="60">
        <f t="shared" ref="AH62" si="357">AH61/SUM(W$10:AH$10)</f>
        <v>7.3689137723184195E-2</v>
      </c>
      <c r="AI62" s="60">
        <f t="shared" ref="AI62" si="358">AI61/SUM(X$10:AI$10)</f>
        <v>7.3759660667342963E-2</v>
      </c>
      <c r="AJ62" s="60">
        <f t="shared" ref="AJ62" si="359">AJ61/SUM(Y$10:AJ$10)</f>
        <v>7.4976971067239523E-2</v>
      </c>
      <c r="AK62" s="60">
        <f t="shared" ref="AK62" si="360">AK61/SUM(Z$10:AK$10)</f>
        <v>7.5506666535361006E-2</v>
      </c>
      <c r="AL62" s="60">
        <f t="shared" ref="AL62" si="361">AL61/SUM(AA$10:AL$10)</f>
        <v>7.6595876994915102E-2</v>
      </c>
      <c r="AM62" s="60">
        <f t="shared" ref="AM62" si="362">AM61/SUM(AB$10:AM$10)</f>
        <v>7.6431847265729311E-2</v>
      </c>
      <c r="AN62" s="60">
        <f t="shared" ref="AN62" si="363">AN61/SUM(AC$10:AN$10)</f>
        <v>7.7014976442441582E-2</v>
      </c>
      <c r="AO62" s="60">
        <f t="shared" ref="AO62" si="364">AO61/SUM(AD$10:AO$10)</f>
        <v>7.6421472502071763E-2</v>
      </c>
      <c r="AP62" s="60">
        <f t="shared" ref="AP62" si="365">AP61/SUM(AE$10:AP$10)</f>
        <v>7.5074239311953214E-2</v>
      </c>
      <c r="AQ62" s="60">
        <f t="shared" ref="AQ62" si="366">AQ61/SUM(AF$10:AQ$10)</f>
        <v>7.4484970417256421E-2</v>
      </c>
      <c r="AR62" s="60">
        <f t="shared" ref="AR62" si="367">AR61/SUM(AG$10:AR$10)</f>
        <v>7.3753780461990257E-2</v>
      </c>
      <c r="AS62" s="60">
        <f t="shared" ref="AS62" si="368">AS61/SUM(AH$10:AS$10)</f>
        <v>7.313575643189274E-2</v>
      </c>
      <c r="AT62" s="60">
        <f t="shared" ref="AT62" si="369">AT61/SUM(AI$10:AT$10)</f>
        <v>7.2454175762568879E-2</v>
      </c>
      <c r="AU62" s="60">
        <f t="shared" ref="AU62" si="370">AU61/SUM(AJ$10:AU$10)</f>
        <v>7.2080573875766191E-2</v>
      </c>
      <c r="AV62" s="60">
        <f t="shared" ref="AV62" si="371">AV61/SUM(AK$10:AV$10)</f>
        <v>7.1769311878273068E-2</v>
      </c>
      <c r="AW62" s="60">
        <f t="shared" ref="AW62" si="372">AW61/SUM(AL$10:AW$10)</f>
        <v>7.1537396359923539E-2</v>
      </c>
      <c r="AX62" s="60">
        <f t="shared" ref="AX62" si="373">AX61/SUM(AM$10:AX$10)</f>
        <v>7.1332744904840234E-2</v>
      </c>
      <c r="AY62" s="60">
        <f t="shared" ref="AY62" si="374">AY61/SUM(AN$10:AY$10)</f>
        <v>7.1316833874400465E-2</v>
      </c>
      <c r="AZ62" s="60">
        <f t="shared" ref="AZ62" si="375">AZ61/SUM(AO$10:AZ$10)</f>
        <v>7.1280892814563929E-2</v>
      </c>
      <c r="BA62" s="60">
        <f t="shared" ref="BA62" si="376">BA61/SUM(AP$10:BA$10)</f>
        <v>7.1254664107788926E-2</v>
      </c>
      <c r="BB62" s="60">
        <f t="shared" ref="BB62" si="377">BB61/SUM(AQ$10:BB$10)</f>
        <v>7.1171049368009637E-2</v>
      </c>
      <c r="BC62" s="60">
        <f t="shared" ref="BC62" si="378">BC61/SUM(AR$10:BC$10)</f>
        <v>7.1177584105584071E-2</v>
      </c>
      <c r="BD62" s="60">
        <f t="shared" ref="BD62" si="379">BD61/SUM(AS$10:BD$10)</f>
        <v>7.1133043497115495E-2</v>
      </c>
      <c r="BE62" s="60">
        <f t="shared" ref="BE62" si="380">BE61/SUM(AT$10:BE$10)</f>
        <v>7.1211590217048384E-2</v>
      </c>
      <c r="BF62" s="60">
        <f t="shared" ref="BF62" si="381">BF61/SUM(AU$10:BF$10)</f>
        <v>7.1208341117358465E-2</v>
      </c>
      <c r="BG62" s="60">
        <f t="shared" ref="BG62" si="382">BG61/SUM(AV$10:BG$10)</f>
        <v>7.1200734724339382E-2</v>
      </c>
      <c r="BH62" s="60">
        <f t="shared" ref="BH62" si="383">BH61/SUM(AW$10:BH$10)</f>
        <v>7.1260626465286914E-2</v>
      </c>
      <c r="BI62" s="60">
        <f t="shared" ref="BI62" si="384">BI61/SUM(AX$10:BI$10)</f>
        <v>7.1236378720831245E-2</v>
      </c>
      <c r="BJ62" s="60">
        <f t="shared" ref="BJ62" si="385">BJ61/SUM(AY$10:BJ$10)</f>
        <v>7.1243055859672208E-2</v>
      </c>
      <c r="BK62" s="60">
        <f t="shared" ref="BK62" si="386">BK61/SUM(AZ$10:BK$10)</f>
        <v>7.1290396863808184E-2</v>
      </c>
      <c r="BL62" s="60">
        <f t="shared" ref="BL62" si="387">BL61/SUM(BA$10:BL$10)</f>
        <v>7.1315954688785863E-2</v>
      </c>
      <c r="BM62" s="60">
        <f t="shared" ref="BM62" si="388">BM61/SUM(BB$10:BM$10)</f>
        <v>7.1349955154200354E-2</v>
      </c>
      <c r="BN62" s="60">
        <f t="shared" ref="BN62" si="389">BN61/SUM(BC$10:BN$10)</f>
        <v>7.1320248963276128E-2</v>
      </c>
      <c r="BO62" s="60">
        <f>BO61/SUM(BD$10:BO$10)</f>
        <v>7.1389742594670791E-2</v>
      </c>
      <c r="BP62" s="72"/>
      <c r="BR62" s="60">
        <f t="shared" ref="BR62:BV62" si="390">BR60</f>
        <v>9.7823624465790807E-2</v>
      </c>
      <c r="BS62" s="60">
        <f t="shared" si="390"/>
        <v>7.1835486830508943E-2</v>
      </c>
      <c r="BT62" s="60">
        <f t="shared" si="390"/>
        <v>7.4484970417256421E-2</v>
      </c>
      <c r="BU62" s="60">
        <f t="shared" si="390"/>
        <v>7.1177584105584071E-2</v>
      </c>
      <c r="BV62" s="60">
        <f t="shared" si="390"/>
        <v>7.1389742594670791E-2</v>
      </c>
      <c r="BX62" s="92"/>
      <c r="BY62" s="92"/>
      <c r="BZ62" s="92"/>
      <c r="CA62" s="92"/>
    </row>
    <row r="63" spans="1:79" x14ac:dyDescent="0.3">
      <c r="A63" s="13"/>
      <c r="B63" s="12"/>
      <c r="C63" s="12"/>
      <c r="D63" s="12"/>
      <c r="E63" s="12"/>
      <c r="F63" s="13"/>
      <c r="G63" s="13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69"/>
      <c r="BR63" s="29"/>
      <c r="BS63" s="29"/>
      <c r="BT63" s="29"/>
      <c r="BU63" s="29"/>
      <c r="BV63" s="29"/>
      <c r="BX63" s="82"/>
      <c r="BY63" s="82"/>
      <c r="BZ63" s="82"/>
      <c r="CA63" s="82"/>
    </row>
    <row r="64" spans="1:79" x14ac:dyDescent="0.3">
      <c r="A64" s="5" t="s">
        <v>42</v>
      </c>
      <c r="B64" s="5"/>
      <c r="C64" s="5"/>
      <c r="D64" s="5"/>
      <c r="E64" s="5"/>
      <c r="F64" s="5"/>
      <c r="G64" s="5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62"/>
      <c r="BR64" s="31"/>
      <c r="BS64" s="31"/>
      <c r="BT64" s="31"/>
      <c r="BU64" s="31"/>
      <c r="BV64" s="31"/>
      <c r="BX64" s="84"/>
      <c r="BY64" s="84"/>
      <c r="BZ64" s="84"/>
      <c r="CA64" s="84"/>
    </row>
    <row r="65" spans="1:79" x14ac:dyDescent="0.3">
      <c r="A65" s="1" t="s">
        <v>43</v>
      </c>
      <c r="B65" s="1"/>
      <c r="C65" s="1"/>
      <c r="D65" s="1"/>
      <c r="E65" s="1"/>
      <c r="F65" s="1"/>
      <c r="G65" s="1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69"/>
      <c r="BR65" s="29"/>
      <c r="BS65" s="29"/>
      <c r="BT65" s="29"/>
      <c r="BU65" s="29"/>
      <c r="BV65" s="29"/>
      <c r="BX65" s="82"/>
      <c r="BY65" s="82"/>
      <c r="BZ65" s="82"/>
      <c r="CA65" s="82"/>
    </row>
    <row r="66" spans="1:79" x14ac:dyDescent="0.3">
      <c r="A66" s="8" t="s">
        <v>44</v>
      </c>
      <c r="B66" s="8"/>
      <c r="C66" s="8"/>
      <c r="D66" s="8"/>
      <c r="E66" s="8"/>
      <c r="F66" s="9" t="s">
        <v>66</v>
      </c>
      <c r="G66" s="1"/>
      <c r="H66" s="27">
        <v>1267669.8500000001</v>
      </c>
      <c r="I66" s="27">
        <v>1536489.7669555296</v>
      </c>
      <c r="J66" s="27">
        <v>2215584.0139554022</v>
      </c>
      <c r="K66" s="27">
        <v>1829203.3896715306</v>
      </c>
      <c r="L66" s="27">
        <v>1989729.899605948</v>
      </c>
      <c r="M66" s="27">
        <v>1709371.5308507355</v>
      </c>
      <c r="N66" s="27">
        <v>2132191.727816307</v>
      </c>
      <c r="O66" s="27">
        <v>1913810.6822296905</v>
      </c>
      <c r="P66" s="27">
        <v>2043475.6843184454</v>
      </c>
      <c r="Q66" s="27">
        <v>2568798.8735059923</v>
      </c>
      <c r="R66" s="27">
        <v>2581410.799632804</v>
      </c>
      <c r="S66" s="27">
        <v>2394398.1229865332</v>
      </c>
      <c r="T66" s="27">
        <v>1261797.4994558995</v>
      </c>
      <c r="U66" s="27">
        <v>2058802.0341406353</v>
      </c>
      <c r="V66" s="27">
        <v>1940300.003950492</v>
      </c>
      <c r="W66" s="27">
        <v>1155077.5912214187</v>
      </c>
      <c r="X66" s="27">
        <v>1275089.7480687362</v>
      </c>
      <c r="Y66" s="27">
        <v>1370203.9334450997</v>
      </c>
      <c r="Z66" s="27">
        <v>1701936.6719027057</v>
      </c>
      <c r="AA66" s="27">
        <v>1471248.0409013848</v>
      </c>
      <c r="AB66" s="27">
        <v>1314360.2359575643</v>
      </c>
      <c r="AC66" s="27">
        <v>1695118.4106686853</v>
      </c>
      <c r="AD66" s="27">
        <v>1940229.4584482266</v>
      </c>
      <c r="AE66" s="27">
        <v>1541938.2525566122</v>
      </c>
      <c r="AF66" s="37">
        <f>AF129</f>
        <v>1669415.2447431048</v>
      </c>
      <c r="AG66" s="37">
        <f t="shared" ref="AG66:BO66" si="391">AG129</f>
        <v>1523371.841376846</v>
      </c>
      <c r="AH66" s="37">
        <f t="shared" si="391"/>
        <v>1556860.6680951309</v>
      </c>
      <c r="AI66" s="37">
        <f t="shared" si="391"/>
        <v>1041385.4857585358</v>
      </c>
      <c r="AJ66" s="37">
        <f t="shared" si="391"/>
        <v>931618.40334903891</v>
      </c>
      <c r="AK66" s="37">
        <f t="shared" si="391"/>
        <v>752260.831413034</v>
      </c>
      <c r="AL66" s="37">
        <f t="shared" si="391"/>
        <v>1183718.6839064129</v>
      </c>
      <c r="AM66" s="37">
        <f t="shared" si="391"/>
        <v>1743253.9098500242</v>
      </c>
      <c r="AN66" s="37">
        <f t="shared" si="391"/>
        <v>1871819.3464663639</v>
      </c>
      <c r="AO66" s="37">
        <f t="shared" si="391"/>
        <v>2228257.9383863658</v>
      </c>
      <c r="AP66" s="37">
        <f t="shared" si="391"/>
        <v>2598544.5111835729</v>
      </c>
      <c r="AQ66" s="37">
        <f t="shared" si="391"/>
        <v>2255357.1359753483</v>
      </c>
      <c r="AR66" s="37">
        <f t="shared" si="391"/>
        <v>2295677.9657808128</v>
      </c>
      <c r="AS66" s="37">
        <f t="shared" si="391"/>
        <v>2485195.9598759655</v>
      </c>
      <c r="AT66" s="37">
        <f t="shared" si="391"/>
        <v>2879056.5139427548</v>
      </c>
      <c r="AU66" s="37">
        <f t="shared" si="391"/>
        <v>2730088.0016924143</v>
      </c>
      <c r="AV66" s="37">
        <f t="shared" si="391"/>
        <v>3003674.3643418495</v>
      </c>
      <c r="AW66" s="37">
        <f t="shared" si="391"/>
        <v>3231114.5295406384</v>
      </c>
      <c r="AX66" s="37">
        <f t="shared" si="391"/>
        <v>3667251.3205763064</v>
      </c>
      <c r="AY66" s="37">
        <f t="shared" si="391"/>
        <v>4245145.3847333221</v>
      </c>
      <c r="AZ66" s="37">
        <f t="shared" si="391"/>
        <v>4380255.7325092787</v>
      </c>
      <c r="BA66" s="37">
        <f t="shared" si="391"/>
        <v>4750693.2691471735</v>
      </c>
      <c r="BB66" s="37">
        <f t="shared" si="391"/>
        <v>5135295.2854848187</v>
      </c>
      <c r="BC66" s="37">
        <f t="shared" si="391"/>
        <v>4776315.9016282316</v>
      </c>
      <c r="BD66" s="37">
        <f t="shared" si="391"/>
        <v>4815202.5145072658</v>
      </c>
      <c r="BE66" s="37">
        <f t="shared" si="391"/>
        <v>5015901.6600952158</v>
      </c>
      <c r="BF66" s="37">
        <f t="shared" si="391"/>
        <v>5426287.2409893945</v>
      </c>
      <c r="BG66" s="37">
        <f t="shared" si="391"/>
        <v>5274327.0558307907</v>
      </c>
      <c r="BH66" s="37">
        <f t="shared" si="391"/>
        <v>5569793.6661820719</v>
      </c>
      <c r="BI66" s="37">
        <f t="shared" si="391"/>
        <v>5803981.9516245089</v>
      </c>
      <c r="BJ66" s="37">
        <f t="shared" si="391"/>
        <v>6257800.2965258183</v>
      </c>
      <c r="BK66" s="37">
        <f t="shared" si="391"/>
        <v>6859990.3521124739</v>
      </c>
      <c r="BL66" s="37">
        <f t="shared" si="391"/>
        <v>6996807.9560917169</v>
      </c>
      <c r="BM66" s="37">
        <f t="shared" si="391"/>
        <v>7386826.2776588034</v>
      </c>
      <c r="BN66" s="37">
        <f t="shared" si="391"/>
        <v>7791429.9963154439</v>
      </c>
      <c r="BO66" s="37">
        <f t="shared" si="391"/>
        <v>7434034.7359878523</v>
      </c>
      <c r="BP66" s="73"/>
      <c r="BR66" s="37">
        <f t="shared" ref="BR66:BV70" si="392">INDEX($H66:$BP66,MATCH(BR$4,$H$4:$BP$4,0))</f>
        <v>2394398.1229865332</v>
      </c>
      <c r="BS66" s="37">
        <f t="shared" si="392"/>
        <v>1541938.2525566122</v>
      </c>
      <c r="BT66" s="37">
        <f t="shared" si="392"/>
        <v>2255357.1359753483</v>
      </c>
      <c r="BU66" s="37">
        <f t="shared" si="392"/>
        <v>4776315.9016282316</v>
      </c>
      <c r="BV66" s="37">
        <f t="shared" si="392"/>
        <v>7434034.7359878523</v>
      </c>
      <c r="BX66" s="88">
        <f t="shared" ref="BX66:BX70" si="393">IFERROR(BS66/BR66-1,0)</f>
        <v>-0.35602261054508666</v>
      </c>
      <c r="BY66" s="88">
        <f t="shared" ref="BY66:BY70" si="394">IFERROR(BT66/BS66-1,0)</f>
        <v>0.46267668775701698</v>
      </c>
      <c r="BZ66" s="88">
        <f t="shared" ref="BZ66:BZ70" si="395">IFERROR(BU66/BT66-1,0)</f>
        <v>1.1177647767800969</v>
      </c>
      <c r="CA66" s="88">
        <f t="shared" ref="CA66:CA70" si="396">IFERROR(BV66/BU66-1,0)</f>
        <v>0.55643698806722819</v>
      </c>
    </row>
    <row r="67" spans="1:79" x14ac:dyDescent="0.3">
      <c r="A67" s="8" t="s">
        <v>45</v>
      </c>
      <c r="B67" s="8"/>
      <c r="C67" s="8"/>
      <c r="D67" s="8"/>
      <c r="E67" s="8"/>
      <c r="F67" s="103" t="s">
        <v>153</v>
      </c>
      <c r="G67" s="1"/>
      <c r="H67" s="27">
        <v>3760388.82</v>
      </c>
      <c r="I67" s="27">
        <v>3661869.49</v>
      </c>
      <c r="J67" s="27">
        <v>3802541.37</v>
      </c>
      <c r="K67" s="27">
        <v>3916573.69</v>
      </c>
      <c r="L67" s="27">
        <v>3936087.31</v>
      </c>
      <c r="M67" s="27">
        <v>4077235.11</v>
      </c>
      <c r="N67" s="27">
        <v>3892092.24</v>
      </c>
      <c r="O67" s="27">
        <v>3664840.09</v>
      </c>
      <c r="P67" s="27">
        <v>3774271.19</v>
      </c>
      <c r="Q67" s="27">
        <v>3856019.05</v>
      </c>
      <c r="R67" s="27">
        <v>3872824.9</v>
      </c>
      <c r="S67" s="27">
        <v>3968206.34</v>
      </c>
      <c r="T67" s="27">
        <v>3939222.66</v>
      </c>
      <c r="U67" s="27">
        <v>3798920.34</v>
      </c>
      <c r="V67" s="27">
        <v>3834551.76</v>
      </c>
      <c r="W67" s="27">
        <v>4230183.7300000004</v>
      </c>
      <c r="X67" s="27">
        <v>4329780.8</v>
      </c>
      <c r="Y67" s="27">
        <v>4274167.76</v>
      </c>
      <c r="Z67" s="27">
        <v>4191968.33</v>
      </c>
      <c r="AA67" s="27">
        <v>3966964.88</v>
      </c>
      <c r="AB67" s="27">
        <v>3832178.43</v>
      </c>
      <c r="AC67" s="27">
        <v>3763833.58</v>
      </c>
      <c r="AD67" s="27">
        <v>3721539.14</v>
      </c>
      <c r="AE67" s="27">
        <v>3784990.33</v>
      </c>
      <c r="AF67" s="37">
        <f>AF137</f>
        <v>3736673.0896139159</v>
      </c>
      <c r="AG67" s="37">
        <f t="shared" ref="AG67:BO67" si="397">AG137</f>
        <v>4178738.2766045579</v>
      </c>
      <c r="AH67" s="37">
        <f t="shared" si="397"/>
        <v>4550152.3946479987</v>
      </c>
      <c r="AI67" s="37">
        <f t="shared" si="397"/>
        <v>5089257.553298099</v>
      </c>
      <c r="AJ67" s="37">
        <f t="shared" si="397"/>
        <v>5593169.040502632</v>
      </c>
      <c r="AK67" s="37">
        <f t="shared" si="397"/>
        <v>5937842.3565501235</v>
      </c>
      <c r="AL67" s="37">
        <f t="shared" si="397"/>
        <v>5871233.9730528733</v>
      </c>
      <c r="AM67" s="37">
        <f t="shared" si="397"/>
        <v>5727052.7789396234</v>
      </c>
      <c r="AN67" s="37">
        <f t="shared" si="397"/>
        <v>5681632.590020624</v>
      </c>
      <c r="AO67" s="37">
        <f t="shared" si="397"/>
        <v>5667249.9639209993</v>
      </c>
      <c r="AP67" s="37">
        <f t="shared" si="397"/>
        <v>5625177.3829658739</v>
      </c>
      <c r="AQ67" s="37">
        <f t="shared" si="397"/>
        <v>5765832.549598624</v>
      </c>
      <c r="AR67" s="37">
        <f t="shared" si="397"/>
        <v>5689084.778937187</v>
      </c>
      <c r="AS67" s="37">
        <f t="shared" si="397"/>
        <v>5783753.6601185799</v>
      </c>
      <c r="AT67" s="37">
        <f t="shared" si="397"/>
        <v>5773005.8507096479</v>
      </c>
      <c r="AU67" s="37">
        <f t="shared" si="397"/>
        <v>5960303.5576125812</v>
      </c>
      <c r="AV67" s="37">
        <f t="shared" si="397"/>
        <v>6082571.331546613</v>
      </c>
      <c r="AW67" s="37">
        <f t="shared" si="397"/>
        <v>6026909.9918983746</v>
      </c>
      <c r="AX67" s="37">
        <f t="shared" si="397"/>
        <v>5959302.4826486669</v>
      </c>
      <c r="AY67" s="37">
        <f t="shared" si="397"/>
        <v>5812958.5706237173</v>
      </c>
      <c r="AZ67" s="37">
        <f t="shared" si="397"/>
        <v>5766857.0788709326</v>
      </c>
      <c r="BA67" s="37">
        <f t="shared" si="397"/>
        <v>5752258.7133798134</v>
      </c>
      <c r="BB67" s="37">
        <f t="shared" si="397"/>
        <v>5709555.0437103612</v>
      </c>
      <c r="BC67" s="37">
        <f t="shared" si="397"/>
        <v>5852320.0378426025</v>
      </c>
      <c r="BD67" s="37">
        <f t="shared" si="397"/>
        <v>5774421.0506212441</v>
      </c>
      <c r="BE67" s="37">
        <f t="shared" si="397"/>
        <v>5870509.9650203586</v>
      </c>
      <c r="BF67" s="37">
        <f t="shared" si="397"/>
        <v>5859600.9384702928</v>
      </c>
      <c r="BG67" s="37">
        <f t="shared" si="397"/>
        <v>6049708.1109767687</v>
      </c>
      <c r="BH67" s="37">
        <f t="shared" si="397"/>
        <v>6173809.9015198108</v>
      </c>
      <c r="BI67" s="37">
        <f t="shared" si="397"/>
        <v>6117313.6417768504</v>
      </c>
      <c r="BJ67" s="37">
        <f t="shared" si="397"/>
        <v>6048692.0198883954</v>
      </c>
      <c r="BK67" s="37">
        <f t="shared" si="397"/>
        <v>5900152.9491830729</v>
      </c>
      <c r="BL67" s="37">
        <f t="shared" si="397"/>
        <v>5853359.9350539958</v>
      </c>
      <c r="BM67" s="37">
        <f t="shared" si="397"/>
        <v>5838542.5940805096</v>
      </c>
      <c r="BN67" s="37">
        <f t="shared" si="397"/>
        <v>5795198.3693660162</v>
      </c>
      <c r="BO67" s="37">
        <f t="shared" si="397"/>
        <v>5940104.8384102415</v>
      </c>
      <c r="BP67" s="68"/>
      <c r="BR67" s="37">
        <f t="shared" si="392"/>
        <v>3968206.34</v>
      </c>
      <c r="BS67" s="37">
        <f t="shared" si="392"/>
        <v>3784990.33</v>
      </c>
      <c r="BT67" s="37">
        <f t="shared" si="392"/>
        <v>5765832.549598624</v>
      </c>
      <c r="BU67" s="37">
        <f t="shared" si="392"/>
        <v>5852320.0378426025</v>
      </c>
      <c r="BV67" s="37">
        <f t="shared" si="392"/>
        <v>5940104.8384102415</v>
      </c>
      <c r="BX67" s="88">
        <f t="shared" si="393"/>
        <v>-4.617098867898084E-2</v>
      </c>
      <c r="BY67" s="88">
        <f t="shared" si="394"/>
        <v>0.52334142148221119</v>
      </c>
      <c r="BZ67" s="88">
        <f t="shared" si="395"/>
        <v>1.4999999999999902E-2</v>
      </c>
      <c r="CA67" s="88">
        <f t="shared" si="396"/>
        <v>1.4999999999999902E-2</v>
      </c>
    </row>
    <row r="68" spans="1:79" x14ac:dyDescent="0.3">
      <c r="A68" s="8" t="s">
        <v>46</v>
      </c>
      <c r="B68" s="8"/>
      <c r="C68" s="8"/>
      <c r="D68" s="8"/>
      <c r="E68" s="8"/>
      <c r="F68" s="103" t="s">
        <v>153</v>
      </c>
      <c r="G68" s="1"/>
      <c r="H68" s="27">
        <v>8690055.5399999991</v>
      </c>
      <c r="I68" s="27">
        <v>8651024.0800000001</v>
      </c>
      <c r="J68" s="27">
        <v>8375141.6900000004</v>
      </c>
      <c r="K68" s="27">
        <v>8843508.0700000003</v>
      </c>
      <c r="L68" s="27">
        <v>8933976.7899999991</v>
      </c>
      <c r="M68" s="27">
        <v>8825962.5</v>
      </c>
      <c r="N68" s="27">
        <v>9038630.4800000004</v>
      </c>
      <c r="O68" s="27">
        <v>8885996.8300000001</v>
      </c>
      <c r="P68" s="27">
        <v>8633611.4299999997</v>
      </c>
      <c r="Q68" s="27">
        <v>8246245.9500000002</v>
      </c>
      <c r="R68" s="27">
        <v>8212186.3600000003</v>
      </c>
      <c r="S68" s="27">
        <v>8311741.7300000004</v>
      </c>
      <c r="T68" s="27">
        <v>8758719.0600000005</v>
      </c>
      <c r="U68" s="27">
        <v>9071172.0700000003</v>
      </c>
      <c r="V68" s="27">
        <v>9093294.8399999999</v>
      </c>
      <c r="W68" s="27">
        <v>9155729.6099999994</v>
      </c>
      <c r="X68" s="27">
        <v>9624112.2300000004</v>
      </c>
      <c r="Y68" s="27">
        <v>9558785.9299999997</v>
      </c>
      <c r="Z68" s="27">
        <v>9563178.0299999993</v>
      </c>
      <c r="AA68" s="27">
        <v>9424047.1099999994</v>
      </c>
      <c r="AB68" s="27">
        <v>9322185.4000000004</v>
      </c>
      <c r="AC68" s="27">
        <v>9127243.5</v>
      </c>
      <c r="AD68" s="27">
        <v>9067456.9399999995</v>
      </c>
      <c r="AE68" s="27">
        <v>9324847.8800000008</v>
      </c>
      <c r="AF68" s="37">
        <f>AF138</f>
        <v>9118459.8599779122</v>
      </c>
      <c r="AG68" s="37">
        <f t="shared" ref="AG68:BO68" si="398">AG138</f>
        <v>9415285.6880737357</v>
      </c>
      <c r="AH68" s="37">
        <f t="shared" si="398"/>
        <v>9405766.3738846481</v>
      </c>
      <c r="AI68" s="37">
        <f t="shared" si="398"/>
        <v>9676844.8578883242</v>
      </c>
      <c r="AJ68" s="37">
        <f t="shared" si="398"/>
        <v>9823402.479302898</v>
      </c>
      <c r="AK68" s="37">
        <f t="shared" si="398"/>
        <v>9733709.5978873558</v>
      </c>
      <c r="AL68" s="37">
        <f t="shared" si="398"/>
        <v>9661610.4058912247</v>
      </c>
      <c r="AM68" s="37">
        <f t="shared" si="398"/>
        <v>9456598.8534613233</v>
      </c>
      <c r="AN68" s="37">
        <f t="shared" si="398"/>
        <v>9438354.7775826138</v>
      </c>
      <c r="AO68" s="37">
        <f t="shared" si="398"/>
        <v>9429508.5371616203</v>
      </c>
      <c r="AP68" s="37">
        <f t="shared" si="398"/>
        <v>9323467.2450674176</v>
      </c>
      <c r="AQ68" s="37">
        <f t="shared" si="398"/>
        <v>9548136.0765648652</v>
      </c>
      <c r="AR68" s="37">
        <f t="shared" si="398"/>
        <v>9466373.6352402121</v>
      </c>
      <c r="AS68" s="37">
        <f t="shared" si="398"/>
        <v>9757213.1890387721</v>
      </c>
      <c r="AT68" s="37">
        <f t="shared" si="398"/>
        <v>9754506.4737777691</v>
      </c>
      <c r="AU68" s="37">
        <f t="shared" si="398"/>
        <v>10030083.491442928</v>
      </c>
      <c r="AV68" s="37">
        <f t="shared" si="398"/>
        <v>10173497.317938341</v>
      </c>
      <c r="AW68" s="37">
        <f t="shared" si="398"/>
        <v>10080640.861757861</v>
      </c>
      <c r="AX68" s="37">
        <f t="shared" si="398"/>
        <v>10012067.878980419</v>
      </c>
      <c r="AY68" s="37">
        <f t="shared" si="398"/>
        <v>9804900.2158866804</v>
      </c>
      <c r="AZ68" s="37">
        <f t="shared" si="398"/>
        <v>9795244.7164390776</v>
      </c>
      <c r="BA68" s="37">
        <f t="shared" si="398"/>
        <v>9788504.2850858923</v>
      </c>
      <c r="BB68" s="37">
        <f t="shared" si="398"/>
        <v>9672590.1926876735</v>
      </c>
      <c r="BC68" s="37">
        <f t="shared" si="398"/>
        <v>9904296.59505748</v>
      </c>
      <c r="BD68" s="37">
        <f t="shared" si="398"/>
        <v>9826859.5302432198</v>
      </c>
      <c r="BE68" s="37">
        <f t="shared" si="398"/>
        <v>10150360.712252446</v>
      </c>
      <c r="BF68" s="37">
        <f t="shared" si="398"/>
        <v>10150008.396026257</v>
      </c>
      <c r="BG68" s="37">
        <f t="shared" si="398"/>
        <v>10430237.896638108</v>
      </c>
      <c r="BH68" s="37">
        <f t="shared" si="398"/>
        <v>10569392.339442499</v>
      </c>
      <c r="BI68" s="37">
        <f t="shared" si="398"/>
        <v>10472961.218566865</v>
      </c>
      <c r="BJ68" s="37">
        <f t="shared" si="398"/>
        <v>10408888.877566116</v>
      </c>
      <c r="BK68" s="37">
        <f t="shared" si="398"/>
        <v>10199716.574673107</v>
      </c>
      <c r="BL68" s="37">
        <f t="shared" si="398"/>
        <v>10200550.927816937</v>
      </c>
      <c r="BM68" s="37">
        <f t="shared" si="398"/>
        <v>10196395.593202397</v>
      </c>
      <c r="BN68" s="37">
        <f t="shared" si="398"/>
        <v>10068804.172311081</v>
      </c>
      <c r="BO68" s="37">
        <f t="shared" si="398"/>
        <v>10308387.216796312</v>
      </c>
      <c r="BP68" s="68"/>
      <c r="BR68" s="37">
        <f t="shared" si="392"/>
        <v>8311741.7300000004</v>
      </c>
      <c r="BS68" s="37">
        <f t="shared" si="392"/>
        <v>9324847.8800000008</v>
      </c>
      <c r="BT68" s="37">
        <f t="shared" si="392"/>
        <v>9548136.0765648652</v>
      </c>
      <c r="BU68" s="37">
        <f t="shared" si="392"/>
        <v>9904296.59505748</v>
      </c>
      <c r="BV68" s="37">
        <f t="shared" si="392"/>
        <v>10308387.216796312</v>
      </c>
      <c r="BX68" s="88">
        <f t="shared" si="393"/>
        <v>0.12188855030749379</v>
      </c>
      <c r="BY68" s="88">
        <f t="shared" si="394"/>
        <v>2.3945505539428202E-2</v>
      </c>
      <c r="BZ68" s="88">
        <f t="shared" si="395"/>
        <v>3.7301575473644766E-2</v>
      </c>
      <c r="CA68" s="88">
        <f t="shared" si="396"/>
        <v>4.0799527544488567E-2</v>
      </c>
    </row>
    <row r="69" spans="1:79" x14ac:dyDescent="0.3">
      <c r="A69" s="8" t="s">
        <v>47</v>
      </c>
      <c r="B69" s="8"/>
      <c r="C69" s="8"/>
      <c r="D69" s="8"/>
      <c r="E69" s="8"/>
      <c r="F69" s="103" t="s">
        <v>153</v>
      </c>
      <c r="G69" s="1"/>
      <c r="H69" s="27">
        <v>504817.74</v>
      </c>
      <c r="I69" s="27">
        <v>531738.76</v>
      </c>
      <c r="J69" s="27">
        <v>558659.78</v>
      </c>
      <c r="K69" s="27">
        <v>550571.67000000004</v>
      </c>
      <c r="L69" s="27">
        <v>571506.68999999994</v>
      </c>
      <c r="M69" s="27">
        <v>543160.03</v>
      </c>
      <c r="N69" s="27">
        <v>544478.46</v>
      </c>
      <c r="O69" s="27">
        <v>537400.41</v>
      </c>
      <c r="P69" s="27">
        <v>530322.36</v>
      </c>
      <c r="Q69" s="27">
        <v>521943.94</v>
      </c>
      <c r="R69" s="27">
        <v>513565.53</v>
      </c>
      <c r="S69" s="27">
        <v>557121.16</v>
      </c>
      <c r="T69" s="27">
        <v>535106.80000000005</v>
      </c>
      <c r="U69" s="27">
        <v>563643.09</v>
      </c>
      <c r="V69" s="27">
        <v>592179.37</v>
      </c>
      <c r="W69" s="27">
        <v>583605.97</v>
      </c>
      <c r="X69" s="27">
        <v>605797.1</v>
      </c>
      <c r="Y69" s="27">
        <v>575749.63</v>
      </c>
      <c r="Z69" s="27">
        <v>577147.17000000004</v>
      </c>
      <c r="AA69" s="27">
        <v>569644.43000000005</v>
      </c>
      <c r="AB69" s="27">
        <v>562141.69999999995</v>
      </c>
      <c r="AC69" s="27">
        <v>553260.57999999996</v>
      </c>
      <c r="AD69" s="27">
        <v>544379.46</v>
      </c>
      <c r="AE69" s="27">
        <v>590548.43000000005</v>
      </c>
      <c r="AF69" s="37">
        <f>AF139</f>
        <v>540117.51832267875</v>
      </c>
      <c r="AG69" s="37">
        <f t="shared" ref="AG69:BO69" si="399">AG139</f>
        <v>593837.16753931053</v>
      </c>
      <c r="AH69" s="37">
        <f t="shared" si="399"/>
        <v>590492.83019494952</v>
      </c>
      <c r="AI69" s="37">
        <f t="shared" si="399"/>
        <v>587716.16979347996</v>
      </c>
      <c r="AJ69" s="37">
        <f t="shared" si="399"/>
        <v>617461.56847945368</v>
      </c>
      <c r="AK69" s="37">
        <f t="shared" si="399"/>
        <v>574109.88113458001</v>
      </c>
      <c r="AL69" s="37">
        <f t="shared" si="399"/>
        <v>576843.10421990766</v>
      </c>
      <c r="AM69" s="37">
        <f t="shared" si="399"/>
        <v>581935.04506199411</v>
      </c>
      <c r="AN69" s="37">
        <f t="shared" si="399"/>
        <v>574270.43453147809</v>
      </c>
      <c r="AO69" s="37">
        <f t="shared" si="399"/>
        <v>576142.06732123648</v>
      </c>
      <c r="AP69" s="37">
        <f t="shared" si="399"/>
        <v>560245.69651049294</v>
      </c>
      <c r="AQ69" s="37">
        <f t="shared" si="399"/>
        <v>614972.05260727403</v>
      </c>
      <c r="AR69" s="37">
        <f t="shared" si="399"/>
        <v>563935.26925441495</v>
      </c>
      <c r="AS69" s="37">
        <f t="shared" si="399"/>
        <v>621845.60205978178</v>
      </c>
      <c r="AT69" s="37">
        <f t="shared" si="399"/>
        <v>615404.56014722702</v>
      </c>
      <c r="AU69" s="37">
        <f t="shared" si="399"/>
        <v>612353.8196321557</v>
      </c>
      <c r="AV69" s="37">
        <f t="shared" si="399"/>
        <v>644515.64111443388</v>
      </c>
      <c r="AW69" s="37">
        <f t="shared" si="399"/>
        <v>598330.44678657304</v>
      </c>
      <c r="AX69" s="37">
        <f t="shared" si="399"/>
        <v>602446.45665145654</v>
      </c>
      <c r="AY69" s="37">
        <f t="shared" si="399"/>
        <v>608681.3727925946</v>
      </c>
      <c r="AZ69" s="37">
        <f t="shared" si="399"/>
        <v>600664.48894793552</v>
      </c>
      <c r="BA69" s="37">
        <f t="shared" si="399"/>
        <v>602283.29498496256</v>
      </c>
      <c r="BB69" s="37">
        <f t="shared" si="399"/>
        <v>584637.70644866233</v>
      </c>
      <c r="BC69" s="37">
        <f t="shared" si="399"/>
        <v>642875.10878511204</v>
      </c>
      <c r="BD69" s="37">
        <f t="shared" si="399"/>
        <v>591253.48408150638</v>
      </c>
      <c r="BE69" s="37">
        <f t="shared" si="399"/>
        <v>654094.33849953639</v>
      </c>
      <c r="BF69" s="37">
        <f t="shared" si="399"/>
        <v>643900.83354865946</v>
      </c>
      <c r="BG69" s="37">
        <f t="shared" si="399"/>
        <v>640525.41567676619</v>
      </c>
      <c r="BH69" s="37">
        <f t="shared" si="399"/>
        <v>675533.95466049644</v>
      </c>
      <c r="BI69" s="37">
        <f t="shared" si="399"/>
        <v>626036.10441034089</v>
      </c>
      <c r="BJ69" s="37">
        <f t="shared" si="399"/>
        <v>631824.00054312882</v>
      </c>
      <c r="BK69" s="37">
        <f t="shared" si="399"/>
        <v>639432.35585008806</v>
      </c>
      <c r="BL69" s="37">
        <f t="shared" si="399"/>
        <v>631010.45376033697</v>
      </c>
      <c r="BM69" s="37">
        <f t="shared" si="399"/>
        <v>632316.4603944259</v>
      </c>
      <c r="BN69" s="37">
        <f t="shared" si="399"/>
        <v>612593.26143400662</v>
      </c>
      <c r="BO69" s="37">
        <f t="shared" si="399"/>
        <v>674932.40588336322</v>
      </c>
      <c r="BP69" s="68"/>
      <c r="BR69" s="37">
        <f t="shared" si="392"/>
        <v>557121.16</v>
      </c>
      <c r="BS69" s="37">
        <f t="shared" si="392"/>
        <v>590548.43000000005</v>
      </c>
      <c r="BT69" s="37">
        <f t="shared" si="392"/>
        <v>614972.05260727403</v>
      </c>
      <c r="BU69" s="37">
        <f t="shared" si="392"/>
        <v>642875.10878511204</v>
      </c>
      <c r="BV69" s="37">
        <f t="shared" si="392"/>
        <v>674932.40588336322</v>
      </c>
      <c r="BX69" s="88">
        <f t="shared" si="393"/>
        <v>6.000000071797662E-2</v>
      </c>
      <c r="BY69" s="88">
        <f t="shared" si="394"/>
        <v>4.1357526947068513E-2</v>
      </c>
      <c r="BZ69" s="88">
        <f t="shared" si="395"/>
        <v>4.5372884929548274E-2</v>
      </c>
      <c r="CA69" s="88">
        <f t="shared" si="396"/>
        <v>4.9865513005834305E-2</v>
      </c>
    </row>
    <row r="70" spans="1:79" x14ac:dyDescent="0.3">
      <c r="A70" s="8" t="s">
        <v>48</v>
      </c>
      <c r="B70" s="8"/>
      <c r="C70" s="8"/>
      <c r="D70" s="8"/>
      <c r="E70" s="8"/>
      <c r="F70" s="14" t="s">
        <v>67</v>
      </c>
      <c r="G70" s="15"/>
      <c r="H70" s="27">
        <v>5264789.24</v>
      </c>
      <c r="I70" s="27">
        <v>5343331.63</v>
      </c>
      <c r="J70" s="27">
        <v>5324611.2300000004</v>
      </c>
      <c r="K70" s="27">
        <v>5306199.72</v>
      </c>
      <c r="L70" s="27">
        <v>5391989.8399999999</v>
      </c>
      <c r="M70" s="27">
        <v>5473614.6900000004</v>
      </c>
      <c r="N70" s="27">
        <v>5557566.1399999997</v>
      </c>
      <c r="O70" s="27">
        <v>5638257.8700000001</v>
      </c>
      <c r="P70" s="27">
        <v>5720803.8600000003</v>
      </c>
      <c r="Q70" s="27">
        <v>5699827.4900000002</v>
      </c>
      <c r="R70" s="27">
        <v>5782203.04</v>
      </c>
      <c r="S70" s="27">
        <v>5858487.25</v>
      </c>
      <c r="T70" s="27">
        <v>5933633.7000000002</v>
      </c>
      <c r="U70" s="27">
        <v>5911196.5499999998</v>
      </c>
      <c r="V70" s="27">
        <v>5889006.75</v>
      </c>
      <c r="W70" s="27">
        <v>5867059.3499999996</v>
      </c>
      <c r="X70" s="27">
        <v>5845349.5</v>
      </c>
      <c r="Y70" s="27">
        <v>5823872.4500000002</v>
      </c>
      <c r="Z70" s="27">
        <v>5900877.8799999999</v>
      </c>
      <c r="AA70" s="27">
        <v>5978066.6200000001</v>
      </c>
      <c r="AB70" s="27">
        <v>6053402.6200000001</v>
      </c>
      <c r="AC70" s="27">
        <v>6030331.3499999996</v>
      </c>
      <c r="AD70" s="27">
        <v>6106504.2999999998</v>
      </c>
      <c r="AE70" s="27">
        <v>6186880.6699999999</v>
      </c>
      <c r="AF70" s="63">
        <f>AE70+0-AF40</f>
        <v>6162521.04</v>
      </c>
      <c r="AG70" s="63">
        <f t="shared" ref="AG70:BO70" si="400">AF70+0-AG40</f>
        <v>6138161.4100000001</v>
      </c>
      <c r="AH70" s="63">
        <f t="shared" si="400"/>
        <v>6113801.7800000003</v>
      </c>
      <c r="AI70" s="63">
        <f t="shared" si="400"/>
        <v>6089442.1500000004</v>
      </c>
      <c r="AJ70" s="63">
        <f t="shared" si="400"/>
        <v>6065082.5200000005</v>
      </c>
      <c r="AK70" s="63">
        <f t="shared" si="400"/>
        <v>6040722.8900000006</v>
      </c>
      <c r="AL70" s="63">
        <f t="shared" si="400"/>
        <v>6016363.2600000007</v>
      </c>
      <c r="AM70" s="63">
        <f t="shared" si="400"/>
        <v>5992003.6300000008</v>
      </c>
      <c r="AN70" s="63">
        <f t="shared" si="400"/>
        <v>5967644.0000000009</v>
      </c>
      <c r="AO70" s="63">
        <f t="shared" si="400"/>
        <v>5943284.370000001</v>
      </c>
      <c r="AP70" s="63">
        <f t="shared" si="400"/>
        <v>5918924.7400000012</v>
      </c>
      <c r="AQ70" s="63">
        <f t="shared" si="400"/>
        <v>5894565.1100000013</v>
      </c>
      <c r="AR70" s="63">
        <f t="shared" si="400"/>
        <v>5870205.4800000014</v>
      </c>
      <c r="AS70" s="63">
        <f t="shared" si="400"/>
        <v>5845845.8500000015</v>
      </c>
      <c r="AT70" s="63">
        <f t="shared" si="400"/>
        <v>5821486.2200000016</v>
      </c>
      <c r="AU70" s="63">
        <f t="shared" si="400"/>
        <v>5797126.5900000017</v>
      </c>
      <c r="AV70" s="63">
        <f t="shared" si="400"/>
        <v>5772766.9600000018</v>
      </c>
      <c r="AW70" s="63">
        <f t="shared" si="400"/>
        <v>5748407.3300000019</v>
      </c>
      <c r="AX70" s="63">
        <f t="shared" si="400"/>
        <v>5724047.700000002</v>
      </c>
      <c r="AY70" s="63">
        <f t="shared" si="400"/>
        <v>5699688.0700000022</v>
      </c>
      <c r="AZ70" s="63">
        <f t="shared" si="400"/>
        <v>5675328.4400000023</v>
      </c>
      <c r="BA70" s="63">
        <f t="shared" si="400"/>
        <v>5650968.8100000024</v>
      </c>
      <c r="BB70" s="63">
        <f t="shared" si="400"/>
        <v>5626609.1800000025</v>
      </c>
      <c r="BC70" s="63">
        <f t="shared" si="400"/>
        <v>5602249.5500000026</v>
      </c>
      <c r="BD70" s="63">
        <f t="shared" si="400"/>
        <v>5577889.9200000027</v>
      </c>
      <c r="BE70" s="63">
        <f t="shared" si="400"/>
        <v>5553530.2900000028</v>
      </c>
      <c r="BF70" s="63">
        <f t="shared" si="400"/>
        <v>5529170.6600000029</v>
      </c>
      <c r="BG70" s="63">
        <f t="shared" si="400"/>
        <v>5504811.0300000031</v>
      </c>
      <c r="BH70" s="63">
        <f t="shared" si="400"/>
        <v>5480451.4000000032</v>
      </c>
      <c r="BI70" s="63">
        <f t="shared" si="400"/>
        <v>5456091.7700000033</v>
      </c>
      <c r="BJ70" s="63">
        <f t="shared" si="400"/>
        <v>5431732.1400000034</v>
      </c>
      <c r="BK70" s="63">
        <f t="shared" si="400"/>
        <v>5407372.5100000035</v>
      </c>
      <c r="BL70" s="63">
        <f t="shared" si="400"/>
        <v>5383012.8800000036</v>
      </c>
      <c r="BM70" s="63">
        <f t="shared" si="400"/>
        <v>5358653.2500000037</v>
      </c>
      <c r="BN70" s="63">
        <f t="shared" si="400"/>
        <v>5334293.6200000038</v>
      </c>
      <c r="BO70" s="63">
        <f t="shared" si="400"/>
        <v>5309933.9900000039</v>
      </c>
      <c r="BP70" s="68"/>
      <c r="BR70" s="37">
        <f t="shared" si="392"/>
        <v>5858487.25</v>
      </c>
      <c r="BS70" s="37">
        <f t="shared" si="392"/>
        <v>6186880.6699999999</v>
      </c>
      <c r="BT70" s="37">
        <f t="shared" si="392"/>
        <v>5894565.1100000013</v>
      </c>
      <c r="BU70" s="37">
        <f t="shared" si="392"/>
        <v>5602249.5500000026</v>
      </c>
      <c r="BV70" s="37">
        <f t="shared" si="392"/>
        <v>5309933.9900000039</v>
      </c>
      <c r="BX70" s="88">
        <f t="shared" si="393"/>
        <v>5.6054303096759295E-2</v>
      </c>
      <c r="BY70" s="88">
        <f t="shared" si="394"/>
        <v>-4.7247647981547125E-2</v>
      </c>
      <c r="BZ70" s="88">
        <f t="shared" si="395"/>
        <v>-4.9590691517528818E-2</v>
      </c>
      <c r="CA70" s="88">
        <f t="shared" si="396"/>
        <v>-5.2178246861566246E-2</v>
      </c>
    </row>
    <row r="71" spans="1:79" x14ac:dyDescent="0.3">
      <c r="A71" s="8"/>
      <c r="B71" s="8"/>
      <c r="C71" s="8"/>
      <c r="D71" s="8"/>
      <c r="E71" s="8"/>
      <c r="F71" s="14"/>
      <c r="G71" s="15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68"/>
      <c r="BR71" s="37"/>
      <c r="BS71" s="37"/>
      <c r="BT71" s="37"/>
      <c r="BU71" s="37"/>
      <c r="BV71" s="37"/>
      <c r="BX71" s="88"/>
      <c r="BY71" s="88"/>
      <c r="BZ71" s="88"/>
      <c r="CA71" s="88"/>
    </row>
    <row r="72" spans="1:79" x14ac:dyDescent="0.3">
      <c r="A72" s="11" t="s">
        <v>49</v>
      </c>
      <c r="B72" s="11"/>
      <c r="C72" s="11"/>
      <c r="D72" s="11"/>
      <c r="E72" s="11"/>
      <c r="F72" s="11"/>
      <c r="G72" s="11"/>
      <c r="H72" s="28">
        <f>SUM(H66:H71)</f>
        <v>19487721.189999998</v>
      </c>
      <c r="I72" s="28">
        <f t="shared" ref="I72:AE72" si="401">SUM(I66:I71)</f>
        <v>19724453.726955529</v>
      </c>
      <c r="J72" s="28">
        <f t="shared" si="401"/>
        <v>20276538.0839554</v>
      </c>
      <c r="K72" s="28">
        <f t="shared" si="401"/>
        <v>20446056.539671529</v>
      </c>
      <c r="L72" s="28">
        <f t="shared" si="401"/>
        <v>20823290.529605947</v>
      </c>
      <c r="M72" s="28">
        <f t="shared" si="401"/>
        <v>20629343.860850736</v>
      </c>
      <c r="N72" s="28">
        <f t="shared" si="401"/>
        <v>21164959.04781631</v>
      </c>
      <c r="O72" s="28">
        <f t="shared" si="401"/>
        <v>20640305.88222969</v>
      </c>
      <c r="P72" s="28">
        <f t="shared" si="401"/>
        <v>20702484.524318445</v>
      </c>
      <c r="Q72" s="28">
        <f t="shared" si="401"/>
        <v>20892835.303505991</v>
      </c>
      <c r="R72" s="28">
        <f t="shared" si="401"/>
        <v>20962190.629632805</v>
      </c>
      <c r="S72" s="28">
        <f t="shared" si="401"/>
        <v>21089954.602986533</v>
      </c>
      <c r="T72" s="28">
        <f t="shared" si="401"/>
        <v>20428479.719455902</v>
      </c>
      <c r="U72" s="28">
        <f t="shared" si="401"/>
        <v>21403734.084140636</v>
      </c>
      <c r="V72" s="28">
        <f t="shared" si="401"/>
        <v>21349332.72395049</v>
      </c>
      <c r="W72" s="28">
        <f t="shared" si="401"/>
        <v>20991656.251221418</v>
      </c>
      <c r="X72" s="28">
        <f t="shared" si="401"/>
        <v>21680129.378068738</v>
      </c>
      <c r="Y72" s="28">
        <f t="shared" si="401"/>
        <v>21602779.703445099</v>
      </c>
      <c r="Z72" s="28">
        <f t="shared" si="401"/>
        <v>21935108.081902705</v>
      </c>
      <c r="AA72" s="28">
        <f t="shared" si="401"/>
        <v>21409971.080901384</v>
      </c>
      <c r="AB72" s="28">
        <f t="shared" si="401"/>
        <v>21084268.385957565</v>
      </c>
      <c r="AC72" s="28">
        <f t="shared" si="401"/>
        <v>21169787.420668684</v>
      </c>
      <c r="AD72" s="28">
        <f t="shared" si="401"/>
        <v>21380109.298448227</v>
      </c>
      <c r="AE72" s="28">
        <f t="shared" si="401"/>
        <v>21429205.562556613</v>
      </c>
      <c r="AF72" s="28">
        <f t="shared" ref="AF72:BO72" si="402">SUM(AF66:AF71)</f>
        <v>21227186.752657611</v>
      </c>
      <c r="AG72" s="28">
        <f t="shared" si="402"/>
        <v>21849394.38359445</v>
      </c>
      <c r="AH72" s="28">
        <f t="shared" si="402"/>
        <v>22217074.046822727</v>
      </c>
      <c r="AI72" s="28">
        <f t="shared" si="402"/>
        <v>22484646.21673844</v>
      </c>
      <c r="AJ72" s="28">
        <f t="shared" si="402"/>
        <v>23030734.011634022</v>
      </c>
      <c r="AK72" s="28">
        <f t="shared" si="402"/>
        <v>23038645.556985095</v>
      </c>
      <c r="AL72" s="28">
        <f t="shared" si="402"/>
        <v>23309769.42707042</v>
      </c>
      <c r="AM72" s="28">
        <f t="shared" si="402"/>
        <v>23500844.217312962</v>
      </c>
      <c r="AN72" s="28">
        <f t="shared" si="402"/>
        <v>23533721.148601077</v>
      </c>
      <c r="AO72" s="28">
        <f t="shared" si="402"/>
        <v>23844442.876790226</v>
      </c>
      <c r="AP72" s="28">
        <f t="shared" si="402"/>
        <v>24026359.575727358</v>
      </c>
      <c r="AQ72" s="28">
        <f t="shared" si="402"/>
        <v>24078862.924746111</v>
      </c>
      <c r="AR72" s="28">
        <f t="shared" si="402"/>
        <v>23885277.129212629</v>
      </c>
      <c r="AS72" s="28">
        <f t="shared" si="402"/>
        <v>24493854.261093102</v>
      </c>
      <c r="AT72" s="28">
        <f t="shared" si="402"/>
        <v>24843459.618577402</v>
      </c>
      <c r="AU72" s="28">
        <f t="shared" si="402"/>
        <v>25129955.460380077</v>
      </c>
      <c r="AV72" s="28">
        <f t="shared" si="402"/>
        <v>25677025.614941236</v>
      </c>
      <c r="AW72" s="28">
        <f t="shared" si="402"/>
        <v>25685403.159983449</v>
      </c>
      <c r="AX72" s="28">
        <f t="shared" si="402"/>
        <v>25965115.838856854</v>
      </c>
      <c r="AY72" s="28">
        <f t="shared" si="402"/>
        <v>26171373.614036314</v>
      </c>
      <c r="AZ72" s="28">
        <f t="shared" si="402"/>
        <v>26218350.456767228</v>
      </c>
      <c r="BA72" s="28">
        <f t="shared" si="402"/>
        <v>26544708.372597847</v>
      </c>
      <c r="BB72" s="28">
        <f t="shared" si="402"/>
        <v>26728687.408331521</v>
      </c>
      <c r="BC72" s="28">
        <f t="shared" si="402"/>
        <v>26778057.193313427</v>
      </c>
      <c r="BD72" s="28">
        <f t="shared" si="402"/>
        <v>26585626.499453239</v>
      </c>
      <c r="BE72" s="28">
        <f t="shared" si="402"/>
        <v>27244396.965867557</v>
      </c>
      <c r="BF72" s="28">
        <f t="shared" si="402"/>
        <v>27608968.069034606</v>
      </c>
      <c r="BG72" s="28">
        <f t="shared" si="402"/>
        <v>27899609.509122431</v>
      </c>
      <c r="BH72" s="28">
        <f t="shared" si="402"/>
        <v>28468981.261804882</v>
      </c>
      <c r="BI72" s="28">
        <f t="shared" si="402"/>
        <v>28476384.686378565</v>
      </c>
      <c r="BJ72" s="28">
        <f t="shared" si="402"/>
        <v>28778937.334523462</v>
      </c>
      <c r="BK72" s="28">
        <f t="shared" si="402"/>
        <v>29006664.741818748</v>
      </c>
      <c r="BL72" s="28">
        <f t="shared" si="402"/>
        <v>29064742.152722988</v>
      </c>
      <c r="BM72" s="28">
        <f t="shared" si="402"/>
        <v>29412734.175336141</v>
      </c>
      <c r="BN72" s="28">
        <f t="shared" si="402"/>
        <v>29602319.419426553</v>
      </c>
      <c r="BO72" s="28">
        <f t="shared" si="402"/>
        <v>29667393.187077776</v>
      </c>
      <c r="BP72" s="69"/>
      <c r="BR72" s="77">
        <f t="shared" ref="BR72:BV72" si="403">INDEX($H72:$BP72,MATCH(BR$4,$H$4:$BP$4,0))</f>
        <v>21089954.602986533</v>
      </c>
      <c r="BS72" s="77">
        <f t="shared" si="403"/>
        <v>21429205.562556613</v>
      </c>
      <c r="BT72" s="77">
        <f t="shared" si="403"/>
        <v>24078862.924746111</v>
      </c>
      <c r="BU72" s="77">
        <f t="shared" si="403"/>
        <v>26778057.193313427</v>
      </c>
      <c r="BV72" s="77">
        <f t="shared" si="403"/>
        <v>29667393.187077776</v>
      </c>
      <c r="BX72" s="89">
        <f t="shared" ref="BX72:CA72" si="404">IFERROR(BS72/BR72-1,0)</f>
        <v>1.6085902789095607E-2</v>
      </c>
      <c r="BY72" s="89">
        <f t="shared" si="404"/>
        <v>0.12364701782595522</v>
      </c>
      <c r="BZ72" s="89">
        <f t="shared" si="404"/>
        <v>0.11209807859296061</v>
      </c>
      <c r="CA72" s="89">
        <f t="shared" si="404"/>
        <v>0.10789938840245017</v>
      </c>
    </row>
    <row r="73" spans="1:79" x14ac:dyDescent="0.3">
      <c r="A73" s="1"/>
      <c r="B73" s="1"/>
      <c r="C73" s="1"/>
      <c r="D73" s="1"/>
      <c r="E73" s="1"/>
      <c r="F73" s="1"/>
      <c r="G73" s="1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69"/>
      <c r="BR73" s="37"/>
      <c r="BS73" s="37"/>
      <c r="BT73" s="37"/>
      <c r="BU73" s="37"/>
      <c r="BV73" s="37"/>
      <c r="BX73" s="88"/>
      <c r="BY73" s="88"/>
      <c r="BZ73" s="88"/>
      <c r="CA73" s="88"/>
    </row>
    <row r="74" spans="1:79" x14ac:dyDescent="0.3">
      <c r="A74" s="1" t="s">
        <v>50</v>
      </c>
      <c r="B74" s="1"/>
      <c r="C74" s="1"/>
      <c r="D74" s="1"/>
      <c r="E74" s="1"/>
      <c r="F74" s="1"/>
      <c r="G74" s="1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69"/>
      <c r="BR74" s="37"/>
      <c r="BS74" s="37"/>
      <c r="BT74" s="37"/>
      <c r="BU74" s="37"/>
      <c r="BV74" s="37"/>
      <c r="BX74" s="88"/>
      <c r="BY74" s="88"/>
      <c r="BZ74" s="88"/>
      <c r="CA74" s="88"/>
    </row>
    <row r="75" spans="1:79" x14ac:dyDescent="0.3">
      <c r="A75" s="8" t="s">
        <v>51</v>
      </c>
      <c r="B75" s="8"/>
      <c r="C75" s="8"/>
      <c r="D75" s="8"/>
      <c r="E75" s="8"/>
      <c r="F75" s="103" t="s">
        <v>153</v>
      </c>
      <c r="G75" s="1"/>
      <c r="H75" s="27">
        <v>5946446.8200000003</v>
      </c>
      <c r="I75" s="27">
        <v>5755567.9400000004</v>
      </c>
      <c r="J75" s="27">
        <v>5834717.4100000001</v>
      </c>
      <c r="K75" s="27">
        <v>6078904.3499999996</v>
      </c>
      <c r="L75" s="27">
        <v>6198999.4400000004</v>
      </c>
      <c r="M75" s="27">
        <v>5877417.0499999998</v>
      </c>
      <c r="N75" s="27">
        <v>6196527.6900000004</v>
      </c>
      <c r="O75" s="27">
        <v>5765581.71</v>
      </c>
      <c r="P75" s="27">
        <v>5815798.8399999999</v>
      </c>
      <c r="Q75" s="27">
        <v>5814845.6399999997</v>
      </c>
      <c r="R75" s="27">
        <v>5775249.1500000004</v>
      </c>
      <c r="S75" s="27">
        <v>5902158.6200000001</v>
      </c>
      <c r="T75" s="27">
        <v>5624656.6399999997</v>
      </c>
      <c r="U75" s="27">
        <v>6162203.9299999997</v>
      </c>
      <c r="V75" s="27">
        <v>6359013.8499999996</v>
      </c>
      <c r="W75" s="27">
        <v>6066705.8399999999</v>
      </c>
      <c r="X75" s="27">
        <v>6396276.1299999999</v>
      </c>
      <c r="Y75" s="27">
        <v>6255587.2000000002</v>
      </c>
      <c r="Z75" s="27">
        <v>6523065.2300000004</v>
      </c>
      <c r="AA75" s="27">
        <v>5946923.7599999998</v>
      </c>
      <c r="AB75" s="27">
        <v>6088457.75</v>
      </c>
      <c r="AC75" s="27">
        <v>6027373.1600000001</v>
      </c>
      <c r="AD75" s="27">
        <v>5922090.7999999998</v>
      </c>
      <c r="AE75" s="27">
        <v>6023998.8700000001</v>
      </c>
      <c r="AF75" s="37">
        <f>AF140</f>
        <v>5955410.747773747</v>
      </c>
      <c r="AG75" s="37">
        <f t="shared" ref="AG75:BO75" si="405">AG140</f>
        <v>6149272.4035800584</v>
      </c>
      <c r="AH75" s="37">
        <f t="shared" si="405"/>
        <v>6143055.1885126382</v>
      </c>
      <c r="AI75" s="37">
        <f t="shared" si="405"/>
        <v>6320100.8455551658</v>
      </c>
      <c r="AJ75" s="37">
        <f t="shared" si="405"/>
        <v>6415819.9524156777</v>
      </c>
      <c r="AK75" s="37">
        <f t="shared" si="405"/>
        <v>6357240.1090886919</v>
      </c>
      <c r="AL75" s="37">
        <f t="shared" si="405"/>
        <v>6310150.9833467258</v>
      </c>
      <c r="AM75" s="37">
        <f t="shared" si="405"/>
        <v>6176254.6870963443</v>
      </c>
      <c r="AN75" s="37">
        <f t="shared" si="405"/>
        <v>6164339.1918000225</v>
      </c>
      <c r="AO75" s="37">
        <f t="shared" si="405"/>
        <v>6158561.5718850847</v>
      </c>
      <c r="AP75" s="37">
        <f t="shared" si="405"/>
        <v>6089304.322268025</v>
      </c>
      <c r="AQ75" s="37">
        <f t="shared" si="405"/>
        <v>6236039.0992298992</v>
      </c>
      <c r="AR75" s="37">
        <f t="shared" si="405"/>
        <v>6182638.752098226</v>
      </c>
      <c r="AS75" s="37">
        <f t="shared" si="405"/>
        <v>6372590.6772223283</v>
      </c>
      <c r="AT75" s="37">
        <f t="shared" si="405"/>
        <v>6370822.8785585118</v>
      </c>
      <c r="AU75" s="37">
        <f t="shared" si="405"/>
        <v>6550806.599279359</v>
      </c>
      <c r="AV75" s="37">
        <f t="shared" si="405"/>
        <v>6644472.4438194931</v>
      </c>
      <c r="AW75" s="37">
        <f t="shared" si="405"/>
        <v>6583826.4196411567</v>
      </c>
      <c r="AX75" s="37">
        <f t="shared" si="405"/>
        <v>6539040.3170634471</v>
      </c>
      <c r="AY75" s="37">
        <f t="shared" si="405"/>
        <v>6403735.8307439117</v>
      </c>
      <c r="AZ75" s="37">
        <f t="shared" si="405"/>
        <v>6397429.6709243385</v>
      </c>
      <c r="BA75" s="37">
        <f t="shared" si="405"/>
        <v>6393027.3883084357</v>
      </c>
      <c r="BB75" s="37">
        <f t="shared" si="405"/>
        <v>6317322.0562362205</v>
      </c>
      <c r="BC75" s="37">
        <f t="shared" si="405"/>
        <v>6468653.1823464232</v>
      </c>
      <c r="BD75" s="37">
        <f t="shared" si="405"/>
        <v>6418077.8072115248</v>
      </c>
      <c r="BE75" s="37">
        <f t="shared" si="405"/>
        <v>6629361.5597135536</v>
      </c>
      <c r="BF75" s="37">
        <f t="shared" si="405"/>
        <v>6629131.4563987087</v>
      </c>
      <c r="BG75" s="37">
        <f t="shared" si="405"/>
        <v>6812153.7875175886</v>
      </c>
      <c r="BH75" s="37">
        <f t="shared" si="405"/>
        <v>6903037.7610178823</v>
      </c>
      <c r="BI75" s="37">
        <f t="shared" si="405"/>
        <v>6840057.0666351356</v>
      </c>
      <c r="BJ75" s="37">
        <f t="shared" si="405"/>
        <v>6798210.4045792241</v>
      </c>
      <c r="BK75" s="37">
        <f t="shared" si="405"/>
        <v>6661596.6562144179</v>
      </c>
      <c r="BL75" s="37">
        <f t="shared" si="405"/>
        <v>6662141.5854849853</v>
      </c>
      <c r="BM75" s="37">
        <f t="shared" si="405"/>
        <v>6659427.6705471529</v>
      </c>
      <c r="BN75" s="37">
        <f t="shared" si="405"/>
        <v>6576095.6900407756</v>
      </c>
      <c r="BO75" s="37">
        <f t="shared" si="405"/>
        <v>6732571.1760353101</v>
      </c>
      <c r="BP75" s="68"/>
      <c r="BR75" s="37">
        <f t="shared" ref="BR75:BV80" si="406">INDEX($H75:$BP75,MATCH(BR$4,$H$4:$BP$4,0))</f>
        <v>5902158.6200000001</v>
      </c>
      <c r="BS75" s="37">
        <f t="shared" si="406"/>
        <v>6023998.8700000001</v>
      </c>
      <c r="BT75" s="37">
        <f t="shared" si="406"/>
        <v>6236039.0992298992</v>
      </c>
      <c r="BU75" s="37">
        <f t="shared" si="406"/>
        <v>6468653.1823464232</v>
      </c>
      <c r="BV75" s="37">
        <f t="shared" si="406"/>
        <v>6732571.1760353101</v>
      </c>
      <c r="BX75" s="88">
        <f t="shared" ref="BX75:BX80" si="407">IFERROR(BS75/BR75-1,0)</f>
        <v>2.0643337098249726E-2</v>
      </c>
      <c r="BY75" s="88">
        <f t="shared" ref="BY75:BY80" si="408">IFERROR(BT75/BS75-1,0)</f>
        <v>3.5199247842803594E-2</v>
      </c>
      <c r="BZ75" s="88">
        <f t="shared" ref="BZ75:BZ80" si="409">IFERROR(BU75/BT75-1,0)</f>
        <v>3.7301575473644766E-2</v>
      </c>
      <c r="CA75" s="88">
        <f t="shared" ref="CA75:CA80" si="410">IFERROR(BV75/BU75-1,0)</f>
        <v>4.0799527544488567E-2</v>
      </c>
    </row>
    <row r="76" spans="1:79" x14ac:dyDescent="0.3">
      <c r="A76" s="8" t="s">
        <v>52</v>
      </c>
      <c r="B76" s="8"/>
      <c r="C76" s="8"/>
      <c r="D76" s="8"/>
      <c r="E76" s="8"/>
      <c r="F76" s="103" t="s">
        <v>153</v>
      </c>
      <c r="G76" s="1"/>
      <c r="H76" s="27">
        <v>501879.7</v>
      </c>
      <c r="I76" s="27">
        <v>528644.04</v>
      </c>
      <c r="J76" s="27">
        <v>555408.38</v>
      </c>
      <c r="K76" s="27">
        <v>547367.34</v>
      </c>
      <c r="L76" s="27">
        <v>568180.53</v>
      </c>
      <c r="M76" s="27">
        <v>539998.84</v>
      </c>
      <c r="N76" s="27">
        <v>541309.59</v>
      </c>
      <c r="O76" s="27">
        <v>534272.74</v>
      </c>
      <c r="P76" s="27">
        <v>527235.88</v>
      </c>
      <c r="Q76" s="27">
        <v>518906.23</v>
      </c>
      <c r="R76" s="27">
        <v>510576.58</v>
      </c>
      <c r="S76" s="27">
        <v>553878.72</v>
      </c>
      <c r="T76" s="27">
        <v>531992.48</v>
      </c>
      <c r="U76" s="27">
        <v>560362.68000000005</v>
      </c>
      <c r="V76" s="27">
        <v>588732.89</v>
      </c>
      <c r="W76" s="27">
        <v>580209.38</v>
      </c>
      <c r="X76" s="27">
        <v>602271.36</v>
      </c>
      <c r="Y76" s="27">
        <v>572398.77</v>
      </c>
      <c r="Z76" s="27">
        <v>573788.17000000004</v>
      </c>
      <c r="AA76" s="27">
        <v>566329.1</v>
      </c>
      <c r="AB76" s="27">
        <v>558870.03</v>
      </c>
      <c r="AC76" s="27">
        <v>550040.6</v>
      </c>
      <c r="AD76" s="27">
        <v>541211.17000000004</v>
      </c>
      <c r="AE76" s="27">
        <v>587111.43999999994</v>
      </c>
      <c r="AF76" s="37">
        <f>AF141</f>
        <v>536974.03606958082</v>
      </c>
      <c r="AG76" s="37">
        <f t="shared" ref="AG76:BO76" si="411">AG141</f>
        <v>590381.03709720436</v>
      </c>
      <c r="AH76" s="37">
        <f t="shared" si="411"/>
        <v>587056.16378563957</v>
      </c>
      <c r="AI76" s="37">
        <f t="shared" si="411"/>
        <v>584295.66353894887</v>
      </c>
      <c r="AJ76" s="37">
        <f t="shared" si="411"/>
        <v>613867.94409838773</v>
      </c>
      <c r="AK76" s="37">
        <f t="shared" si="411"/>
        <v>570768.56343712925</v>
      </c>
      <c r="AL76" s="37">
        <f t="shared" si="411"/>
        <v>573485.87917272095</v>
      </c>
      <c r="AM76" s="37">
        <f t="shared" si="411"/>
        <v>578548.1849351665</v>
      </c>
      <c r="AN76" s="37">
        <f t="shared" si="411"/>
        <v>570928.18241376372</v>
      </c>
      <c r="AO76" s="37">
        <f t="shared" si="411"/>
        <v>572788.92230658885</v>
      </c>
      <c r="AP76" s="37">
        <f t="shared" si="411"/>
        <v>556985.06832382642</v>
      </c>
      <c r="AQ76" s="37">
        <f t="shared" si="411"/>
        <v>611392.91720073216</v>
      </c>
      <c r="AR76" s="37">
        <f t="shared" si="411"/>
        <v>560653.16776601586</v>
      </c>
      <c r="AS76" s="37">
        <f t="shared" si="411"/>
        <v>618226.46261710569</v>
      </c>
      <c r="AT76" s="37">
        <f t="shared" si="411"/>
        <v>611822.90754816681</v>
      </c>
      <c r="AU76" s="37">
        <f t="shared" si="411"/>
        <v>608789.92233327113</v>
      </c>
      <c r="AV76" s="37">
        <f t="shared" si="411"/>
        <v>640764.56211596134</v>
      </c>
      <c r="AW76" s="37">
        <f t="shared" si="411"/>
        <v>594848.16547341982</v>
      </c>
      <c r="AX76" s="37">
        <f t="shared" si="411"/>
        <v>598940.22017387161</v>
      </c>
      <c r="AY76" s="37">
        <f t="shared" si="411"/>
        <v>605138.84912273323</v>
      </c>
      <c r="AZ76" s="37">
        <f t="shared" si="411"/>
        <v>597168.62351676472</v>
      </c>
      <c r="BA76" s="37">
        <f t="shared" si="411"/>
        <v>598778.00810776197</v>
      </c>
      <c r="BB76" s="37">
        <f t="shared" si="411"/>
        <v>581235.11684108851</v>
      </c>
      <c r="BC76" s="37">
        <f t="shared" si="411"/>
        <v>639133.57767962187</v>
      </c>
      <c r="BD76" s="37">
        <f t="shared" si="411"/>
        <v>587812.39066897577</v>
      </c>
      <c r="BE76" s="37">
        <f t="shared" si="411"/>
        <v>650287.51151249395</v>
      </c>
      <c r="BF76" s="37">
        <f t="shared" si="411"/>
        <v>640153.33272828069</v>
      </c>
      <c r="BG76" s="37">
        <f t="shared" si="411"/>
        <v>636797.55977775564</v>
      </c>
      <c r="BH76" s="37">
        <f t="shared" si="411"/>
        <v>671602.34917501814</v>
      </c>
      <c r="BI76" s="37">
        <f t="shared" si="411"/>
        <v>622392.57625720138</v>
      </c>
      <c r="BJ76" s="37">
        <f t="shared" si="411"/>
        <v>628146.78685275163</v>
      </c>
      <c r="BK76" s="37">
        <f t="shared" si="411"/>
        <v>635710.86155582126</v>
      </c>
      <c r="BL76" s="37">
        <f t="shared" si="411"/>
        <v>627337.97490966972</v>
      </c>
      <c r="BM76" s="37">
        <f t="shared" si="411"/>
        <v>628636.38058926736</v>
      </c>
      <c r="BN76" s="37">
        <f t="shared" si="411"/>
        <v>609027.97058459045</v>
      </c>
      <c r="BO76" s="37">
        <f t="shared" si="411"/>
        <v>671004.3014098705</v>
      </c>
      <c r="BP76" s="68"/>
      <c r="BR76" s="37">
        <f t="shared" si="406"/>
        <v>553878.72</v>
      </c>
      <c r="BS76" s="37">
        <f t="shared" si="406"/>
        <v>587111.43999999994</v>
      </c>
      <c r="BT76" s="37">
        <f t="shared" si="406"/>
        <v>611392.91720073216</v>
      </c>
      <c r="BU76" s="37">
        <f t="shared" si="406"/>
        <v>639133.57767962187</v>
      </c>
      <c r="BV76" s="37">
        <f t="shared" si="406"/>
        <v>671004.3014098705</v>
      </c>
      <c r="BX76" s="88">
        <f t="shared" si="407"/>
        <v>5.999999422256197E-2</v>
      </c>
      <c r="BY76" s="88">
        <f t="shared" si="408"/>
        <v>4.1357526947068513E-2</v>
      </c>
      <c r="BZ76" s="88">
        <f t="shared" si="409"/>
        <v>4.5372884929548274E-2</v>
      </c>
      <c r="CA76" s="88">
        <f t="shared" si="410"/>
        <v>4.9865513005834305E-2</v>
      </c>
    </row>
    <row r="77" spans="1:79" x14ac:dyDescent="0.3">
      <c r="A77" s="16" t="s">
        <v>26</v>
      </c>
      <c r="B77" s="16"/>
      <c r="C77" s="16"/>
      <c r="D77" s="16"/>
      <c r="E77" s="16"/>
      <c r="F77" s="103" t="s">
        <v>161</v>
      </c>
      <c r="G77" s="1"/>
      <c r="H77" s="27">
        <v>40000</v>
      </c>
      <c r="I77" s="27">
        <v>80000</v>
      </c>
      <c r="J77" s="27">
        <v>120000</v>
      </c>
      <c r="K77" s="27">
        <v>160000</v>
      </c>
      <c r="L77" s="27">
        <v>200000</v>
      </c>
      <c r="M77" s="27">
        <v>240000</v>
      </c>
      <c r="N77" s="27">
        <v>280000</v>
      </c>
      <c r="O77" s="27">
        <v>320000</v>
      </c>
      <c r="P77" s="27">
        <v>360000</v>
      </c>
      <c r="Q77" s="27">
        <v>400000</v>
      </c>
      <c r="R77" s="27">
        <v>440000</v>
      </c>
      <c r="S77" s="27">
        <v>0</v>
      </c>
      <c r="T77" s="27">
        <v>42000</v>
      </c>
      <c r="U77" s="27">
        <v>84000</v>
      </c>
      <c r="V77" s="27">
        <v>126000</v>
      </c>
      <c r="W77" s="27">
        <v>168000</v>
      </c>
      <c r="X77" s="27">
        <v>210000</v>
      </c>
      <c r="Y77" s="27">
        <v>252000</v>
      </c>
      <c r="Z77" s="27">
        <v>294000</v>
      </c>
      <c r="AA77" s="27">
        <v>336000</v>
      </c>
      <c r="AB77" s="27">
        <v>378000</v>
      </c>
      <c r="AC77" s="27">
        <v>420000</v>
      </c>
      <c r="AD77" s="27">
        <v>462000</v>
      </c>
      <c r="AE77" s="27">
        <v>0</v>
      </c>
      <c r="AF77" s="37">
        <f>AF153</f>
        <v>43333.333333333358</v>
      </c>
      <c r="AG77" s="37">
        <f t="shared" ref="AG77:BO77" si="412">AG153</f>
        <v>86666.666666666715</v>
      </c>
      <c r="AH77" s="37">
        <f t="shared" si="412"/>
        <v>130000.00000000007</v>
      </c>
      <c r="AI77" s="37">
        <f t="shared" si="412"/>
        <v>174666.66666666677</v>
      </c>
      <c r="AJ77" s="37">
        <f t="shared" si="412"/>
        <v>219333.33333333346</v>
      </c>
      <c r="AK77" s="37">
        <f t="shared" si="412"/>
        <v>264666.6666666668</v>
      </c>
      <c r="AL77" s="37">
        <f t="shared" si="412"/>
        <v>310000.00000000017</v>
      </c>
      <c r="AM77" s="37">
        <f t="shared" si="412"/>
        <v>356000.00000000023</v>
      </c>
      <c r="AN77" s="37">
        <f t="shared" si="412"/>
        <v>402000.00000000023</v>
      </c>
      <c r="AO77" s="37">
        <f t="shared" si="412"/>
        <v>448000.00000000023</v>
      </c>
      <c r="AP77" s="37">
        <f t="shared" si="412"/>
        <v>494000.00000000023</v>
      </c>
      <c r="AQ77" s="37">
        <f t="shared" si="412"/>
        <v>0</v>
      </c>
      <c r="AR77" s="37">
        <f t="shared" si="412"/>
        <v>47380.000000000029</v>
      </c>
      <c r="AS77" s="37">
        <f t="shared" si="412"/>
        <v>94760.000000000058</v>
      </c>
      <c r="AT77" s="37">
        <f t="shared" si="412"/>
        <v>142140.00000000009</v>
      </c>
      <c r="AU77" s="37">
        <f t="shared" si="412"/>
        <v>189520.00000000012</v>
      </c>
      <c r="AV77" s="37">
        <f t="shared" si="412"/>
        <v>236900.00000000015</v>
      </c>
      <c r="AW77" s="37">
        <f t="shared" si="412"/>
        <v>284280.00000000017</v>
      </c>
      <c r="AX77" s="37">
        <f t="shared" si="412"/>
        <v>331660.00000000023</v>
      </c>
      <c r="AY77" s="37">
        <f t="shared" si="412"/>
        <v>379040.00000000023</v>
      </c>
      <c r="AZ77" s="37">
        <f t="shared" si="412"/>
        <v>426420.00000000023</v>
      </c>
      <c r="BA77" s="37">
        <f t="shared" si="412"/>
        <v>473800.00000000023</v>
      </c>
      <c r="BB77" s="37">
        <f t="shared" si="412"/>
        <v>521180.00000000023</v>
      </c>
      <c r="BC77" s="37">
        <f t="shared" si="412"/>
        <v>0</v>
      </c>
      <c r="BD77" s="37">
        <f t="shared" si="412"/>
        <v>48801.400000000031</v>
      </c>
      <c r="BE77" s="37">
        <f t="shared" si="412"/>
        <v>97602.800000000061</v>
      </c>
      <c r="BF77" s="37">
        <f t="shared" si="412"/>
        <v>146404.2000000001</v>
      </c>
      <c r="BG77" s="37">
        <f t="shared" si="412"/>
        <v>195205.60000000012</v>
      </c>
      <c r="BH77" s="37">
        <f t="shared" si="412"/>
        <v>244007.00000000015</v>
      </c>
      <c r="BI77" s="37">
        <f t="shared" si="412"/>
        <v>292808.4000000002</v>
      </c>
      <c r="BJ77" s="37">
        <f t="shared" si="412"/>
        <v>341609.80000000022</v>
      </c>
      <c r="BK77" s="37">
        <f t="shared" si="412"/>
        <v>390411.20000000024</v>
      </c>
      <c r="BL77" s="37">
        <f t="shared" si="412"/>
        <v>439212.60000000027</v>
      </c>
      <c r="BM77" s="37">
        <f t="shared" si="412"/>
        <v>488014.00000000029</v>
      </c>
      <c r="BN77" s="37">
        <f t="shared" si="412"/>
        <v>536815.40000000037</v>
      </c>
      <c r="BO77" s="37">
        <f t="shared" si="412"/>
        <v>0</v>
      </c>
      <c r="BP77" s="68"/>
      <c r="BR77" s="37">
        <f t="shared" si="406"/>
        <v>0</v>
      </c>
      <c r="BS77" s="37">
        <f t="shared" si="406"/>
        <v>0</v>
      </c>
      <c r="BT77" s="37">
        <f t="shared" si="406"/>
        <v>0</v>
      </c>
      <c r="BU77" s="37">
        <f t="shared" si="406"/>
        <v>0</v>
      </c>
      <c r="BV77" s="37">
        <f t="shared" si="406"/>
        <v>0</v>
      </c>
      <c r="BX77" s="88">
        <f t="shared" si="407"/>
        <v>0</v>
      </c>
      <c r="BY77" s="88">
        <f t="shared" si="408"/>
        <v>0</v>
      </c>
      <c r="BZ77" s="88">
        <f t="shared" si="409"/>
        <v>0</v>
      </c>
      <c r="CA77" s="88">
        <f t="shared" si="410"/>
        <v>0</v>
      </c>
    </row>
    <row r="78" spans="1:79" x14ac:dyDescent="0.3">
      <c r="A78" s="16" t="s">
        <v>53</v>
      </c>
      <c r="B78" s="16"/>
      <c r="C78" s="16"/>
      <c r="D78" s="16"/>
      <c r="E78" s="16"/>
      <c r="F78" s="103" t="s">
        <v>166</v>
      </c>
      <c r="G78" s="1"/>
      <c r="H78" s="27">
        <v>84595.339125540384</v>
      </c>
      <c r="I78" s="27">
        <v>192849.46221219946</v>
      </c>
      <c r="J78" s="27">
        <v>314700.62631216162</v>
      </c>
      <c r="K78" s="27">
        <v>114921.95460848691</v>
      </c>
      <c r="L78" s="27">
        <v>248819.66758881157</v>
      </c>
      <c r="M78" s="27">
        <v>109391.12365008032</v>
      </c>
      <c r="N78" s="27">
        <v>214449.26273975152</v>
      </c>
      <c r="O78" s="27">
        <v>326448.16206376662</v>
      </c>
      <c r="P78" s="27">
        <v>91633.960245756432</v>
      </c>
      <c r="Q78" s="27">
        <v>192024.04900202062</v>
      </c>
      <c r="R78" s="27">
        <v>290208.48884006392</v>
      </c>
      <c r="S78" s="27">
        <v>409474.19784618285</v>
      </c>
      <c r="T78" s="27">
        <v>54116.260294665059</v>
      </c>
      <c r="U78" s="27">
        <v>164317.32270008547</v>
      </c>
      <c r="V78" s="27">
        <v>217842.87564304244</v>
      </c>
      <c r="W78" s="27">
        <v>88199.376874190639</v>
      </c>
      <c r="X78" s="27">
        <v>176651.63392838615</v>
      </c>
      <c r="Y78" s="27">
        <v>68359.043791424658</v>
      </c>
      <c r="Z78" s="27">
        <v>127297.32832870629</v>
      </c>
      <c r="AA78" s="27">
        <v>207236.3900283103</v>
      </c>
      <c r="AB78" s="27">
        <v>61637.632525347231</v>
      </c>
      <c r="AC78" s="27">
        <v>148167.54893868323</v>
      </c>
      <c r="AD78" s="27">
        <v>232897.64927254556</v>
      </c>
      <c r="AE78" s="27">
        <v>341884.02650506166</v>
      </c>
      <c r="AF78" s="37">
        <f>AF160</f>
        <v>64577.222828819708</v>
      </c>
      <c r="AG78" s="37">
        <f t="shared" ref="AG78:BO78" si="413">AG160</f>
        <v>164058.91505969083</v>
      </c>
      <c r="AH78" s="37">
        <f t="shared" si="413"/>
        <v>264225.44054186955</v>
      </c>
      <c r="AI78" s="37">
        <f t="shared" si="413"/>
        <v>93853.73609852331</v>
      </c>
      <c r="AJ78" s="37">
        <f t="shared" si="413"/>
        <v>206692.65834121319</v>
      </c>
      <c r="AK78" s="37">
        <f t="shared" si="413"/>
        <v>81285.028304158477</v>
      </c>
      <c r="AL78" s="37">
        <f t="shared" si="413"/>
        <v>162333.73233166838</v>
      </c>
      <c r="AM78" s="37">
        <f t="shared" si="413"/>
        <v>244506.36655081308</v>
      </c>
      <c r="AN78" s="37">
        <f t="shared" si="413"/>
        <v>75275.638696995738</v>
      </c>
      <c r="AO78" s="37">
        <f t="shared" si="413"/>
        <v>155867.2211603722</v>
      </c>
      <c r="AP78" s="37">
        <f t="shared" si="413"/>
        <v>222160.56192145956</v>
      </c>
      <c r="AQ78" s="37">
        <f t="shared" si="413"/>
        <v>325768.77887545194</v>
      </c>
      <c r="AR78" s="37">
        <f t="shared" si="413"/>
        <v>56682.923972507124</v>
      </c>
      <c r="AS78" s="37">
        <f t="shared" si="413"/>
        <v>150784.49754409128</v>
      </c>
      <c r="AT78" s="37">
        <f t="shared" si="413"/>
        <v>243903.51090920775</v>
      </c>
      <c r="AU78" s="37">
        <f t="shared" si="413"/>
        <v>91820.585161781055</v>
      </c>
      <c r="AV78" s="37">
        <f t="shared" si="413"/>
        <v>204035.48623328126</v>
      </c>
      <c r="AW78" s="37">
        <f t="shared" si="413"/>
        <v>81478.63562891091</v>
      </c>
      <c r="AX78" s="37">
        <f t="shared" si="413"/>
        <v>163386.65365410864</v>
      </c>
      <c r="AY78" s="37">
        <f t="shared" si="413"/>
        <v>249781.74341915041</v>
      </c>
      <c r="AZ78" s="37">
        <f t="shared" si="413"/>
        <v>79096.491472680587</v>
      </c>
      <c r="BA78" s="37">
        <f t="shared" si="413"/>
        <v>163627.73562933749</v>
      </c>
      <c r="BB78" s="37">
        <f t="shared" si="413"/>
        <v>232581.91335110628</v>
      </c>
      <c r="BC78" s="37">
        <f t="shared" si="413"/>
        <v>340977.97276105854</v>
      </c>
      <c r="BD78" s="37">
        <f t="shared" si="413"/>
        <v>60492.732313923887</v>
      </c>
      <c r="BE78" s="37">
        <f t="shared" si="413"/>
        <v>161355.79023455593</v>
      </c>
      <c r="BF78" s="37">
        <f t="shared" si="413"/>
        <v>259195.98581438785</v>
      </c>
      <c r="BG78" s="37">
        <f t="shared" si="413"/>
        <v>96410.840320158924</v>
      </c>
      <c r="BH78" s="37">
        <f t="shared" si="413"/>
        <v>214875.31725562533</v>
      </c>
      <c r="BI78" s="37">
        <f t="shared" si="413"/>
        <v>85700.342738962732</v>
      </c>
      <c r="BJ78" s="37">
        <f t="shared" si="413"/>
        <v>172653.45262053906</v>
      </c>
      <c r="BK78" s="37">
        <f t="shared" si="413"/>
        <v>265046.15690764494</v>
      </c>
      <c r="BL78" s="37">
        <f t="shared" si="413"/>
        <v>84645.037556242198</v>
      </c>
      <c r="BM78" s="37">
        <f t="shared" si="413"/>
        <v>174826.87711765757</v>
      </c>
      <c r="BN78" s="37">
        <f t="shared" si="413"/>
        <v>247944.1474980971</v>
      </c>
      <c r="BO78" s="37">
        <f t="shared" si="413"/>
        <v>362975.35274751956</v>
      </c>
      <c r="BP78" s="68"/>
      <c r="BR78" s="37">
        <f t="shared" si="406"/>
        <v>409474.19784618285</v>
      </c>
      <c r="BS78" s="37">
        <f t="shared" si="406"/>
        <v>341884.02650506166</v>
      </c>
      <c r="BT78" s="37">
        <f t="shared" si="406"/>
        <v>325768.77887545194</v>
      </c>
      <c r="BU78" s="37">
        <f t="shared" si="406"/>
        <v>340977.97276105854</v>
      </c>
      <c r="BV78" s="37">
        <f t="shared" si="406"/>
        <v>362975.35274751956</v>
      </c>
      <c r="BX78" s="88">
        <f t="shared" si="407"/>
        <v>-0.16506576408633966</v>
      </c>
      <c r="BY78" s="88">
        <f t="shared" si="408"/>
        <v>-4.7136591300708575E-2</v>
      </c>
      <c r="BZ78" s="88">
        <f t="shared" si="409"/>
        <v>4.6687082593084739E-2</v>
      </c>
      <c r="CA78" s="88">
        <f t="shared" si="410"/>
        <v>6.451261296540034E-2</v>
      </c>
    </row>
    <row r="79" spans="1:79" x14ac:dyDescent="0.3">
      <c r="A79" s="8" t="s">
        <v>54</v>
      </c>
      <c r="B79" s="8"/>
      <c r="C79" s="8"/>
      <c r="D79" s="8"/>
      <c r="E79" s="8"/>
      <c r="F79" s="9" t="s">
        <v>68</v>
      </c>
      <c r="G79" s="1"/>
      <c r="H79" s="27">
        <v>2500000</v>
      </c>
      <c r="I79" s="27">
        <v>2500000</v>
      </c>
      <c r="J79" s="27">
        <v>2500000</v>
      </c>
      <c r="K79" s="27">
        <v>2500000</v>
      </c>
      <c r="L79" s="27">
        <v>2500000</v>
      </c>
      <c r="M79" s="27">
        <v>2500000</v>
      </c>
      <c r="N79" s="27">
        <v>2500000</v>
      </c>
      <c r="O79" s="27">
        <v>2000000</v>
      </c>
      <c r="P79" s="27">
        <v>2000000</v>
      </c>
      <c r="Q79" s="27">
        <v>2000000</v>
      </c>
      <c r="R79" s="27">
        <v>2000000</v>
      </c>
      <c r="S79" s="27">
        <v>2000000</v>
      </c>
      <c r="T79" s="27">
        <v>2000000</v>
      </c>
      <c r="U79" s="27">
        <v>2000000</v>
      </c>
      <c r="V79" s="27">
        <v>1500000</v>
      </c>
      <c r="W79" s="27">
        <v>1500000</v>
      </c>
      <c r="X79" s="27">
        <v>1500000</v>
      </c>
      <c r="Y79" s="27">
        <v>1500000</v>
      </c>
      <c r="Z79" s="27">
        <v>1500000</v>
      </c>
      <c r="AA79" s="27">
        <v>1500000</v>
      </c>
      <c r="AB79" s="27">
        <v>1000000</v>
      </c>
      <c r="AC79" s="27">
        <v>1000000</v>
      </c>
      <c r="AD79" s="27">
        <v>1000000</v>
      </c>
      <c r="AE79" s="27">
        <v>1000000</v>
      </c>
      <c r="AF79" s="27">
        <v>1000000</v>
      </c>
      <c r="AG79" s="27">
        <v>1000000</v>
      </c>
      <c r="AH79" s="27">
        <v>1000000</v>
      </c>
      <c r="AI79" s="27">
        <v>1000000</v>
      </c>
      <c r="AJ79" s="27">
        <v>1000000</v>
      </c>
      <c r="AK79" s="27">
        <v>1000000</v>
      </c>
      <c r="AL79" s="27">
        <v>1000000</v>
      </c>
      <c r="AM79" s="27">
        <v>1000000</v>
      </c>
      <c r="AN79" s="27">
        <v>1000000</v>
      </c>
      <c r="AO79" s="27">
        <v>1000000</v>
      </c>
      <c r="AP79" s="27">
        <v>1000000</v>
      </c>
      <c r="AQ79" s="27">
        <v>1000000</v>
      </c>
      <c r="AR79" s="27">
        <v>1000000</v>
      </c>
      <c r="AS79" s="27">
        <v>1000000</v>
      </c>
      <c r="AT79" s="27">
        <v>1000000</v>
      </c>
      <c r="AU79" s="27">
        <v>1000000</v>
      </c>
      <c r="AV79" s="27">
        <v>1000000</v>
      </c>
      <c r="AW79" s="27">
        <v>1000000</v>
      </c>
      <c r="AX79" s="27">
        <v>1000000</v>
      </c>
      <c r="AY79" s="27">
        <v>1000000</v>
      </c>
      <c r="AZ79" s="27">
        <v>1000000</v>
      </c>
      <c r="BA79" s="27">
        <v>1000000</v>
      </c>
      <c r="BB79" s="27">
        <v>1000000</v>
      </c>
      <c r="BC79" s="27">
        <v>1000000</v>
      </c>
      <c r="BD79" s="27">
        <v>1000000</v>
      </c>
      <c r="BE79" s="27">
        <v>1000000</v>
      </c>
      <c r="BF79" s="27">
        <v>1000000</v>
      </c>
      <c r="BG79" s="27">
        <v>1000000</v>
      </c>
      <c r="BH79" s="27">
        <v>1000000</v>
      </c>
      <c r="BI79" s="27">
        <v>1000000</v>
      </c>
      <c r="BJ79" s="27">
        <v>1000000</v>
      </c>
      <c r="BK79" s="27">
        <v>1000000</v>
      </c>
      <c r="BL79" s="27">
        <v>1000000</v>
      </c>
      <c r="BM79" s="27">
        <v>1000000</v>
      </c>
      <c r="BN79" s="27">
        <v>1000000</v>
      </c>
      <c r="BO79" s="27">
        <v>1000000</v>
      </c>
      <c r="BP79" s="68"/>
      <c r="BR79" s="37">
        <f t="shared" si="406"/>
        <v>2000000</v>
      </c>
      <c r="BS79" s="37">
        <f t="shared" si="406"/>
        <v>1000000</v>
      </c>
      <c r="BT79" s="37">
        <f t="shared" si="406"/>
        <v>1000000</v>
      </c>
      <c r="BU79" s="37">
        <f t="shared" si="406"/>
        <v>1000000</v>
      </c>
      <c r="BV79" s="37">
        <f t="shared" si="406"/>
        <v>1000000</v>
      </c>
      <c r="BX79" s="88">
        <f t="shared" si="407"/>
        <v>-0.5</v>
      </c>
      <c r="BY79" s="88">
        <f t="shared" si="408"/>
        <v>0</v>
      </c>
      <c r="BZ79" s="88">
        <f t="shared" si="409"/>
        <v>0</v>
      </c>
      <c r="CA79" s="88">
        <f t="shared" si="410"/>
        <v>0</v>
      </c>
    </row>
    <row r="80" spans="1:79" x14ac:dyDescent="0.3">
      <c r="A80" s="8" t="s">
        <v>55</v>
      </c>
      <c r="B80" s="8"/>
      <c r="C80" s="8"/>
      <c r="D80" s="8"/>
      <c r="E80" s="8"/>
      <c r="F80" s="14" t="s">
        <v>69</v>
      </c>
      <c r="G80" s="1"/>
      <c r="H80" s="27">
        <v>4825000</v>
      </c>
      <c r="I80" s="27">
        <v>4825000</v>
      </c>
      <c r="J80" s="27">
        <v>4825000</v>
      </c>
      <c r="K80" s="27">
        <v>4650000</v>
      </c>
      <c r="L80" s="27">
        <v>4650000</v>
      </c>
      <c r="M80" s="27">
        <v>4650000</v>
      </c>
      <c r="N80" s="27">
        <v>4475000</v>
      </c>
      <c r="O80" s="27">
        <v>4475000</v>
      </c>
      <c r="P80" s="27">
        <v>4475000</v>
      </c>
      <c r="Q80" s="27">
        <v>4300000</v>
      </c>
      <c r="R80" s="27">
        <v>4300000</v>
      </c>
      <c r="S80" s="27">
        <v>4300000</v>
      </c>
      <c r="T80" s="27">
        <v>4125000</v>
      </c>
      <c r="U80" s="27">
        <v>4125000</v>
      </c>
      <c r="V80" s="27">
        <v>4125000</v>
      </c>
      <c r="W80" s="27">
        <v>3950000</v>
      </c>
      <c r="X80" s="27">
        <v>3950000</v>
      </c>
      <c r="Y80" s="27">
        <v>3950000</v>
      </c>
      <c r="Z80" s="27">
        <v>3775000</v>
      </c>
      <c r="AA80" s="27">
        <v>3775000</v>
      </c>
      <c r="AB80" s="27">
        <v>3775000</v>
      </c>
      <c r="AC80" s="27">
        <v>3600000</v>
      </c>
      <c r="AD80" s="27">
        <v>3600000</v>
      </c>
      <c r="AE80" s="27">
        <v>3600000</v>
      </c>
      <c r="AF80" s="27">
        <v>3600000</v>
      </c>
      <c r="AG80" s="27">
        <v>3600000</v>
      </c>
      <c r="AH80" s="27">
        <v>3600000</v>
      </c>
      <c r="AI80" s="27">
        <v>3600000</v>
      </c>
      <c r="AJ80" s="27">
        <v>3600000</v>
      </c>
      <c r="AK80" s="27">
        <v>3600000</v>
      </c>
      <c r="AL80" s="27">
        <v>3600000</v>
      </c>
      <c r="AM80" s="27">
        <v>3600000</v>
      </c>
      <c r="AN80" s="27">
        <v>3600000</v>
      </c>
      <c r="AO80" s="27">
        <v>3600000</v>
      </c>
      <c r="AP80" s="27">
        <v>3600000</v>
      </c>
      <c r="AQ80" s="27">
        <v>3600000</v>
      </c>
      <c r="AR80" s="27">
        <v>3600000</v>
      </c>
      <c r="AS80" s="27">
        <v>3600000</v>
      </c>
      <c r="AT80" s="27">
        <v>3600000</v>
      </c>
      <c r="AU80" s="27">
        <v>3600000</v>
      </c>
      <c r="AV80" s="27">
        <v>3600000</v>
      </c>
      <c r="AW80" s="27">
        <v>3600000</v>
      </c>
      <c r="AX80" s="27">
        <v>3600000</v>
      </c>
      <c r="AY80" s="27">
        <v>3600000</v>
      </c>
      <c r="AZ80" s="27">
        <v>3600000</v>
      </c>
      <c r="BA80" s="27">
        <v>3600000</v>
      </c>
      <c r="BB80" s="27">
        <v>3600000</v>
      </c>
      <c r="BC80" s="27">
        <v>3600000</v>
      </c>
      <c r="BD80" s="27">
        <v>3600000</v>
      </c>
      <c r="BE80" s="27">
        <v>3600000</v>
      </c>
      <c r="BF80" s="27">
        <v>3600000</v>
      </c>
      <c r="BG80" s="27">
        <v>3600000</v>
      </c>
      <c r="BH80" s="27">
        <v>3600000</v>
      </c>
      <c r="BI80" s="27">
        <v>3600000</v>
      </c>
      <c r="BJ80" s="27">
        <v>3600000</v>
      </c>
      <c r="BK80" s="27">
        <v>3600000</v>
      </c>
      <c r="BL80" s="27">
        <v>3600000</v>
      </c>
      <c r="BM80" s="27">
        <v>3600000</v>
      </c>
      <c r="BN80" s="27">
        <v>3600000</v>
      </c>
      <c r="BO80" s="27">
        <v>3600000</v>
      </c>
      <c r="BP80" s="68"/>
      <c r="BR80" s="37">
        <f t="shared" si="406"/>
        <v>4300000</v>
      </c>
      <c r="BS80" s="37">
        <f t="shared" si="406"/>
        <v>3600000</v>
      </c>
      <c r="BT80" s="37">
        <f t="shared" si="406"/>
        <v>3600000</v>
      </c>
      <c r="BU80" s="37">
        <f t="shared" si="406"/>
        <v>3600000</v>
      </c>
      <c r="BV80" s="37">
        <f t="shared" si="406"/>
        <v>3600000</v>
      </c>
      <c r="BX80" s="88">
        <f t="shared" si="407"/>
        <v>-0.16279069767441856</v>
      </c>
      <c r="BY80" s="88">
        <f t="shared" si="408"/>
        <v>0</v>
      </c>
      <c r="BZ80" s="88">
        <f t="shared" si="409"/>
        <v>0</v>
      </c>
      <c r="CA80" s="88">
        <f t="shared" si="410"/>
        <v>0</v>
      </c>
    </row>
    <row r="81" spans="1:79" x14ac:dyDescent="0.3">
      <c r="A81" s="8"/>
      <c r="B81" s="8"/>
      <c r="C81" s="8"/>
      <c r="D81" s="8"/>
      <c r="E81" s="8"/>
      <c r="F81" s="14"/>
      <c r="G81" s="1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68"/>
      <c r="BR81" s="37"/>
      <c r="BS81" s="37"/>
      <c r="BT81" s="37"/>
      <c r="BU81" s="37"/>
      <c r="BV81" s="37"/>
      <c r="BX81" s="88"/>
      <c r="BY81" s="88"/>
      <c r="BZ81" s="88"/>
      <c r="CA81" s="88"/>
    </row>
    <row r="82" spans="1:79" x14ac:dyDescent="0.3">
      <c r="A82" s="11" t="s">
        <v>56</v>
      </c>
      <c r="B82" s="11"/>
      <c r="C82" s="11"/>
      <c r="D82" s="11"/>
      <c r="E82" s="11"/>
      <c r="F82" s="11"/>
      <c r="G82" s="11"/>
      <c r="H82" s="28">
        <f>SUM(H75:H81)</f>
        <v>13897921.85912554</v>
      </c>
      <c r="I82" s="28">
        <f t="shared" ref="I82:AE82" si="414">SUM(I75:I81)</f>
        <v>13882061.4422122</v>
      </c>
      <c r="J82" s="28">
        <f t="shared" si="414"/>
        <v>14149826.416312162</v>
      </c>
      <c r="K82" s="28">
        <f t="shared" si="414"/>
        <v>14051193.644608486</v>
      </c>
      <c r="L82" s="28">
        <f t="shared" si="414"/>
        <v>14365999.637588812</v>
      </c>
      <c r="M82" s="28">
        <f t="shared" si="414"/>
        <v>13916807.01365008</v>
      </c>
      <c r="N82" s="28">
        <f t="shared" si="414"/>
        <v>14207286.542739753</v>
      </c>
      <c r="O82" s="28">
        <f t="shared" si="414"/>
        <v>13421302.612063766</v>
      </c>
      <c r="P82" s="28">
        <f t="shared" si="414"/>
        <v>13269668.680245757</v>
      </c>
      <c r="Q82" s="28">
        <f t="shared" si="414"/>
        <v>13225775.919002019</v>
      </c>
      <c r="R82" s="28">
        <f t="shared" si="414"/>
        <v>13316034.218840064</v>
      </c>
      <c r="S82" s="28">
        <f t="shared" si="414"/>
        <v>13165511.537846182</v>
      </c>
      <c r="T82" s="28">
        <f t="shared" si="414"/>
        <v>12377765.380294664</v>
      </c>
      <c r="U82" s="28">
        <f t="shared" si="414"/>
        <v>13095883.932700085</v>
      </c>
      <c r="V82" s="28">
        <f t="shared" si="414"/>
        <v>12916589.615643043</v>
      </c>
      <c r="W82" s="28">
        <f t="shared" si="414"/>
        <v>12353114.59687419</v>
      </c>
      <c r="X82" s="28">
        <f t="shared" si="414"/>
        <v>12835199.123928387</v>
      </c>
      <c r="Y82" s="28">
        <f t="shared" si="414"/>
        <v>12598345.013791425</v>
      </c>
      <c r="Z82" s="28">
        <f t="shared" si="414"/>
        <v>12793150.728328707</v>
      </c>
      <c r="AA82" s="28">
        <f t="shared" si="414"/>
        <v>12331489.250028308</v>
      </c>
      <c r="AB82" s="28">
        <f t="shared" si="414"/>
        <v>11861965.412525348</v>
      </c>
      <c r="AC82" s="28">
        <f t="shared" si="414"/>
        <v>11745581.308938682</v>
      </c>
      <c r="AD82" s="28">
        <f t="shared" si="414"/>
        <v>11758199.619272545</v>
      </c>
      <c r="AE82" s="28">
        <f t="shared" si="414"/>
        <v>11552994.336505063</v>
      </c>
      <c r="AF82" s="28">
        <f t="shared" ref="AF82:BO82" si="415">SUM(AF75:AF81)</f>
        <v>11200295.34000548</v>
      </c>
      <c r="AG82" s="28">
        <f t="shared" si="415"/>
        <v>11590379.02240362</v>
      </c>
      <c r="AH82" s="28">
        <f t="shared" si="415"/>
        <v>11724336.792840147</v>
      </c>
      <c r="AI82" s="28">
        <f t="shared" si="415"/>
        <v>11772916.911859304</v>
      </c>
      <c r="AJ82" s="28">
        <f t="shared" si="415"/>
        <v>12055713.888188612</v>
      </c>
      <c r="AK82" s="28">
        <f t="shared" si="415"/>
        <v>11873960.367496647</v>
      </c>
      <c r="AL82" s="28">
        <f t="shared" si="415"/>
        <v>11955970.594851114</v>
      </c>
      <c r="AM82" s="28">
        <f t="shared" si="415"/>
        <v>11955309.238582324</v>
      </c>
      <c r="AN82" s="28">
        <f t="shared" si="415"/>
        <v>11812543.012910781</v>
      </c>
      <c r="AO82" s="28">
        <f t="shared" si="415"/>
        <v>11935217.715352045</v>
      </c>
      <c r="AP82" s="28">
        <f t="shared" si="415"/>
        <v>11962449.952513311</v>
      </c>
      <c r="AQ82" s="28">
        <f t="shared" si="415"/>
        <v>11773200.795306083</v>
      </c>
      <c r="AR82" s="28">
        <f t="shared" si="415"/>
        <v>11447354.843836749</v>
      </c>
      <c r="AS82" s="28">
        <f t="shared" si="415"/>
        <v>11836361.637383524</v>
      </c>
      <c r="AT82" s="28">
        <f t="shared" si="415"/>
        <v>11968689.297015887</v>
      </c>
      <c r="AU82" s="28">
        <f t="shared" si="415"/>
        <v>12040937.106774412</v>
      </c>
      <c r="AV82" s="28">
        <f t="shared" si="415"/>
        <v>12326172.492168736</v>
      </c>
      <c r="AW82" s="28">
        <f t="shared" si="415"/>
        <v>12144433.220743489</v>
      </c>
      <c r="AX82" s="28">
        <f t="shared" si="415"/>
        <v>12233027.190891426</v>
      </c>
      <c r="AY82" s="28">
        <f t="shared" si="415"/>
        <v>12237696.423285795</v>
      </c>
      <c r="AZ82" s="28">
        <f t="shared" si="415"/>
        <v>12100114.785913784</v>
      </c>
      <c r="BA82" s="28">
        <f t="shared" si="415"/>
        <v>12229233.132045535</v>
      </c>
      <c r="BB82" s="28">
        <f t="shared" si="415"/>
        <v>12252319.086428415</v>
      </c>
      <c r="BC82" s="28">
        <f t="shared" si="415"/>
        <v>12048764.732787102</v>
      </c>
      <c r="BD82" s="28">
        <f t="shared" si="415"/>
        <v>11715184.330194425</v>
      </c>
      <c r="BE82" s="28">
        <f t="shared" si="415"/>
        <v>12138607.661460603</v>
      </c>
      <c r="BF82" s="28">
        <f t="shared" si="415"/>
        <v>12274884.974941377</v>
      </c>
      <c r="BG82" s="28">
        <f t="shared" si="415"/>
        <v>12340567.787615504</v>
      </c>
      <c r="BH82" s="28">
        <f t="shared" si="415"/>
        <v>12633522.427448526</v>
      </c>
      <c r="BI82" s="28">
        <f t="shared" si="415"/>
        <v>12440958.385631301</v>
      </c>
      <c r="BJ82" s="28">
        <f t="shared" si="415"/>
        <v>12540620.444052514</v>
      </c>
      <c r="BK82" s="28">
        <f t="shared" si="415"/>
        <v>12552764.874677885</v>
      </c>
      <c r="BL82" s="28">
        <f t="shared" si="415"/>
        <v>12413337.197950898</v>
      </c>
      <c r="BM82" s="28">
        <f t="shared" si="415"/>
        <v>12550904.928254077</v>
      </c>
      <c r="BN82" s="28">
        <f t="shared" si="415"/>
        <v>12569883.208123464</v>
      </c>
      <c r="BO82" s="28">
        <f t="shared" si="415"/>
        <v>12366550.8301927</v>
      </c>
      <c r="BP82" s="69"/>
      <c r="BR82" s="77">
        <f t="shared" ref="BR82:BV82" si="416">INDEX($H82:$BP82,MATCH(BR$4,$H$4:$BP$4,0))</f>
        <v>13165511.537846182</v>
      </c>
      <c r="BS82" s="77">
        <f t="shared" si="416"/>
        <v>11552994.336505063</v>
      </c>
      <c r="BT82" s="77">
        <f t="shared" si="416"/>
        <v>11773200.795306083</v>
      </c>
      <c r="BU82" s="77">
        <f t="shared" si="416"/>
        <v>12048764.732787102</v>
      </c>
      <c r="BV82" s="77">
        <f t="shared" si="416"/>
        <v>12366550.8301927</v>
      </c>
      <c r="BX82" s="89">
        <f t="shared" ref="BX82:CA82" si="417">IFERROR(BS82/BR82-1,0)</f>
        <v>-0.12248040622695922</v>
      </c>
      <c r="BY82" s="89">
        <f t="shared" si="417"/>
        <v>1.9060552821809518E-2</v>
      </c>
      <c r="BZ82" s="89">
        <f t="shared" si="417"/>
        <v>2.3406033947105165E-2</v>
      </c>
      <c r="CA82" s="89">
        <f t="shared" si="417"/>
        <v>2.6374993989287443E-2</v>
      </c>
    </row>
    <row r="83" spans="1:79" x14ac:dyDescent="0.3">
      <c r="A83" s="1"/>
      <c r="B83" s="1"/>
      <c r="C83" s="1"/>
      <c r="D83" s="1"/>
      <c r="E83" s="1"/>
      <c r="F83" s="1"/>
      <c r="G83" s="1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69"/>
      <c r="BR83" s="37"/>
      <c r="BS83" s="37"/>
      <c r="BT83" s="37"/>
      <c r="BU83" s="37"/>
      <c r="BV83" s="37"/>
      <c r="BX83" s="88"/>
      <c r="BY83" s="88"/>
      <c r="BZ83" s="88"/>
      <c r="CA83" s="88"/>
    </row>
    <row r="84" spans="1:79" x14ac:dyDescent="0.3">
      <c r="A84" s="1" t="s">
        <v>57</v>
      </c>
      <c r="B84" s="1"/>
      <c r="C84" s="1"/>
      <c r="D84" s="1"/>
      <c r="E84" s="1"/>
      <c r="F84" s="1"/>
      <c r="G84" s="1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69"/>
      <c r="BR84" s="37"/>
      <c r="BS84" s="37"/>
      <c r="BT84" s="37"/>
      <c r="BU84" s="37"/>
      <c r="BV84" s="37"/>
      <c r="BX84" s="88"/>
      <c r="BY84" s="88"/>
      <c r="BZ84" s="88"/>
      <c r="CA84" s="88"/>
    </row>
    <row r="85" spans="1:79" x14ac:dyDescent="0.3">
      <c r="A85" s="8" t="s">
        <v>58</v>
      </c>
      <c r="B85" s="8"/>
      <c r="C85" s="8"/>
      <c r="D85" s="8"/>
      <c r="E85" s="8"/>
      <c r="F85" s="9" t="s">
        <v>70</v>
      </c>
      <c r="G85" s="1"/>
      <c r="H85" s="27">
        <v>2000000</v>
      </c>
      <c r="I85" s="27">
        <v>2000000</v>
      </c>
      <c r="J85" s="27">
        <v>2000000</v>
      </c>
      <c r="K85" s="27">
        <v>2000000</v>
      </c>
      <c r="L85" s="27">
        <v>2000000</v>
      </c>
      <c r="M85" s="27">
        <v>2000000</v>
      </c>
      <c r="N85" s="27">
        <v>2000000</v>
      </c>
      <c r="O85" s="27">
        <v>2000000</v>
      </c>
      <c r="P85" s="27">
        <v>2000000</v>
      </c>
      <c r="Q85" s="27">
        <v>2000000</v>
      </c>
      <c r="R85" s="27">
        <v>2000000</v>
      </c>
      <c r="S85" s="27">
        <v>2000000</v>
      </c>
      <c r="T85" s="27">
        <v>2000000</v>
      </c>
      <c r="U85" s="27">
        <v>2000000</v>
      </c>
      <c r="V85" s="27">
        <v>2000000</v>
      </c>
      <c r="W85" s="27">
        <v>2000000</v>
      </c>
      <c r="X85" s="27">
        <v>2000000</v>
      </c>
      <c r="Y85" s="27">
        <v>2000000</v>
      </c>
      <c r="Z85" s="27">
        <v>2000000</v>
      </c>
      <c r="AA85" s="27">
        <v>2000000</v>
      </c>
      <c r="AB85" s="27">
        <v>2000000</v>
      </c>
      <c r="AC85" s="27">
        <v>2000000</v>
      </c>
      <c r="AD85" s="27">
        <v>2000000</v>
      </c>
      <c r="AE85" s="27">
        <v>2000000</v>
      </c>
      <c r="AF85" s="27">
        <v>2000000</v>
      </c>
      <c r="AG85" s="27">
        <v>2000000</v>
      </c>
      <c r="AH85" s="27">
        <v>2000000</v>
      </c>
      <c r="AI85" s="27">
        <v>2000000</v>
      </c>
      <c r="AJ85" s="27">
        <v>2000000</v>
      </c>
      <c r="AK85" s="27">
        <v>2000000</v>
      </c>
      <c r="AL85" s="27">
        <v>2000000</v>
      </c>
      <c r="AM85" s="27">
        <v>2000000</v>
      </c>
      <c r="AN85" s="27">
        <v>2000000</v>
      </c>
      <c r="AO85" s="27">
        <v>2000000</v>
      </c>
      <c r="AP85" s="27">
        <v>2000000</v>
      </c>
      <c r="AQ85" s="27">
        <v>2000000</v>
      </c>
      <c r="AR85" s="27">
        <v>2000000</v>
      </c>
      <c r="AS85" s="27">
        <v>2000000</v>
      </c>
      <c r="AT85" s="27">
        <v>2000000</v>
      </c>
      <c r="AU85" s="27">
        <v>2000000</v>
      </c>
      <c r="AV85" s="27">
        <v>2000000</v>
      </c>
      <c r="AW85" s="27">
        <v>2000000</v>
      </c>
      <c r="AX85" s="27">
        <v>2000000</v>
      </c>
      <c r="AY85" s="27">
        <v>2000000</v>
      </c>
      <c r="AZ85" s="27">
        <v>2000000</v>
      </c>
      <c r="BA85" s="27">
        <v>2000000</v>
      </c>
      <c r="BB85" s="27">
        <v>2000000</v>
      </c>
      <c r="BC85" s="27">
        <v>2000000</v>
      </c>
      <c r="BD85" s="27">
        <v>2000000</v>
      </c>
      <c r="BE85" s="27">
        <v>2000000</v>
      </c>
      <c r="BF85" s="27">
        <v>2000000</v>
      </c>
      <c r="BG85" s="27">
        <v>2000000</v>
      </c>
      <c r="BH85" s="27">
        <v>2000000</v>
      </c>
      <c r="BI85" s="27">
        <v>2000000</v>
      </c>
      <c r="BJ85" s="27">
        <v>2000000</v>
      </c>
      <c r="BK85" s="27">
        <v>2000000</v>
      </c>
      <c r="BL85" s="27">
        <v>2000000</v>
      </c>
      <c r="BM85" s="27">
        <v>2000000</v>
      </c>
      <c r="BN85" s="27">
        <v>2000000</v>
      </c>
      <c r="BO85" s="27">
        <v>2000000</v>
      </c>
      <c r="BP85" s="68"/>
      <c r="BR85" s="37">
        <f t="shared" ref="BR85:BV87" si="418">INDEX($H85:$BP85,MATCH(BR$4,$H$4:$BP$4,0))</f>
        <v>2000000</v>
      </c>
      <c r="BS85" s="37">
        <f t="shared" si="418"/>
        <v>2000000</v>
      </c>
      <c r="BT85" s="37">
        <f t="shared" si="418"/>
        <v>2000000</v>
      </c>
      <c r="BU85" s="37">
        <f t="shared" si="418"/>
        <v>2000000</v>
      </c>
      <c r="BV85" s="37">
        <f t="shared" si="418"/>
        <v>2000000</v>
      </c>
      <c r="BX85" s="88">
        <f t="shared" ref="BX85:BX87" si="419">IFERROR(BS85/BR85-1,0)</f>
        <v>0</v>
      </c>
      <c r="BY85" s="88">
        <f t="shared" ref="BY85:BY87" si="420">IFERROR(BT85/BS85-1,0)</f>
        <v>0</v>
      </c>
      <c r="BZ85" s="88">
        <f t="shared" ref="BZ85:BZ87" si="421">IFERROR(BU85/BT85-1,0)</f>
        <v>0</v>
      </c>
      <c r="CA85" s="88">
        <f t="shared" ref="CA85:CA87" si="422">IFERROR(BV85/BU85-1,0)</f>
        <v>0</v>
      </c>
    </row>
    <row r="86" spans="1:79" x14ac:dyDescent="0.3">
      <c r="A86" s="8" t="s">
        <v>59</v>
      </c>
      <c r="B86" s="8"/>
      <c r="C86" s="8"/>
      <c r="D86" s="8"/>
      <c r="E86" s="8"/>
      <c r="F86" s="9" t="s">
        <v>71</v>
      </c>
      <c r="G86" s="1"/>
      <c r="H86" s="27">
        <v>-200000</v>
      </c>
      <c r="I86" s="27">
        <v>-200000</v>
      </c>
      <c r="J86" s="27">
        <v>-200000</v>
      </c>
      <c r="K86" s="27">
        <v>-200000</v>
      </c>
      <c r="L86" s="27">
        <v>-450000</v>
      </c>
      <c r="M86" s="27">
        <v>-450000</v>
      </c>
      <c r="N86" s="27">
        <v>-450000</v>
      </c>
      <c r="O86" s="27">
        <v>-450000</v>
      </c>
      <c r="P86" s="27">
        <v>-450000</v>
      </c>
      <c r="Q86" s="27">
        <v>-450000</v>
      </c>
      <c r="R86" s="27">
        <v>-700000</v>
      </c>
      <c r="S86" s="27">
        <v>-700000</v>
      </c>
      <c r="T86" s="27">
        <v>-700000</v>
      </c>
      <c r="U86" s="27">
        <v>-700000</v>
      </c>
      <c r="V86" s="27">
        <v>-700000</v>
      </c>
      <c r="W86" s="27">
        <v>-700000</v>
      </c>
      <c r="X86" s="27">
        <v>-700000</v>
      </c>
      <c r="Y86" s="27">
        <v>-700000</v>
      </c>
      <c r="Z86" s="27">
        <v>-700000</v>
      </c>
      <c r="AA86" s="27">
        <v>-950000</v>
      </c>
      <c r="AB86" s="27">
        <v>-950000</v>
      </c>
      <c r="AC86" s="27">
        <v>-950000</v>
      </c>
      <c r="AD86" s="27">
        <v>-950000</v>
      </c>
      <c r="AE86" s="27">
        <v>-950000</v>
      </c>
      <c r="AF86" s="27">
        <v>-950000</v>
      </c>
      <c r="AG86" s="27">
        <v>-950000</v>
      </c>
      <c r="AH86" s="27">
        <v>-950000</v>
      </c>
      <c r="AI86" s="27">
        <v>-950000</v>
      </c>
      <c r="AJ86" s="27">
        <v>-950000</v>
      </c>
      <c r="AK86" s="27">
        <v>-950000</v>
      </c>
      <c r="AL86" s="27">
        <v>-950000</v>
      </c>
      <c r="AM86" s="27">
        <v>-950000</v>
      </c>
      <c r="AN86" s="27">
        <v>-950000</v>
      </c>
      <c r="AO86" s="27">
        <v>-950000</v>
      </c>
      <c r="AP86" s="27">
        <v>-950000</v>
      </c>
      <c r="AQ86" s="27">
        <v>-950000</v>
      </c>
      <c r="AR86" s="27">
        <v>-950000</v>
      </c>
      <c r="AS86" s="27">
        <v>-950000</v>
      </c>
      <c r="AT86" s="27">
        <v>-950000</v>
      </c>
      <c r="AU86" s="27">
        <v>-950000</v>
      </c>
      <c r="AV86" s="27">
        <v>-950000</v>
      </c>
      <c r="AW86" s="27">
        <v>-950000</v>
      </c>
      <c r="AX86" s="27">
        <v>-950000</v>
      </c>
      <c r="AY86" s="27">
        <v>-950000</v>
      </c>
      <c r="AZ86" s="27">
        <v>-950000</v>
      </c>
      <c r="BA86" s="27">
        <v>-950000</v>
      </c>
      <c r="BB86" s="27">
        <v>-950000</v>
      </c>
      <c r="BC86" s="27">
        <v>-950000</v>
      </c>
      <c r="BD86" s="27">
        <v>-950000</v>
      </c>
      <c r="BE86" s="27">
        <v>-950000</v>
      </c>
      <c r="BF86" s="27">
        <v>-950000</v>
      </c>
      <c r="BG86" s="27">
        <v>-950000</v>
      </c>
      <c r="BH86" s="27">
        <v>-950000</v>
      </c>
      <c r="BI86" s="27">
        <v>-950000</v>
      </c>
      <c r="BJ86" s="27">
        <v>-950000</v>
      </c>
      <c r="BK86" s="27">
        <v>-950000</v>
      </c>
      <c r="BL86" s="27">
        <v>-950000</v>
      </c>
      <c r="BM86" s="27">
        <v>-950000</v>
      </c>
      <c r="BN86" s="27">
        <v>-950000</v>
      </c>
      <c r="BO86" s="27">
        <v>-950000</v>
      </c>
      <c r="BP86" s="68"/>
      <c r="BR86" s="37">
        <f t="shared" si="418"/>
        <v>-700000</v>
      </c>
      <c r="BS86" s="37">
        <f t="shared" si="418"/>
        <v>-950000</v>
      </c>
      <c r="BT86" s="37">
        <f t="shared" si="418"/>
        <v>-950000</v>
      </c>
      <c r="BU86" s="37">
        <f t="shared" si="418"/>
        <v>-950000</v>
      </c>
      <c r="BV86" s="37">
        <f t="shared" si="418"/>
        <v>-950000</v>
      </c>
      <c r="BX86" s="88">
        <f t="shared" si="419"/>
        <v>0.35714285714285721</v>
      </c>
      <c r="BY86" s="88">
        <f t="shared" si="420"/>
        <v>0</v>
      </c>
      <c r="BZ86" s="88">
        <f t="shared" si="421"/>
        <v>0</v>
      </c>
      <c r="CA86" s="88">
        <f t="shared" si="422"/>
        <v>0</v>
      </c>
    </row>
    <row r="87" spans="1:79" x14ac:dyDescent="0.3">
      <c r="A87" s="8" t="s">
        <v>60</v>
      </c>
      <c r="B87" s="8"/>
      <c r="C87" s="8"/>
      <c r="D87" s="8"/>
      <c r="E87" s="8"/>
      <c r="F87" s="13" t="s">
        <v>130</v>
      </c>
      <c r="G87" s="1"/>
      <c r="H87" s="27">
        <v>3789799.599102308</v>
      </c>
      <c r="I87" s="27">
        <v>4042392.5529711791</v>
      </c>
      <c r="J87" s="27">
        <v>4326711.9358710907</v>
      </c>
      <c r="K87" s="27">
        <v>4594863.1632908937</v>
      </c>
      <c r="L87" s="27">
        <v>4907291.1602449846</v>
      </c>
      <c r="M87" s="27">
        <v>5162537.1154285055</v>
      </c>
      <c r="N87" s="27">
        <v>5407672.7733044047</v>
      </c>
      <c r="O87" s="27">
        <v>5669003.5383937731</v>
      </c>
      <c r="P87" s="27">
        <v>5882816.1123005385</v>
      </c>
      <c r="Q87" s="27">
        <v>6117059.6527318219</v>
      </c>
      <c r="R87" s="27">
        <v>6346156.6790205892</v>
      </c>
      <c r="S87" s="27">
        <v>6624443.3333681999</v>
      </c>
      <c r="T87" s="27">
        <v>6750714.607389085</v>
      </c>
      <c r="U87" s="27">
        <v>7007850.4196683997</v>
      </c>
      <c r="V87" s="27">
        <v>7132743.3765352992</v>
      </c>
      <c r="W87" s="27">
        <v>7338541.922575077</v>
      </c>
      <c r="X87" s="27">
        <v>7544930.5223682001</v>
      </c>
      <c r="Y87" s="27">
        <v>7704434.9578815242</v>
      </c>
      <c r="Z87" s="27">
        <v>7841957.6218018476</v>
      </c>
      <c r="AA87" s="27">
        <v>8028482.0991009232</v>
      </c>
      <c r="AB87" s="27">
        <v>8172303.2416600669</v>
      </c>
      <c r="AC87" s="27">
        <v>8374206.379957851</v>
      </c>
      <c r="AD87" s="27">
        <v>8571909.9474035297</v>
      </c>
      <c r="AE87" s="27">
        <v>8826211.4942794014</v>
      </c>
      <c r="AF87" s="37">
        <f>AE87+AF49</f>
        <v>8976891.6808799803</v>
      </c>
      <c r="AG87" s="37">
        <f t="shared" ref="AG87:BO87" si="423">AF87+AG49</f>
        <v>9209015.6294186804</v>
      </c>
      <c r="AH87" s="37">
        <f t="shared" si="423"/>
        <v>9442737.5222104304</v>
      </c>
      <c r="AI87" s="37">
        <f t="shared" si="423"/>
        <v>9661729.5731069855</v>
      </c>
      <c r="AJ87" s="37">
        <f t="shared" si="423"/>
        <v>9925020.3916732613</v>
      </c>
      <c r="AK87" s="37">
        <f t="shared" si="423"/>
        <v>10114685.457716297</v>
      </c>
      <c r="AL87" s="37">
        <f t="shared" si="423"/>
        <v>10303799.100447154</v>
      </c>
      <c r="AM87" s="37">
        <f t="shared" si="423"/>
        <v>10495535.24695849</v>
      </c>
      <c r="AN87" s="37">
        <f t="shared" si="423"/>
        <v>10671178.403918147</v>
      </c>
      <c r="AO87" s="37">
        <f t="shared" si="423"/>
        <v>10859225.429666026</v>
      </c>
      <c r="AP87" s="37">
        <f t="shared" si="423"/>
        <v>11013909.891441897</v>
      </c>
      <c r="AQ87" s="37">
        <f t="shared" si="423"/>
        <v>11255662.397667879</v>
      </c>
      <c r="AR87" s="37">
        <f t="shared" si="423"/>
        <v>11387922.553603729</v>
      </c>
      <c r="AS87" s="37">
        <f t="shared" si="423"/>
        <v>11607492.891937425</v>
      </c>
      <c r="AT87" s="37">
        <f t="shared" si="423"/>
        <v>11824770.589789364</v>
      </c>
      <c r="AU87" s="37">
        <f t="shared" si="423"/>
        <v>12039018.62183352</v>
      </c>
      <c r="AV87" s="37">
        <f t="shared" si="423"/>
        <v>12300853.391000355</v>
      </c>
      <c r="AW87" s="37">
        <f t="shared" si="423"/>
        <v>12490970.207467813</v>
      </c>
      <c r="AX87" s="37">
        <f t="shared" si="423"/>
        <v>12682088.916193275</v>
      </c>
      <c r="AY87" s="37">
        <f t="shared" si="423"/>
        <v>12883677.458978372</v>
      </c>
      <c r="AZ87" s="37">
        <f t="shared" si="423"/>
        <v>13068235.939081293</v>
      </c>
      <c r="BA87" s="37">
        <f t="shared" si="423"/>
        <v>13265475.508780159</v>
      </c>
      <c r="BB87" s="37">
        <f t="shared" si="423"/>
        <v>13426368.590130953</v>
      </c>
      <c r="BC87" s="37">
        <f t="shared" si="423"/>
        <v>13679292.728754176</v>
      </c>
      <c r="BD87" s="37">
        <f t="shared" si="423"/>
        <v>13820442.437486665</v>
      </c>
      <c r="BE87" s="37">
        <f t="shared" si="423"/>
        <v>14055789.572634807</v>
      </c>
      <c r="BF87" s="37">
        <f t="shared" si="423"/>
        <v>14284083.362321081</v>
      </c>
      <c r="BG87" s="37">
        <f t="shared" si="423"/>
        <v>14509041.989734786</v>
      </c>
      <c r="BH87" s="37">
        <f t="shared" si="423"/>
        <v>14785459.102584207</v>
      </c>
      <c r="BI87" s="37">
        <f t="shared" si="423"/>
        <v>14985426.568975121</v>
      </c>
      <c r="BJ87" s="37">
        <f t="shared" si="423"/>
        <v>15188317.158698799</v>
      </c>
      <c r="BK87" s="37">
        <f t="shared" si="423"/>
        <v>15403900.135368712</v>
      </c>
      <c r="BL87" s="37">
        <f t="shared" si="423"/>
        <v>15601405.222999943</v>
      </c>
      <c r="BM87" s="37">
        <f t="shared" si="423"/>
        <v>15811829.515309913</v>
      </c>
      <c r="BN87" s="37">
        <f t="shared" si="423"/>
        <v>15982436.479530938</v>
      </c>
      <c r="BO87" s="37">
        <f t="shared" si="423"/>
        <v>16250842.625112925</v>
      </c>
      <c r="BP87" s="73"/>
      <c r="BR87" s="37">
        <f t="shared" si="418"/>
        <v>6624443.3333681999</v>
      </c>
      <c r="BS87" s="37">
        <f t="shared" si="418"/>
        <v>8826211.4942794014</v>
      </c>
      <c r="BT87" s="37">
        <f t="shared" si="418"/>
        <v>11255662.397667879</v>
      </c>
      <c r="BU87" s="37">
        <f t="shared" si="418"/>
        <v>13679292.728754176</v>
      </c>
      <c r="BV87" s="37">
        <f t="shared" si="418"/>
        <v>16250842.625112925</v>
      </c>
      <c r="BX87" s="88">
        <f t="shared" si="419"/>
        <v>0.33237029137536789</v>
      </c>
      <c r="BY87" s="88">
        <f t="shared" si="420"/>
        <v>0.27525410024030084</v>
      </c>
      <c r="BZ87" s="88">
        <f t="shared" si="421"/>
        <v>0.21532542870053217</v>
      </c>
      <c r="CA87" s="88">
        <f t="shared" si="422"/>
        <v>0.1879885128090939</v>
      </c>
    </row>
    <row r="88" spans="1:79" x14ac:dyDescent="0.3">
      <c r="A88" s="8"/>
      <c r="B88" s="8"/>
      <c r="C88" s="8"/>
      <c r="D88" s="8"/>
      <c r="E88" s="8"/>
      <c r="F88" s="9"/>
      <c r="G88" s="1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68"/>
      <c r="BR88" s="37"/>
      <c r="BS88" s="37"/>
      <c r="BT88" s="37"/>
      <c r="BU88" s="37"/>
      <c r="BV88" s="37"/>
      <c r="BX88" s="88"/>
      <c r="BY88" s="88"/>
      <c r="BZ88" s="88"/>
      <c r="CA88" s="88"/>
    </row>
    <row r="89" spans="1:79" x14ac:dyDescent="0.3">
      <c r="A89" s="11" t="s">
        <v>61</v>
      </c>
      <c r="B89" s="11"/>
      <c r="C89" s="11"/>
      <c r="D89" s="11"/>
      <c r="E89" s="11"/>
      <c r="F89" s="11"/>
      <c r="G89" s="11"/>
      <c r="H89" s="28">
        <f>SUM(H85:H88)</f>
        <v>5589799.599102308</v>
      </c>
      <c r="I89" s="28">
        <f t="shared" ref="I89:AE89" si="424">SUM(I85:I88)</f>
        <v>5842392.5529711787</v>
      </c>
      <c r="J89" s="28">
        <f t="shared" si="424"/>
        <v>6126711.9358710907</v>
      </c>
      <c r="K89" s="28">
        <f t="shared" si="424"/>
        <v>6394863.1632908937</v>
      </c>
      <c r="L89" s="28">
        <f t="shared" si="424"/>
        <v>6457291.1602449846</v>
      </c>
      <c r="M89" s="28">
        <f t="shared" si="424"/>
        <v>6712537.1154285055</v>
      </c>
      <c r="N89" s="28">
        <f t="shared" si="424"/>
        <v>6957672.7733044047</v>
      </c>
      <c r="O89" s="28">
        <f t="shared" si="424"/>
        <v>7219003.5383937731</v>
      </c>
      <c r="P89" s="28">
        <f t="shared" si="424"/>
        <v>7432816.1123005385</v>
      </c>
      <c r="Q89" s="28">
        <f t="shared" si="424"/>
        <v>7667059.6527318219</v>
      </c>
      <c r="R89" s="28">
        <f t="shared" si="424"/>
        <v>7646156.6790205892</v>
      </c>
      <c r="S89" s="28">
        <f t="shared" si="424"/>
        <v>7924443.3333681999</v>
      </c>
      <c r="T89" s="28">
        <f t="shared" si="424"/>
        <v>8050714.607389085</v>
      </c>
      <c r="U89" s="28">
        <f t="shared" si="424"/>
        <v>8307850.4196683997</v>
      </c>
      <c r="V89" s="28">
        <f t="shared" si="424"/>
        <v>8432743.3765353002</v>
      </c>
      <c r="W89" s="28">
        <f t="shared" si="424"/>
        <v>8638541.922575077</v>
      </c>
      <c r="X89" s="28">
        <f t="shared" si="424"/>
        <v>8844930.5223682001</v>
      </c>
      <c r="Y89" s="28">
        <f t="shared" si="424"/>
        <v>9004434.9578815252</v>
      </c>
      <c r="Z89" s="28">
        <f t="shared" si="424"/>
        <v>9141957.6218018476</v>
      </c>
      <c r="AA89" s="28">
        <f t="shared" si="424"/>
        <v>9078482.0991009232</v>
      </c>
      <c r="AB89" s="28">
        <f t="shared" si="424"/>
        <v>9222303.2416600659</v>
      </c>
      <c r="AC89" s="28">
        <f t="shared" si="424"/>
        <v>9424206.379957851</v>
      </c>
      <c r="AD89" s="28">
        <f t="shared" si="424"/>
        <v>9621909.9474035297</v>
      </c>
      <c r="AE89" s="28">
        <f t="shared" si="424"/>
        <v>9876211.4942794014</v>
      </c>
      <c r="AF89" s="28">
        <f t="shared" ref="AF89:BO89" si="425">SUM(AF85:AF88)</f>
        <v>10026891.68087998</v>
      </c>
      <c r="AG89" s="28">
        <f t="shared" si="425"/>
        <v>10259015.62941868</v>
      </c>
      <c r="AH89" s="28">
        <f t="shared" si="425"/>
        <v>10492737.52221043</v>
      </c>
      <c r="AI89" s="28">
        <f t="shared" si="425"/>
        <v>10711729.573106986</v>
      </c>
      <c r="AJ89" s="28">
        <f t="shared" si="425"/>
        <v>10975020.391673261</v>
      </c>
      <c r="AK89" s="28">
        <f t="shared" si="425"/>
        <v>11164685.457716297</v>
      </c>
      <c r="AL89" s="28">
        <f t="shared" si="425"/>
        <v>11353799.100447154</v>
      </c>
      <c r="AM89" s="28">
        <f t="shared" si="425"/>
        <v>11545535.24695849</v>
      </c>
      <c r="AN89" s="28">
        <f t="shared" si="425"/>
        <v>11721178.403918147</v>
      </c>
      <c r="AO89" s="28">
        <f t="shared" si="425"/>
        <v>11909225.429666026</v>
      </c>
      <c r="AP89" s="28">
        <f t="shared" si="425"/>
        <v>12063909.891441897</v>
      </c>
      <c r="AQ89" s="28">
        <f t="shared" si="425"/>
        <v>12305662.397667879</v>
      </c>
      <c r="AR89" s="28">
        <f t="shared" si="425"/>
        <v>12437922.553603729</v>
      </c>
      <c r="AS89" s="28">
        <f t="shared" si="425"/>
        <v>12657492.891937425</v>
      </c>
      <c r="AT89" s="28">
        <f t="shared" si="425"/>
        <v>12874770.589789364</v>
      </c>
      <c r="AU89" s="28">
        <f t="shared" si="425"/>
        <v>13089018.62183352</v>
      </c>
      <c r="AV89" s="28">
        <f t="shared" si="425"/>
        <v>13350853.391000355</v>
      </c>
      <c r="AW89" s="28">
        <f t="shared" si="425"/>
        <v>13540970.207467813</v>
      </c>
      <c r="AX89" s="28">
        <f t="shared" si="425"/>
        <v>13732088.916193275</v>
      </c>
      <c r="AY89" s="28">
        <f t="shared" si="425"/>
        <v>13933677.458978372</v>
      </c>
      <c r="AZ89" s="28">
        <f t="shared" si="425"/>
        <v>14118235.939081293</v>
      </c>
      <c r="BA89" s="28">
        <f t="shared" si="425"/>
        <v>14315475.508780159</v>
      </c>
      <c r="BB89" s="28">
        <f t="shared" si="425"/>
        <v>14476368.590130953</v>
      </c>
      <c r="BC89" s="28">
        <f t="shared" si="425"/>
        <v>14729292.728754176</v>
      </c>
      <c r="BD89" s="28">
        <f t="shared" si="425"/>
        <v>14870442.437486665</v>
      </c>
      <c r="BE89" s="28">
        <f t="shared" si="425"/>
        <v>15105789.572634807</v>
      </c>
      <c r="BF89" s="28">
        <f t="shared" si="425"/>
        <v>15334083.362321081</v>
      </c>
      <c r="BG89" s="28">
        <f t="shared" si="425"/>
        <v>15559041.989734786</v>
      </c>
      <c r="BH89" s="28">
        <f t="shared" si="425"/>
        <v>15835459.102584207</v>
      </c>
      <c r="BI89" s="28">
        <f t="shared" si="425"/>
        <v>16035426.568975121</v>
      </c>
      <c r="BJ89" s="28">
        <f t="shared" si="425"/>
        <v>16238317.158698799</v>
      </c>
      <c r="BK89" s="28">
        <f t="shared" si="425"/>
        <v>16453900.135368712</v>
      </c>
      <c r="BL89" s="28">
        <f t="shared" si="425"/>
        <v>16651405.222999943</v>
      </c>
      <c r="BM89" s="28">
        <f t="shared" si="425"/>
        <v>16861829.515309915</v>
      </c>
      <c r="BN89" s="28">
        <f t="shared" si="425"/>
        <v>17032436.479530938</v>
      </c>
      <c r="BO89" s="28">
        <f t="shared" si="425"/>
        <v>17300842.625112925</v>
      </c>
      <c r="BP89" s="69"/>
      <c r="BR89" s="77">
        <f t="shared" ref="BR89:BV89" si="426">INDEX($H89:$BP89,MATCH(BR$4,$H$4:$BP$4,0))</f>
        <v>7924443.3333681999</v>
      </c>
      <c r="BS89" s="77">
        <f t="shared" si="426"/>
        <v>9876211.4942794014</v>
      </c>
      <c r="BT89" s="77">
        <f t="shared" si="426"/>
        <v>12305662.397667879</v>
      </c>
      <c r="BU89" s="77">
        <f t="shared" si="426"/>
        <v>14729292.728754176</v>
      </c>
      <c r="BV89" s="77">
        <f t="shared" si="426"/>
        <v>17300842.625112925</v>
      </c>
      <c r="BX89" s="89">
        <f t="shared" ref="BX89:CA89" si="427">IFERROR(BS89/BR89-1,0)</f>
        <v>0.24629719449096288</v>
      </c>
      <c r="BY89" s="89">
        <f t="shared" si="427"/>
        <v>0.24599016584402733</v>
      </c>
      <c r="BZ89" s="89">
        <f t="shared" si="427"/>
        <v>0.19695244780529753</v>
      </c>
      <c r="CA89" s="89">
        <f t="shared" si="427"/>
        <v>0.17458746619507592</v>
      </c>
    </row>
    <row r="90" spans="1:79" x14ac:dyDescent="0.3">
      <c r="A90" s="1"/>
      <c r="B90" s="1"/>
      <c r="C90" s="1"/>
      <c r="D90" s="1"/>
      <c r="E90" s="1"/>
      <c r="F90" s="1"/>
      <c r="G90" s="1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69"/>
      <c r="BR90" s="37"/>
      <c r="BS90" s="37"/>
      <c r="BT90" s="37"/>
      <c r="BU90" s="37"/>
      <c r="BV90" s="37"/>
      <c r="BX90" s="88"/>
      <c r="BY90" s="88"/>
      <c r="BZ90" s="88"/>
      <c r="CA90" s="88"/>
    </row>
    <row r="91" spans="1:79" x14ac:dyDescent="0.3">
      <c r="A91" s="11" t="s">
        <v>62</v>
      </c>
      <c r="B91" s="11"/>
      <c r="C91" s="11"/>
      <c r="D91" s="11"/>
      <c r="E91" s="11"/>
      <c r="F91" s="11"/>
      <c r="G91" s="11"/>
      <c r="H91" s="28">
        <f t="shared" ref="H91:AE91" si="428">SUM(H82,H89)</f>
        <v>19487721.458227847</v>
      </c>
      <c r="I91" s="28">
        <f t="shared" si="428"/>
        <v>19724453.995183378</v>
      </c>
      <c r="J91" s="28">
        <f t="shared" si="428"/>
        <v>20276538.352183253</v>
      </c>
      <c r="K91" s="28">
        <f t="shared" si="428"/>
        <v>20446056.807899378</v>
      </c>
      <c r="L91" s="28">
        <f t="shared" si="428"/>
        <v>20823290.797833797</v>
      </c>
      <c r="M91" s="28">
        <f t="shared" si="428"/>
        <v>20629344.129078586</v>
      </c>
      <c r="N91" s="28">
        <f t="shared" si="428"/>
        <v>21164959.316044159</v>
      </c>
      <c r="O91" s="28">
        <f t="shared" si="428"/>
        <v>20640306.150457539</v>
      </c>
      <c r="P91" s="28">
        <f t="shared" si="428"/>
        <v>20702484.792546295</v>
      </c>
      <c r="Q91" s="28">
        <f t="shared" si="428"/>
        <v>20892835.57173384</v>
      </c>
      <c r="R91" s="28">
        <f t="shared" si="428"/>
        <v>20962190.897860654</v>
      </c>
      <c r="S91" s="28">
        <f t="shared" si="428"/>
        <v>21089954.871214382</v>
      </c>
      <c r="T91" s="28">
        <f t="shared" si="428"/>
        <v>20428479.987683751</v>
      </c>
      <c r="U91" s="28">
        <f t="shared" si="428"/>
        <v>21403734.352368485</v>
      </c>
      <c r="V91" s="28">
        <f t="shared" si="428"/>
        <v>21349332.992178343</v>
      </c>
      <c r="W91" s="28">
        <f t="shared" si="428"/>
        <v>20991656.519449268</v>
      </c>
      <c r="X91" s="28">
        <f t="shared" si="428"/>
        <v>21680129.646296587</v>
      </c>
      <c r="Y91" s="28">
        <f t="shared" si="428"/>
        <v>21602779.971672952</v>
      </c>
      <c r="Z91" s="28">
        <f t="shared" si="428"/>
        <v>21935108.350130554</v>
      </c>
      <c r="AA91" s="28">
        <f t="shared" si="428"/>
        <v>21409971.34912923</v>
      </c>
      <c r="AB91" s="28">
        <f t="shared" si="428"/>
        <v>21084268.654185414</v>
      </c>
      <c r="AC91" s="28">
        <f t="shared" si="428"/>
        <v>21169787.688896533</v>
      </c>
      <c r="AD91" s="28">
        <f t="shared" si="428"/>
        <v>21380109.566676073</v>
      </c>
      <c r="AE91" s="28">
        <f t="shared" si="428"/>
        <v>21429205.830784462</v>
      </c>
      <c r="AF91" s="28">
        <f t="shared" ref="AF91:BO91" si="429">SUM(AF82,AF89)</f>
        <v>21227187.02088546</v>
      </c>
      <c r="AG91" s="28">
        <f t="shared" si="429"/>
        <v>21849394.651822299</v>
      </c>
      <c r="AH91" s="28">
        <f t="shared" si="429"/>
        <v>22217074.31505058</v>
      </c>
      <c r="AI91" s="28">
        <f t="shared" si="429"/>
        <v>22484646.484966289</v>
      </c>
      <c r="AJ91" s="28">
        <f t="shared" si="429"/>
        <v>23030734.279861875</v>
      </c>
      <c r="AK91" s="28">
        <f t="shared" si="429"/>
        <v>23038645.825212944</v>
      </c>
      <c r="AL91" s="28">
        <f t="shared" si="429"/>
        <v>23309769.695298269</v>
      </c>
      <c r="AM91" s="28">
        <f t="shared" si="429"/>
        <v>23500844.485540815</v>
      </c>
      <c r="AN91" s="28">
        <f t="shared" si="429"/>
        <v>23533721.41682893</v>
      </c>
      <c r="AO91" s="28">
        <f t="shared" si="429"/>
        <v>23844443.145018071</v>
      </c>
      <c r="AP91" s="28">
        <f t="shared" si="429"/>
        <v>24026359.843955208</v>
      </c>
      <c r="AQ91" s="28">
        <f t="shared" si="429"/>
        <v>24078863.192973964</v>
      </c>
      <c r="AR91" s="28">
        <f t="shared" si="429"/>
        <v>23885277.397440478</v>
      </c>
      <c r="AS91" s="28">
        <f t="shared" si="429"/>
        <v>24493854.529320948</v>
      </c>
      <c r="AT91" s="28">
        <f t="shared" si="429"/>
        <v>24843459.886805251</v>
      </c>
      <c r="AU91" s="28">
        <f t="shared" si="429"/>
        <v>25129955.72860793</v>
      </c>
      <c r="AV91" s="28">
        <f t="shared" si="429"/>
        <v>25677025.883169092</v>
      </c>
      <c r="AW91" s="28">
        <f t="shared" si="429"/>
        <v>25685403.428211302</v>
      </c>
      <c r="AX91" s="28">
        <f t="shared" si="429"/>
        <v>25965116.107084699</v>
      </c>
      <c r="AY91" s="28">
        <f t="shared" si="429"/>
        <v>26171373.882264167</v>
      </c>
      <c r="AZ91" s="28">
        <f t="shared" si="429"/>
        <v>26218350.724995077</v>
      </c>
      <c r="BA91" s="28">
        <f t="shared" si="429"/>
        <v>26544708.640825696</v>
      </c>
      <c r="BB91" s="28">
        <f t="shared" si="429"/>
        <v>26728687.676559366</v>
      </c>
      <c r="BC91" s="28">
        <f t="shared" si="429"/>
        <v>26778057.46154128</v>
      </c>
      <c r="BD91" s="28">
        <f t="shared" si="429"/>
        <v>26585626.767681092</v>
      </c>
      <c r="BE91" s="28">
        <f t="shared" si="429"/>
        <v>27244397.23409541</v>
      </c>
      <c r="BF91" s="28">
        <f t="shared" si="429"/>
        <v>27608968.337262459</v>
      </c>
      <c r="BG91" s="28">
        <f t="shared" si="429"/>
        <v>27899609.777350292</v>
      </c>
      <c r="BH91" s="28">
        <f t="shared" si="429"/>
        <v>28468981.530032732</v>
      </c>
      <c r="BI91" s="28">
        <f t="shared" si="429"/>
        <v>28476384.954606421</v>
      </c>
      <c r="BJ91" s="28">
        <f t="shared" si="429"/>
        <v>28778937.602751315</v>
      </c>
      <c r="BK91" s="28">
        <f t="shared" si="429"/>
        <v>29006665.010046598</v>
      </c>
      <c r="BL91" s="28">
        <f t="shared" si="429"/>
        <v>29064742.420950841</v>
      </c>
      <c r="BM91" s="28">
        <f t="shared" si="429"/>
        <v>29412734.44356399</v>
      </c>
      <c r="BN91" s="28">
        <f t="shared" si="429"/>
        <v>29602319.687654402</v>
      </c>
      <c r="BO91" s="28">
        <f t="shared" si="429"/>
        <v>29667393.455305625</v>
      </c>
      <c r="BP91" s="69"/>
      <c r="BR91" s="77">
        <f t="shared" ref="BR91:BV91" si="430">INDEX($H91:$BP91,MATCH(BR$4,$H$4:$BP$4,0))</f>
        <v>21089954.871214382</v>
      </c>
      <c r="BS91" s="77">
        <f t="shared" si="430"/>
        <v>21429205.830784462</v>
      </c>
      <c r="BT91" s="77">
        <f t="shared" si="430"/>
        <v>24078863.192973964</v>
      </c>
      <c r="BU91" s="77">
        <f t="shared" si="430"/>
        <v>26778057.46154128</v>
      </c>
      <c r="BV91" s="77">
        <f t="shared" si="430"/>
        <v>29667393.455305625</v>
      </c>
      <c r="BX91" s="89">
        <f t="shared" ref="BX91:CA91" si="431">IFERROR(BS91/BR91-1,0)</f>
        <v>1.6085902584510592E-2</v>
      </c>
      <c r="BY91" s="89">
        <f t="shared" si="431"/>
        <v>0.12364701627827457</v>
      </c>
      <c r="BZ91" s="89">
        <f t="shared" si="431"/>
        <v>0.11209807734423771</v>
      </c>
      <c r="CA91" s="89">
        <f t="shared" si="431"/>
        <v>0.10789938732165383</v>
      </c>
    </row>
    <row r="92" spans="1:79" x14ac:dyDescent="0.3">
      <c r="A92" t="s">
        <v>91</v>
      </c>
      <c r="H92" s="33">
        <f>ROUND(H72-H91,0)</f>
        <v>0</v>
      </c>
      <c r="I92" s="33">
        <f t="shared" ref="I92:M92" si="432">ROUND(I72-I91,0)</f>
        <v>0</v>
      </c>
      <c r="J92" s="33">
        <f t="shared" si="432"/>
        <v>0</v>
      </c>
      <c r="K92" s="33">
        <f t="shared" si="432"/>
        <v>0</v>
      </c>
      <c r="L92" s="33">
        <f t="shared" si="432"/>
        <v>0</v>
      </c>
      <c r="M92" s="33">
        <f t="shared" si="432"/>
        <v>0</v>
      </c>
      <c r="N92" s="33">
        <f t="shared" ref="N92" si="433">ROUND(N72-N91,0)</f>
        <v>0</v>
      </c>
      <c r="O92" s="33">
        <f t="shared" ref="O92" si="434">ROUND(O72-O91,0)</f>
        <v>0</v>
      </c>
      <c r="P92" s="33">
        <f t="shared" ref="P92" si="435">ROUND(P72-P91,0)</f>
        <v>0</v>
      </c>
      <c r="Q92" s="33">
        <f t="shared" ref="Q92" si="436">ROUND(Q72-Q91,0)</f>
        <v>0</v>
      </c>
      <c r="R92" s="33">
        <f t="shared" ref="R92" si="437">ROUND(R72-R91,0)</f>
        <v>0</v>
      </c>
      <c r="S92" s="33">
        <f t="shared" ref="S92" si="438">ROUND(S72-S91,0)</f>
        <v>0</v>
      </c>
      <c r="T92" s="33">
        <f t="shared" ref="T92" si="439">ROUND(T72-T91,0)</f>
        <v>0</v>
      </c>
      <c r="U92" s="33">
        <f t="shared" ref="U92" si="440">ROUND(U72-U91,0)</f>
        <v>0</v>
      </c>
      <c r="V92" s="33">
        <f t="shared" ref="V92" si="441">ROUND(V72-V91,0)</f>
        <v>0</v>
      </c>
      <c r="W92" s="33">
        <f t="shared" ref="W92" si="442">ROUND(W72-W91,0)</f>
        <v>0</v>
      </c>
      <c r="X92" s="33">
        <f t="shared" ref="X92" si="443">ROUND(X72-X91,0)</f>
        <v>0</v>
      </c>
      <c r="Y92" s="33">
        <f t="shared" ref="Y92" si="444">ROUND(Y72-Y91,0)</f>
        <v>0</v>
      </c>
      <c r="Z92" s="33">
        <f t="shared" ref="Z92" si="445">ROUND(Z72-Z91,0)</f>
        <v>0</v>
      </c>
      <c r="AA92" s="33">
        <f t="shared" ref="AA92" si="446">ROUND(AA72-AA91,0)</f>
        <v>0</v>
      </c>
      <c r="AB92" s="33">
        <f t="shared" ref="AB92" si="447">ROUND(AB72-AB91,0)</f>
        <v>0</v>
      </c>
      <c r="AC92" s="33">
        <f t="shared" ref="AC92" si="448">ROUND(AC72-AC91,0)</f>
        <v>0</v>
      </c>
      <c r="AD92" s="33">
        <f t="shared" ref="AD92" si="449">ROUND(AD72-AD91,0)</f>
        <v>0</v>
      </c>
      <c r="AE92" s="33">
        <f t="shared" ref="AE92" si="450">ROUND(AE72-AE91,0)</f>
        <v>0</v>
      </c>
      <c r="AF92" s="33">
        <f t="shared" ref="AF92:BO92" si="451">ROUND(AF72-AF91,0)</f>
        <v>0</v>
      </c>
      <c r="AG92" s="33">
        <f t="shared" si="451"/>
        <v>0</v>
      </c>
      <c r="AH92" s="33">
        <f t="shared" si="451"/>
        <v>0</v>
      </c>
      <c r="AI92" s="33">
        <f t="shared" si="451"/>
        <v>0</v>
      </c>
      <c r="AJ92" s="33">
        <f t="shared" si="451"/>
        <v>0</v>
      </c>
      <c r="AK92" s="33">
        <f t="shared" si="451"/>
        <v>0</v>
      </c>
      <c r="AL92" s="33">
        <f t="shared" si="451"/>
        <v>0</v>
      </c>
      <c r="AM92" s="33">
        <f t="shared" si="451"/>
        <v>0</v>
      </c>
      <c r="AN92" s="33">
        <f t="shared" si="451"/>
        <v>0</v>
      </c>
      <c r="AO92" s="33">
        <f t="shared" si="451"/>
        <v>0</v>
      </c>
      <c r="AP92" s="33">
        <f t="shared" si="451"/>
        <v>0</v>
      </c>
      <c r="AQ92" s="33">
        <f t="shared" si="451"/>
        <v>0</v>
      </c>
      <c r="AR92" s="33">
        <f t="shared" si="451"/>
        <v>0</v>
      </c>
      <c r="AS92" s="33">
        <f t="shared" si="451"/>
        <v>0</v>
      </c>
      <c r="AT92" s="33">
        <f t="shared" si="451"/>
        <v>0</v>
      </c>
      <c r="AU92" s="33">
        <f t="shared" si="451"/>
        <v>0</v>
      </c>
      <c r="AV92" s="33">
        <f t="shared" si="451"/>
        <v>0</v>
      </c>
      <c r="AW92" s="33">
        <f t="shared" si="451"/>
        <v>0</v>
      </c>
      <c r="AX92" s="33">
        <f t="shared" si="451"/>
        <v>0</v>
      </c>
      <c r="AY92" s="33">
        <f t="shared" si="451"/>
        <v>0</v>
      </c>
      <c r="AZ92" s="33">
        <f t="shared" si="451"/>
        <v>0</v>
      </c>
      <c r="BA92" s="33">
        <f t="shared" si="451"/>
        <v>0</v>
      </c>
      <c r="BB92" s="33">
        <f t="shared" si="451"/>
        <v>0</v>
      </c>
      <c r="BC92" s="33">
        <f t="shared" si="451"/>
        <v>0</v>
      </c>
      <c r="BD92" s="33">
        <f t="shared" si="451"/>
        <v>0</v>
      </c>
      <c r="BE92" s="33">
        <f t="shared" si="451"/>
        <v>0</v>
      </c>
      <c r="BF92" s="33">
        <f t="shared" si="451"/>
        <v>0</v>
      </c>
      <c r="BG92" s="33">
        <f t="shared" si="451"/>
        <v>0</v>
      </c>
      <c r="BH92" s="33">
        <f t="shared" si="451"/>
        <v>0</v>
      </c>
      <c r="BI92" s="33">
        <f t="shared" si="451"/>
        <v>0</v>
      </c>
      <c r="BJ92" s="33">
        <f t="shared" si="451"/>
        <v>0</v>
      </c>
      <c r="BK92" s="33">
        <f t="shared" si="451"/>
        <v>0</v>
      </c>
      <c r="BL92" s="33">
        <f t="shared" si="451"/>
        <v>0</v>
      </c>
      <c r="BM92" s="33">
        <f t="shared" si="451"/>
        <v>0</v>
      </c>
      <c r="BN92" s="33">
        <f t="shared" si="451"/>
        <v>0</v>
      </c>
      <c r="BO92" s="33">
        <f t="shared" si="451"/>
        <v>0</v>
      </c>
      <c r="BP92" s="74"/>
      <c r="BR92" s="33">
        <f t="shared" ref="BR92:BV92" si="452">ROUND(BR72-BR91,0)</f>
        <v>0</v>
      </c>
      <c r="BS92" s="33">
        <f t="shared" si="452"/>
        <v>0</v>
      </c>
      <c r="BT92" s="33">
        <f t="shared" si="452"/>
        <v>0</v>
      </c>
      <c r="BU92" s="33">
        <f t="shared" si="452"/>
        <v>0</v>
      </c>
      <c r="BV92" s="33">
        <f t="shared" si="452"/>
        <v>0</v>
      </c>
      <c r="BX92" s="90">
        <f t="shared" ref="BX92:CA92" si="453">ROUND(BX72-BX91,0)</f>
        <v>0</v>
      </c>
      <c r="BY92" s="90">
        <f t="shared" si="453"/>
        <v>0</v>
      </c>
      <c r="BZ92" s="90">
        <f t="shared" si="453"/>
        <v>0</v>
      </c>
      <c r="CA92" s="90">
        <f t="shared" si="453"/>
        <v>0</v>
      </c>
    </row>
    <row r="93" spans="1:79" x14ac:dyDescent="0.3">
      <c r="I93" s="41"/>
    </row>
    <row r="94" spans="1:79" x14ac:dyDescent="0.3">
      <c r="A94" s="5" t="s">
        <v>103</v>
      </c>
      <c r="B94" s="5"/>
      <c r="C94" s="5"/>
      <c r="D94" s="5"/>
      <c r="E94" s="5"/>
      <c r="F94" s="5"/>
      <c r="G94" s="5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62"/>
      <c r="BR94" s="31"/>
      <c r="BS94" s="31"/>
      <c r="BT94" s="31"/>
      <c r="BU94" s="31"/>
      <c r="BV94" s="31"/>
      <c r="BX94" s="31"/>
      <c r="BY94" s="31"/>
      <c r="BZ94" s="31"/>
      <c r="CA94" s="31"/>
    </row>
    <row r="95" spans="1:79" x14ac:dyDescent="0.3">
      <c r="A95" t="s">
        <v>104</v>
      </c>
    </row>
    <row r="96" spans="1:79" x14ac:dyDescent="0.3">
      <c r="A96" s="42" t="str">
        <f>$A$49</f>
        <v>Net Income</v>
      </c>
      <c r="F96" s="13" t="s">
        <v>108</v>
      </c>
      <c r="H96" s="46"/>
      <c r="I96" s="41">
        <f t="shared" ref="I96:AE96" si="454">I49</f>
        <v>252592.95386887123</v>
      </c>
      <c r="J96" s="41">
        <f t="shared" si="454"/>
        <v>284319.38289991167</v>
      </c>
      <c r="K96" s="41">
        <f t="shared" si="454"/>
        <v>268151.22741980274</v>
      </c>
      <c r="L96" s="41">
        <f t="shared" si="454"/>
        <v>312427.99695409089</v>
      </c>
      <c r="M96" s="41">
        <f t="shared" si="454"/>
        <v>255245.95518352068</v>
      </c>
      <c r="N96" s="41">
        <f t="shared" si="454"/>
        <v>245135.65787589946</v>
      </c>
      <c r="O96" s="41">
        <f t="shared" si="454"/>
        <v>261330.76508936859</v>
      </c>
      <c r="P96" s="41">
        <f t="shared" si="454"/>
        <v>213812.57390676509</v>
      </c>
      <c r="Q96" s="41">
        <f t="shared" si="454"/>
        <v>234243.54043128318</v>
      </c>
      <c r="R96" s="41">
        <f t="shared" si="454"/>
        <v>229097.02628876769</v>
      </c>
      <c r="S96" s="41">
        <f t="shared" si="454"/>
        <v>278286.65434761078</v>
      </c>
      <c r="T96" s="41">
        <f t="shared" si="454"/>
        <v>126271.27402088518</v>
      </c>
      <c r="U96" s="41">
        <f t="shared" si="454"/>
        <v>257135.81227931433</v>
      </c>
      <c r="V96" s="41">
        <f t="shared" si="454"/>
        <v>124892.95686689958</v>
      </c>
      <c r="W96" s="41">
        <f t="shared" si="454"/>
        <v>205798.54603977816</v>
      </c>
      <c r="X96" s="41">
        <f t="shared" si="454"/>
        <v>206388.59979312285</v>
      </c>
      <c r="Y96" s="41">
        <f t="shared" si="454"/>
        <v>159504.43551332416</v>
      </c>
      <c r="Z96" s="41">
        <f t="shared" si="454"/>
        <v>137522.6639203238</v>
      </c>
      <c r="AA96" s="41">
        <f t="shared" si="454"/>
        <v>186524.47729907598</v>
      </c>
      <c r="AB96" s="41">
        <f t="shared" si="454"/>
        <v>143821.14255914363</v>
      </c>
      <c r="AC96" s="41">
        <f t="shared" si="454"/>
        <v>201903.13829778397</v>
      </c>
      <c r="AD96" s="41">
        <f t="shared" si="454"/>
        <v>197703.56744567878</v>
      </c>
      <c r="AE96" s="41">
        <f t="shared" si="454"/>
        <v>254301.5468758709</v>
      </c>
      <c r="AF96" s="41">
        <f t="shared" ref="AF96:BO96" si="455">AF49</f>
        <v>150680.18660057936</v>
      </c>
      <c r="AG96" s="41">
        <f t="shared" si="455"/>
        <v>232123.94853869925</v>
      </c>
      <c r="AH96" s="41">
        <f t="shared" si="455"/>
        <v>233721.89279175032</v>
      </c>
      <c r="AI96" s="41">
        <f t="shared" si="455"/>
        <v>218992.05089655443</v>
      </c>
      <c r="AJ96" s="41">
        <f t="shared" si="455"/>
        <v>263290.81856627646</v>
      </c>
      <c r="AK96" s="41">
        <f t="shared" si="455"/>
        <v>189665.06604303652</v>
      </c>
      <c r="AL96" s="41">
        <f t="shared" si="455"/>
        <v>189113.64273085643</v>
      </c>
      <c r="AM96" s="41">
        <f t="shared" si="455"/>
        <v>191736.14651133772</v>
      </c>
      <c r="AN96" s="41">
        <f t="shared" si="455"/>
        <v>175643.15695965668</v>
      </c>
      <c r="AO96" s="41">
        <f t="shared" si="455"/>
        <v>188047.02574787848</v>
      </c>
      <c r="AP96" s="41">
        <f t="shared" si="455"/>
        <v>154684.46177587053</v>
      </c>
      <c r="AQ96" s="41">
        <f t="shared" si="455"/>
        <v>241752.50622598222</v>
      </c>
      <c r="AR96" s="41">
        <f t="shared" si="455"/>
        <v>132260.15593584991</v>
      </c>
      <c r="AS96" s="41">
        <f t="shared" si="455"/>
        <v>219570.33833369639</v>
      </c>
      <c r="AT96" s="41">
        <f t="shared" si="455"/>
        <v>217277.69785193843</v>
      </c>
      <c r="AU96" s="41">
        <f t="shared" si="455"/>
        <v>214248.03204415587</v>
      </c>
      <c r="AV96" s="41">
        <f t="shared" si="455"/>
        <v>261834.76916683378</v>
      </c>
      <c r="AW96" s="41">
        <f t="shared" si="455"/>
        <v>190116.81646745888</v>
      </c>
      <c r="AX96" s="41">
        <f t="shared" si="455"/>
        <v>191118.70872546133</v>
      </c>
      <c r="AY96" s="41">
        <f t="shared" si="455"/>
        <v>201588.54278509744</v>
      </c>
      <c r="AZ96" s="41">
        <f t="shared" si="455"/>
        <v>184558.48010292137</v>
      </c>
      <c r="BA96" s="41">
        <f t="shared" si="455"/>
        <v>197239.56969886611</v>
      </c>
      <c r="BB96" s="41">
        <f t="shared" si="455"/>
        <v>160893.08135079389</v>
      </c>
      <c r="BC96" s="41">
        <f t="shared" si="455"/>
        <v>252924.13862322201</v>
      </c>
      <c r="BD96" s="41">
        <f t="shared" si="455"/>
        <v>141149.70873248912</v>
      </c>
      <c r="BE96" s="41">
        <f t="shared" si="455"/>
        <v>235347.13514814145</v>
      </c>
      <c r="BF96" s="41">
        <f t="shared" si="455"/>
        <v>228293.78968627451</v>
      </c>
      <c r="BG96" s="41">
        <f t="shared" si="455"/>
        <v>224958.62741370412</v>
      </c>
      <c r="BH96" s="41">
        <f t="shared" si="455"/>
        <v>276417.11284942168</v>
      </c>
      <c r="BI96" s="41">
        <f t="shared" si="455"/>
        <v>199967.46639091312</v>
      </c>
      <c r="BJ96" s="41">
        <f t="shared" si="455"/>
        <v>202890.58972367813</v>
      </c>
      <c r="BK96" s="41">
        <f t="shared" si="455"/>
        <v>215582.97666991368</v>
      </c>
      <c r="BL96" s="41">
        <f t="shared" si="455"/>
        <v>197505.08763123187</v>
      </c>
      <c r="BM96" s="41">
        <f t="shared" si="455"/>
        <v>210424.2923099692</v>
      </c>
      <c r="BN96" s="41">
        <f t="shared" si="455"/>
        <v>170606.96422102553</v>
      </c>
      <c r="BO96" s="41">
        <f t="shared" si="455"/>
        <v>268406.14558198582</v>
      </c>
      <c r="BP96" s="75"/>
      <c r="BR96" s="75"/>
      <c r="BS96" s="41">
        <f t="shared" ref="BS96:BV96" si="456">BS49</f>
        <v>2201768.1609112015</v>
      </c>
      <c r="BT96" s="41">
        <f t="shared" si="456"/>
        <v>2429450.9033884783</v>
      </c>
      <c r="BU96" s="41">
        <f t="shared" si="456"/>
        <v>2423630.3310862957</v>
      </c>
      <c r="BV96" s="41">
        <f t="shared" si="456"/>
        <v>2571549.8963587475</v>
      </c>
    </row>
    <row r="97" spans="1:74" x14ac:dyDescent="0.3">
      <c r="A97" s="42" t="str">
        <f>$A$40</f>
        <v>Depreciation</v>
      </c>
      <c r="F97" s="13" t="s">
        <v>108</v>
      </c>
      <c r="H97" s="46"/>
      <c r="I97" s="41">
        <f t="shared" ref="I97:AE97" si="457">I40</f>
        <v>19035.61</v>
      </c>
      <c r="J97" s="41">
        <f t="shared" si="457"/>
        <v>18720.400000000001</v>
      </c>
      <c r="K97" s="41">
        <f t="shared" si="457"/>
        <v>18411.5</v>
      </c>
      <c r="L97" s="41">
        <f t="shared" si="457"/>
        <v>18981.88</v>
      </c>
      <c r="M97" s="41">
        <f t="shared" si="457"/>
        <v>19528.150000000001</v>
      </c>
      <c r="N97" s="41">
        <f t="shared" si="457"/>
        <v>20104.55</v>
      </c>
      <c r="O97" s="41">
        <f t="shared" si="457"/>
        <v>20664.259999999998</v>
      </c>
      <c r="P97" s="41">
        <f t="shared" si="457"/>
        <v>21250.01</v>
      </c>
      <c r="Q97" s="41">
        <f t="shared" si="457"/>
        <v>20976.37</v>
      </c>
      <c r="R97" s="41">
        <f t="shared" si="457"/>
        <v>21574.46</v>
      </c>
      <c r="S97" s="41">
        <f t="shared" si="457"/>
        <v>22131.79</v>
      </c>
      <c r="T97" s="41">
        <f t="shared" si="457"/>
        <v>22689.54</v>
      </c>
      <c r="U97" s="41">
        <f t="shared" si="457"/>
        <v>22437.15</v>
      </c>
      <c r="V97" s="41">
        <f t="shared" si="457"/>
        <v>22189.8</v>
      </c>
      <c r="W97" s="41">
        <f t="shared" si="457"/>
        <v>21947.4</v>
      </c>
      <c r="X97" s="41">
        <f t="shared" si="457"/>
        <v>21709.85</v>
      </c>
      <c r="Y97" s="41">
        <f t="shared" si="457"/>
        <v>21477.05</v>
      </c>
      <c r="Z97" s="41">
        <f t="shared" si="457"/>
        <v>22074.57</v>
      </c>
      <c r="AA97" s="41">
        <f t="shared" si="457"/>
        <v>22683.26</v>
      </c>
      <c r="AB97" s="41">
        <f t="shared" si="457"/>
        <v>23286</v>
      </c>
      <c r="AC97" s="41">
        <f t="shared" si="457"/>
        <v>23071.27</v>
      </c>
      <c r="AD97" s="41">
        <f t="shared" si="457"/>
        <v>23693.05</v>
      </c>
      <c r="AE97" s="41">
        <f t="shared" si="457"/>
        <v>24359.63</v>
      </c>
      <c r="AF97" s="41">
        <f t="shared" ref="AF97:BO97" si="458">AF40</f>
        <v>24359.63</v>
      </c>
      <c r="AG97" s="41">
        <f t="shared" si="458"/>
        <v>24359.63</v>
      </c>
      <c r="AH97" s="41">
        <f t="shared" si="458"/>
        <v>24359.63</v>
      </c>
      <c r="AI97" s="41">
        <f t="shared" si="458"/>
        <v>24359.63</v>
      </c>
      <c r="AJ97" s="41">
        <f t="shared" si="458"/>
        <v>24359.63</v>
      </c>
      <c r="AK97" s="41">
        <f t="shared" si="458"/>
        <v>24359.63</v>
      </c>
      <c r="AL97" s="41">
        <f t="shared" si="458"/>
        <v>24359.63</v>
      </c>
      <c r="AM97" s="41">
        <f t="shared" si="458"/>
        <v>24359.63</v>
      </c>
      <c r="AN97" s="41">
        <f t="shared" si="458"/>
        <v>24359.63</v>
      </c>
      <c r="AO97" s="41">
        <f t="shared" si="458"/>
        <v>24359.63</v>
      </c>
      <c r="AP97" s="41">
        <f t="shared" si="458"/>
        <v>24359.63</v>
      </c>
      <c r="AQ97" s="41">
        <f t="shared" si="458"/>
        <v>24359.63</v>
      </c>
      <c r="AR97" s="41">
        <f t="shared" si="458"/>
        <v>24359.63</v>
      </c>
      <c r="AS97" s="41">
        <f t="shared" si="458"/>
        <v>24359.63</v>
      </c>
      <c r="AT97" s="41">
        <f t="shared" si="458"/>
        <v>24359.63</v>
      </c>
      <c r="AU97" s="41">
        <f t="shared" si="458"/>
        <v>24359.63</v>
      </c>
      <c r="AV97" s="41">
        <f t="shared" si="458"/>
        <v>24359.63</v>
      </c>
      <c r="AW97" s="41">
        <f t="shared" si="458"/>
        <v>24359.63</v>
      </c>
      <c r="AX97" s="41">
        <f t="shared" si="458"/>
        <v>24359.63</v>
      </c>
      <c r="AY97" s="41">
        <f t="shared" si="458"/>
        <v>24359.63</v>
      </c>
      <c r="AZ97" s="41">
        <f t="shared" si="458"/>
        <v>24359.63</v>
      </c>
      <c r="BA97" s="41">
        <f t="shared" si="458"/>
        <v>24359.63</v>
      </c>
      <c r="BB97" s="41">
        <f t="shared" si="458"/>
        <v>24359.63</v>
      </c>
      <c r="BC97" s="41">
        <f t="shared" si="458"/>
        <v>24359.63</v>
      </c>
      <c r="BD97" s="41">
        <f t="shared" si="458"/>
        <v>24359.63</v>
      </c>
      <c r="BE97" s="41">
        <f t="shared" si="458"/>
        <v>24359.63</v>
      </c>
      <c r="BF97" s="41">
        <f t="shared" si="458"/>
        <v>24359.63</v>
      </c>
      <c r="BG97" s="41">
        <f t="shared" si="458"/>
        <v>24359.63</v>
      </c>
      <c r="BH97" s="41">
        <f t="shared" si="458"/>
        <v>24359.63</v>
      </c>
      <c r="BI97" s="41">
        <f t="shared" si="458"/>
        <v>24359.63</v>
      </c>
      <c r="BJ97" s="41">
        <f t="shared" si="458"/>
        <v>24359.63</v>
      </c>
      <c r="BK97" s="41">
        <f t="shared" si="458"/>
        <v>24359.63</v>
      </c>
      <c r="BL97" s="41">
        <f t="shared" si="458"/>
        <v>24359.63</v>
      </c>
      <c r="BM97" s="41">
        <f t="shared" si="458"/>
        <v>24359.63</v>
      </c>
      <c r="BN97" s="41">
        <f t="shared" si="458"/>
        <v>24359.63</v>
      </c>
      <c r="BO97" s="41">
        <f t="shared" si="458"/>
        <v>24359.63</v>
      </c>
      <c r="BP97" s="75"/>
      <c r="BR97" s="75"/>
      <c r="BS97" s="41">
        <f t="shared" ref="BS97:BV97" si="459">BS40</f>
        <v>271618.57</v>
      </c>
      <c r="BT97" s="41">
        <f t="shared" si="459"/>
        <v>292315.56</v>
      </c>
      <c r="BU97" s="41">
        <f t="shared" si="459"/>
        <v>292315.56</v>
      </c>
      <c r="BV97" s="41">
        <f t="shared" si="459"/>
        <v>292315.56</v>
      </c>
    </row>
    <row r="98" spans="1:74" x14ac:dyDescent="0.3">
      <c r="A98" s="42" t="str">
        <f>"Change in "&amp;A67</f>
        <v xml:space="preserve">Change in Accounts Receivable </v>
      </c>
      <c r="F98" s="13" t="s">
        <v>106</v>
      </c>
      <c r="H98" s="46"/>
      <c r="I98" s="41">
        <f>H67-I67</f>
        <v>98519.329999999609</v>
      </c>
      <c r="J98" s="41">
        <f>I67-J67</f>
        <v>-140671.87999999989</v>
      </c>
      <c r="K98" s="41">
        <f t="shared" ref="K98:AE100" si="460">J67-K67</f>
        <v>-114032.31999999983</v>
      </c>
      <c r="L98" s="41">
        <f t="shared" si="460"/>
        <v>-19513.620000000112</v>
      </c>
      <c r="M98" s="41">
        <f t="shared" si="460"/>
        <v>-141147.79999999981</v>
      </c>
      <c r="N98" s="41">
        <f t="shared" si="460"/>
        <v>185142.86999999965</v>
      </c>
      <c r="O98" s="41">
        <f t="shared" si="460"/>
        <v>227252.15000000037</v>
      </c>
      <c r="P98" s="41">
        <f t="shared" si="460"/>
        <v>-109431.10000000009</v>
      </c>
      <c r="Q98" s="41">
        <f t="shared" si="460"/>
        <v>-81747.85999999987</v>
      </c>
      <c r="R98" s="41">
        <f t="shared" si="460"/>
        <v>-16805.850000000093</v>
      </c>
      <c r="S98" s="41">
        <f t="shared" si="460"/>
        <v>-95381.439999999944</v>
      </c>
      <c r="T98" s="41">
        <f t="shared" si="460"/>
        <v>28983.679999999702</v>
      </c>
      <c r="U98" s="41">
        <f t="shared" si="460"/>
        <v>140302.3200000003</v>
      </c>
      <c r="V98" s="41">
        <f t="shared" si="460"/>
        <v>-35631.419999999925</v>
      </c>
      <c r="W98" s="41">
        <f t="shared" si="460"/>
        <v>-395631.97000000067</v>
      </c>
      <c r="X98" s="41">
        <f t="shared" si="460"/>
        <v>-99597.069999999367</v>
      </c>
      <c r="Y98" s="41">
        <f t="shared" si="460"/>
        <v>55613.040000000037</v>
      </c>
      <c r="Z98" s="41">
        <f t="shared" si="460"/>
        <v>82199.429999999702</v>
      </c>
      <c r="AA98" s="41">
        <f t="shared" si="460"/>
        <v>225003.45000000019</v>
      </c>
      <c r="AB98" s="41">
        <f t="shared" si="460"/>
        <v>134786.44999999972</v>
      </c>
      <c r="AC98" s="41">
        <f t="shared" si="460"/>
        <v>68344.850000000093</v>
      </c>
      <c r="AD98" s="41">
        <f t="shared" si="460"/>
        <v>42294.439999999944</v>
      </c>
      <c r="AE98" s="41">
        <f t="shared" si="460"/>
        <v>-63451.189999999944</v>
      </c>
      <c r="AF98" s="41">
        <f t="shared" ref="AF98:AF100" si="461">AE67-AF67</f>
        <v>48317.240386084188</v>
      </c>
      <c r="AG98" s="41">
        <f t="shared" ref="AG98:AG100" si="462">AF67-AG67</f>
        <v>-442065.18699064199</v>
      </c>
      <c r="AH98" s="41">
        <f t="shared" ref="AH98:AH100" si="463">AG67-AH67</f>
        <v>-371414.11804344086</v>
      </c>
      <c r="AI98" s="41">
        <f t="shared" ref="AI98:AI100" si="464">AH67-AI67</f>
        <v>-539105.15865010023</v>
      </c>
      <c r="AJ98" s="41">
        <f t="shared" ref="AJ98:AJ100" si="465">AI67-AJ67</f>
        <v>-503911.48720453307</v>
      </c>
      <c r="AK98" s="41">
        <f t="shared" ref="AK98:AK100" si="466">AJ67-AK67</f>
        <v>-344673.31604749151</v>
      </c>
      <c r="AL98" s="41">
        <f t="shared" ref="AL98:AL100" si="467">AK67-AL67</f>
        <v>66608.383497250266</v>
      </c>
      <c r="AM98" s="41">
        <f t="shared" ref="AM98:AM100" si="468">AL67-AM67</f>
        <v>144181.19411324989</v>
      </c>
      <c r="AN98" s="41">
        <f t="shared" ref="AN98:AN100" si="469">AM67-AN67</f>
        <v>45420.188918999396</v>
      </c>
      <c r="AO98" s="41">
        <f t="shared" ref="AO98:AO100" si="470">AN67-AO67</f>
        <v>14382.626099624671</v>
      </c>
      <c r="AP98" s="41">
        <f t="shared" ref="AP98:AP100" si="471">AO67-AP67</f>
        <v>42072.580955125391</v>
      </c>
      <c r="AQ98" s="41">
        <f t="shared" ref="AQ98:AQ100" si="472">AP67-AQ67</f>
        <v>-140655.16663275007</v>
      </c>
      <c r="AR98" s="41">
        <f t="shared" ref="AR98:AR100" si="473">AQ67-AR67</f>
        <v>76747.770661436953</v>
      </c>
      <c r="AS98" s="41">
        <f t="shared" ref="AS98:AS100" si="474">AR67-AS67</f>
        <v>-94668.881181392819</v>
      </c>
      <c r="AT98" s="41">
        <f t="shared" ref="AT98:AT100" si="475">AS67-AT67</f>
        <v>10747.809408931993</v>
      </c>
      <c r="AU98" s="41">
        <f t="shared" ref="AU98:AU100" si="476">AT67-AU67</f>
        <v>-187297.70690293331</v>
      </c>
      <c r="AV98" s="41">
        <f t="shared" ref="AV98:AV100" si="477">AU67-AV67</f>
        <v>-122267.77393403184</v>
      </c>
      <c r="AW98" s="41">
        <f t="shared" ref="AW98:AW100" si="478">AV67-AW67</f>
        <v>55661.339648238383</v>
      </c>
      <c r="AX98" s="41">
        <f t="shared" ref="AX98:AX100" si="479">AW67-AX67</f>
        <v>67607.509249707684</v>
      </c>
      <c r="AY98" s="41">
        <f t="shared" ref="AY98:AY100" si="480">AX67-AY67</f>
        <v>146343.91202494968</v>
      </c>
      <c r="AZ98" s="41">
        <f t="shared" ref="AZ98:AZ100" si="481">AY67-AZ67</f>
        <v>46101.491752784699</v>
      </c>
      <c r="BA98" s="41">
        <f t="shared" ref="BA98:BA100" si="482">AZ67-BA67</f>
        <v>14598.365491119213</v>
      </c>
      <c r="BB98" s="41">
        <f t="shared" ref="BB98:BB100" si="483">BA67-BB67</f>
        <v>42703.669669452123</v>
      </c>
      <c r="BC98" s="41">
        <f t="shared" ref="BC98:BC100" si="484">BB67-BC67</f>
        <v>-142764.99413224123</v>
      </c>
      <c r="BD98" s="41">
        <f t="shared" ref="BD98:BD100" si="485">BC67-BD67</f>
        <v>77898.987221358344</v>
      </c>
      <c r="BE98" s="41">
        <f t="shared" ref="BE98:BE100" si="486">BD67-BE67</f>
        <v>-96088.914399114437</v>
      </c>
      <c r="BF98" s="41">
        <f t="shared" ref="BF98:BF100" si="487">BE67-BF67</f>
        <v>10909.026550065726</v>
      </c>
      <c r="BG98" s="41">
        <f t="shared" ref="BG98:BG100" si="488">BF67-BG67</f>
        <v>-190107.17250647582</v>
      </c>
      <c r="BH98" s="41">
        <f t="shared" ref="BH98:BH100" si="489">BG67-BH67</f>
        <v>-124101.79054304212</v>
      </c>
      <c r="BI98" s="41">
        <f t="shared" ref="BI98:BI100" si="490">BH67-BI67</f>
        <v>56496.259742960334</v>
      </c>
      <c r="BJ98" s="41">
        <f t="shared" ref="BJ98:BJ100" si="491">BI67-BJ67</f>
        <v>68621.621888455003</v>
      </c>
      <c r="BK98" s="41">
        <f t="shared" ref="BK98:BK100" si="492">BJ67-BK67</f>
        <v>148539.07070532255</v>
      </c>
      <c r="BL98" s="41">
        <f t="shared" ref="BL98:BL100" si="493">BK67-BL67</f>
        <v>46793.014129077084</v>
      </c>
      <c r="BM98" s="41">
        <f t="shared" ref="BM98:BM100" si="494">BL67-BM67</f>
        <v>14817.340973486193</v>
      </c>
      <c r="BN98" s="41">
        <f t="shared" ref="BN98:BN100" si="495">BM67-BN67</f>
        <v>43344.224714493379</v>
      </c>
      <c r="BO98" s="41">
        <f t="shared" ref="BO98:BO100" si="496">BN67-BO67</f>
        <v>-144906.46904422529</v>
      </c>
      <c r="BP98" s="75"/>
      <c r="BR98" s="75"/>
      <c r="BS98" s="41">
        <f t="shared" ref="BS98:BS100" si="497">BR67-BS67</f>
        <v>183216.00999999978</v>
      </c>
      <c r="BT98" s="41">
        <f t="shared" ref="BT98:BT100" si="498">BS67-BT67</f>
        <v>-1980842.2195986239</v>
      </c>
      <c r="BU98" s="41">
        <f t="shared" ref="BU98:BU100" si="499">BT67-BU67</f>
        <v>-86487.488243978471</v>
      </c>
      <c r="BV98" s="41">
        <f t="shared" ref="BV98:BV100" si="500">BU67-BV67</f>
        <v>-87784.80056763906</v>
      </c>
    </row>
    <row r="99" spans="1:74" x14ac:dyDescent="0.3">
      <c r="A99" s="42" t="str">
        <f>"Change in "&amp;A68</f>
        <v>Change in Inventory</v>
      </c>
      <c r="F99" s="13" t="s">
        <v>106</v>
      </c>
      <c r="H99" s="46"/>
      <c r="I99" s="41">
        <f t="shared" ref="I99:J100" si="501">H68-I68</f>
        <v>39031.459999999031</v>
      </c>
      <c r="J99" s="41">
        <f t="shared" si="501"/>
        <v>275882.38999999966</v>
      </c>
      <c r="K99" s="41">
        <f t="shared" si="460"/>
        <v>-468366.37999999989</v>
      </c>
      <c r="L99" s="41">
        <f t="shared" si="460"/>
        <v>-90468.719999998808</v>
      </c>
      <c r="M99" s="41">
        <f t="shared" si="460"/>
        <v>108014.28999999911</v>
      </c>
      <c r="N99" s="41">
        <f t="shared" si="460"/>
        <v>-212667.98000000045</v>
      </c>
      <c r="O99" s="41">
        <f t="shared" si="460"/>
        <v>152633.65000000037</v>
      </c>
      <c r="P99" s="41">
        <f t="shared" si="460"/>
        <v>252385.40000000037</v>
      </c>
      <c r="Q99" s="41">
        <f t="shared" si="460"/>
        <v>387365.47999999952</v>
      </c>
      <c r="R99" s="41">
        <f t="shared" si="460"/>
        <v>34059.589999999851</v>
      </c>
      <c r="S99" s="41">
        <f t="shared" si="460"/>
        <v>-99555.370000000112</v>
      </c>
      <c r="T99" s="41">
        <f t="shared" si="460"/>
        <v>-446977.33000000007</v>
      </c>
      <c r="U99" s="41">
        <f t="shared" si="460"/>
        <v>-312453.00999999978</v>
      </c>
      <c r="V99" s="41">
        <f t="shared" si="460"/>
        <v>-22122.769999999553</v>
      </c>
      <c r="W99" s="41">
        <f t="shared" si="460"/>
        <v>-62434.769999999553</v>
      </c>
      <c r="X99" s="41">
        <f t="shared" si="460"/>
        <v>-468382.62000000104</v>
      </c>
      <c r="Y99" s="41">
        <f t="shared" si="460"/>
        <v>65326.300000000745</v>
      </c>
      <c r="Z99" s="41">
        <f t="shared" si="460"/>
        <v>-4392.0999999996275</v>
      </c>
      <c r="AA99" s="41">
        <f t="shared" si="460"/>
        <v>139130.91999999993</v>
      </c>
      <c r="AB99" s="41">
        <f t="shared" si="460"/>
        <v>101861.70999999903</v>
      </c>
      <c r="AC99" s="41">
        <f t="shared" si="460"/>
        <v>194941.90000000037</v>
      </c>
      <c r="AD99" s="41">
        <f t="shared" si="460"/>
        <v>59786.560000000522</v>
      </c>
      <c r="AE99" s="41">
        <f t="shared" si="460"/>
        <v>-257390.94000000134</v>
      </c>
      <c r="AF99" s="41">
        <f t="shared" si="461"/>
        <v>206388.02002208866</v>
      </c>
      <c r="AG99" s="41">
        <f t="shared" si="462"/>
        <v>-296825.82809582353</v>
      </c>
      <c r="AH99" s="41">
        <f t="shared" si="463"/>
        <v>9519.3141890875995</v>
      </c>
      <c r="AI99" s="41">
        <f t="shared" si="464"/>
        <v>-271078.4840036761</v>
      </c>
      <c r="AJ99" s="41">
        <f t="shared" si="465"/>
        <v>-146557.62141457386</v>
      </c>
      <c r="AK99" s="41">
        <f t="shared" si="466"/>
        <v>89692.881415542215</v>
      </c>
      <c r="AL99" s="41">
        <f t="shared" si="467"/>
        <v>72099.191996131092</v>
      </c>
      <c r="AM99" s="41">
        <f t="shared" si="468"/>
        <v>205011.55242990144</v>
      </c>
      <c r="AN99" s="41">
        <f t="shared" si="469"/>
        <v>18244.075878709555</v>
      </c>
      <c r="AO99" s="41">
        <f t="shared" si="470"/>
        <v>8846.2404209934175</v>
      </c>
      <c r="AP99" s="41">
        <f t="shared" si="471"/>
        <v>106041.29209420271</v>
      </c>
      <c r="AQ99" s="41">
        <f t="shared" si="472"/>
        <v>-224668.83149744757</v>
      </c>
      <c r="AR99" s="41">
        <f t="shared" si="473"/>
        <v>81762.441324653104</v>
      </c>
      <c r="AS99" s="41">
        <f t="shared" si="474"/>
        <v>-290839.55379856005</v>
      </c>
      <c r="AT99" s="41">
        <f t="shared" si="475"/>
        <v>2706.7152610030025</v>
      </c>
      <c r="AU99" s="41">
        <f t="shared" si="476"/>
        <v>-275577.01766515896</v>
      </c>
      <c r="AV99" s="41">
        <f t="shared" si="477"/>
        <v>-143413.82649541274</v>
      </c>
      <c r="AW99" s="41">
        <f t="shared" si="478"/>
        <v>92856.456180479378</v>
      </c>
      <c r="AX99" s="41">
        <f t="shared" si="479"/>
        <v>68572.982777442783</v>
      </c>
      <c r="AY99" s="41">
        <f t="shared" si="480"/>
        <v>207167.66309373826</v>
      </c>
      <c r="AZ99" s="41">
        <f t="shared" si="481"/>
        <v>9655.4994476027787</v>
      </c>
      <c r="BA99" s="41">
        <f t="shared" si="482"/>
        <v>6740.4313531853259</v>
      </c>
      <c r="BB99" s="41">
        <f t="shared" si="483"/>
        <v>115914.09239821881</v>
      </c>
      <c r="BC99" s="41">
        <f t="shared" si="484"/>
        <v>-231706.40236980654</v>
      </c>
      <c r="BD99" s="41">
        <f t="shared" si="485"/>
        <v>77437.064814260229</v>
      </c>
      <c r="BE99" s="41">
        <f t="shared" si="486"/>
        <v>-323501.18200922571</v>
      </c>
      <c r="BF99" s="41">
        <f t="shared" si="487"/>
        <v>352.31622618809342</v>
      </c>
      <c r="BG99" s="41">
        <f t="shared" si="488"/>
        <v>-280229.50061185099</v>
      </c>
      <c r="BH99" s="41">
        <f t="shared" si="489"/>
        <v>-139154.44280439056</v>
      </c>
      <c r="BI99" s="41">
        <f t="shared" si="490"/>
        <v>96431.120875634253</v>
      </c>
      <c r="BJ99" s="41">
        <f t="shared" si="491"/>
        <v>64072.341000748798</v>
      </c>
      <c r="BK99" s="41">
        <f t="shared" si="492"/>
        <v>209172.30289300904</v>
      </c>
      <c r="BL99" s="41">
        <f t="shared" si="493"/>
        <v>-834.35314382985234</v>
      </c>
      <c r="BM99" s="41">
        <f t="shared" si="494"/>
        <v>4155.334614539519</v>
      </c>
      <c r="BN99" s="41">
        <f t="shared" si="495"/>
        <v>127591.42089131661</v>
      </c>
      <c r="BO99" s="41">
        <f t="shared" si="496"/>
        <v>-239583.04448523186</v>
      </c>
      <c r="BP99" s="75"/>
      <c r="BR99" s="75"/>
      <c r="BS99" s="41">
        <f t="shared" si="497"/>
        <v>-1013106.1500000004</v>
      </c>
      <c r="BT99" s="41">
        <f t="shared" si="498"/>
        <v>-223288.19656486437</v>
      </c>
      <c r="BU99" s="41">
        <f t="shared" si="499"/>
        <v>-356160.51849261485</v>
      </c>
      <c r="BV99" s="41">
        <f t="shared" si="500"/>
        <v>-404090.62173883244</v>
      </c>
    </row>
    <row r="100" spans="1:74" x14ac:dyDescent="0.3">
      <c r="A100" s="42" t="str">
        <f>"Change in "&amp;A69</f>
        <v>Change in Prepaid Expenses</v>
      </c>
      <c r="F100" s="13" t="s">
        <v>106</v>
      </c>
      <c r="H100" s="46"/>
      <c r="I100" s="41">
        <f t="shared" si="501"/>
        <v>-26921.020000000019</v>
      </c>
      <c r="J100" s="41">
        <f t="shared" si="501"/>
        <v>-26921.020000000019</v>
      </c>
      <c r="K100" s="41">
        <f t="shared" si="460"/>
        <v>8088.109999999986</v>
      </c>
      <c r="L100" s="41">
        <f t="shared" si="460"/>
        <v>-20935.019999999902</v>
      </c>
      <c r="M100" s="41">
        <f t="shared" si="460"/>
        <v>28346.659999999916</v>
      </c>
      <c r="N100" s="41">
        <f t="shared" si="460"/>
        <v>-1318.4299999999348</v>
      </c>
      <c r="O100" s="41">
        <f t="shared" si="460"/>
        <v>7078.0499999999302</v>
      </c>
      <c r="P100" s="41">
        <f t="shared" si="460"/>
        <v>7078.0500000000466</v>
      </c>
      <c r="Q100" s="41">
        <f t="shared" si="460"/>
        <v>8378.4199999999837</v>
      </c>
      <c r="R100" s="41">
        <f t="shared" si="460"/>
        <v>8378.4099999999744</v>
      </c>
      <c r="S100" s="41">
        <f t="shared" si="460"/>
        <v>-43555.630000000005</v>
      </c>
      <c r="T100" s="41">
        <f t="shared" si="460"/>
        <v>22014.359999999986</v>
      </c>
      <c r="U100" s="41">
        <f t="shared" si="460"/>
        <v>-28536.289999999921</v>
      </c>
      <c r="V100" s="41">
        <f t="shared" si="460"/>
        <v>-28536.280000000028</v>
      </c>
      <c r="W100" s="41">
        <f t="shared" si="460"/>
        <v>8573.4000000000233</v>
      </c>
      <c r="X100" s="41">
        <f t="shared" si="460"/>
        <v>-22191.130000000005</v>
      </c>
      <c r="Y100" s="41">
        <f t="shared" si="460"/>
        <v>30047.469999999972</v>
      </c>
      <c r="Z100" s="41">
        <f t="shared" si="460"/>
        <v>-1397.5400000000373</v>
      </c>
      <c r="AA100" s="41">
        <f t="shared" si="460"/>
        <v>7502.7399999999907</v>
      </c>
      <c r="AB100" s="41">
        <f t="shared" si="460"/>
        <v>7502.7300000000978</v>
      </c>
      <c r="AC100" s="41">
        <f t="shared" si="460"/>
        <v>8881.1199999999953</v>
      </c>
      <c r="AD100" s="41">
        <f t="shared" si="460"/>
        <v>8881.1199999999953</v>
      </c>
      <c r="AE100" s="41">
        <f t="shared" si="460"/>
        <v>-46168.970000000088</v>
      </c>
      <c r="AF100" s="41">
        <f t="shared" si="461"/>
        <v>50430.911677321303</v>
      </c>
      <c r="AG100" s="41">
        <f t="shared" si="462"/>
        <v>-53719.649216631777</v>
      </c>
      <c r="AH100" s="41">
        <f t="shared" si="463"/>
        <v>3344.3373443610035</v>
      </c>
      <c r="AI100" s="41">
        <f t="shared" si="464"/>
        <v>2776.6604014695622</v>
      </c>
      <c r="AJ100" s="41">
        <f t="shared" si="465"/>
        <v>-29745.39868597372</v>
      </c>
      <c r="AK100" s="41">
        <f t="shared" si="466"/>
        <v>43351.687344873673</v>
      </c>
      <c r="AL100" s="41">
        <f t="shared" si="467"/>
        <v>-2733.223085327656</v>
      </c>
      <c r="AM100" s="41">
        <f t="shared" si="468"/>
        <v>-5091.9408420864493</v>
      </c>
      <c r="AN100" s="41">
        <f t="shared" si="469"/>
        <v>7664.6105305160163</v>
      </c>
      <c r="AO100" s="41">
        <f t="shared" si="470"/>
        <v>-1871.6327897583833</v>
      </c>
      <c r="AP100" s="41">
        <f t="shared" si="471"/>
        <v>15896.370810743538</v>
      </c>
      <c r="AQ100" s="41">
        <f t="shared" si="472"/>
        <v>-54726.356096781092</v>
      </c>
      <c r="AR100" s="41">
        <f t="shared" si="473"/>
        <v>51036.783352859085</v>
      </c>
      <c r="AS100" s="41">
        <f t="shared" si="474"/>
        <v>-57910.332805366837</v>
      </c>
      <c r="AT100" s="41">
        <f t="shared" si="475"/>
        <v>6441.0419125547633</v>
      </c>
      <c r="AU100" s="41">
        <f t="shared" si="476"/>
        <v>3050.7405150713166</v>
      </c>
      <c r="AV100" s="41">
        <f t="shared" si="477"/>
        <v>-32161.821482278174</v>
      </c>
      <c r="AW100" s="41">
        <f t="shared" si="478"/>
        <v>46185.194327860838</v>
      </c>
      <c r="AX100" s="41">
        <f t="shared" si="479"/>
        <v>-4116.0098648834974</v>
      </c>
      <c r="AY100" s="41">
        <f t="shared" si="480"/>
        <v>-6234.9161411380628</v>
      </c>
      <c r="AZ100" s="41">
        <f t="shared" si="481"/>
        <v>8016.8838446590817</v>
      </c>
      <c r="BA100" s="41">
        <f t="shared" si="482"/>
        <v>-1618.8060370270396</v>
      </c>
      <c r="BB100" s="41">
        <f t="shared" si="483"/>
        <v>17645.588536300231</v>
      </c>
      <c r="BC100" s="41">
        <f t="shared" si="484"/>
        <v>-58237.402336449712</v>
      </c>
      <c r="BD100" s="41">
        <f t="shared" si="485"/>
        <v>51621.624703605659</v>
      </c>
      <c r="BE100" s="41">
        <f t="shared" si="486"/>
        <v>-62840.854418030009</v>
      </c>
      <c r="BF100" s="41">
        <f t="shared" si="487"/>
        <v>10193.50495087693</v>
      </c>
      <c r="BG100" s="41">
        <f t="shared" si="488"/>
        <v>3375.4178718932671</v>
      </c>
      <c r="BH100" s="41">
        <f t="shared" si="489"/>
        <v>-35008.53898373025</v>
      </c>
      <c r="BI100" s="41">
        <f t="shared" si="490"/>
        <v>49497.850250155549</v>
      </c>
      <c r="BJ100" s="41">
        <f t="shared" si="491"/>
        <v>-5787.8961327879224</v>
      </c>
      <c r="BK100" s="41">
        <f t="shared" si="492"/>
        <v>-7608.3553069592454</v>
      </c>
      <c r="BL100" s="41">
        <f t="shared" si="493"/>
        <v>8421.9020897510927</v>
      </c>
      <c r="BM100" s="41">
        <f t="shared" si="494"/>
        <v>-1306.0066340889316</v>
      </c>
      <c r="BN100" s="41">
        <f t="shared" si="495"/>
        <v>19723.198960419279</v>
      </c>
      <c r="BO100" s="41">
        <f t="shared" si="496"/>
        <v>-62339.144449356594</v>
      </c>
      <c r="BP100" s="75"/>
      <c r="BR100" s="75"/>
      <c r="BS100" s="41">
        <f t="shared" si="497"/>
        <v>-33427.270000000019</v>
      </c>
      <c r="BT100" s="41">
        <f t="shared" si="498"/>
        <v>-24423.622607273981</v>
      </c>
      <c r="BU100" s="41">
        <f t="shared" si="499"/>
        <v>-27903.056177838007</v>
      </c>
      <c r="BV100" s="41">
        <f t="shared" si="500"/>
        <v>-32057.297098251176</v>
      </c>
    </row>
    <row r="101" spans="1:74" x14ac:dyDescent="0.3">
      <c r="A101" s="42" t="str">
        <f>"Change in "&amp;A75</f>
        <v>Change in Accounts Payable</v>
      </c>
      <c r="F101" s="13" t="s">
        <v>107</v>
      </c>
      <c r="H101" s="46"/>
      <c r="I101" s="41">
        <f>I75-H75</f>
        <v>-190878.87999999989</v>
      </c>
      <c r="J101" s="41">
        <f>J75-I75</f>
        <v>79149.469999999739</v>
      </c>
      <c r="K101" s="41">
        <f t="shared" ref="K101:AE104" si="502">K75-J75</f>
        <v>244186.93999999948</v>
      </c>
      <c r="L101" s="41">
        <f t="shared" si="502"/>
        <v>120095.09000000078</v>
      </c>
      <c r="M101" s="41">
        <f t="shared" si="502"/>
        <v>-321582.3900000006</v>
      </c>
      <c r="N101" s="41">
        <f t="shared" si="502"/>
        <v>319110.6400000006</v>
      </c>
      <c r="O101" s="41">
        <f t="shared" si="502"/>
        <v>-430945.98000000045</v>
      </c>
      <c r="P101" s="41">
        <f t="shared" si="502"/>
        <v>50217.129999999888</v>
      </c>
      <c r="Q101" s="41">
        <f t="shared" si="502"/>
        <v>-953.20000000018626</v>
      </c>
      <c r="R101" s="41">
        <f t="shared" si="502"/>
        <v>-39596.489999999292</v>
      </c>
      <c r="S101" s="41">
        <f t="shared" si="502"/>
        <v>126909.46999999974</v>
      </c>
      <c r="T101" s="41">
        <f t="shared" si="502"/>
        <v>-277501.98000000045</v>
      </c>
      <c r="U101" s="41">
        <f t="shared" si="502"/>
        <v>537547.29</v>
      </c>
      <c r="V101" s="41">
        <f t="shared" si="502"/>
        <v>196809.91999999993</v>
      </c>
      <c r="W101" s="41">
        <f t="shared" si="502"/>
        <v>-292308.00999999978</v>
      </c>
      <c r="X101" s="41">
        <f t="shared" si="502"/>
        <v>329570.29000000004</v>
      </c>
      <c r="Y101" s="41">
        <f t="shared" si="502"/>
        <v>-140688.9299999997</v>
      </c>
      <c r="Z101" s="41">
        <f t="shared" si="502"/>
        <v>267478.03000000026</v>
      </c>
      <c r="AA101" s="41">
        <f t="shared" si="502"/>
        <v>-576141.47000000067</v>
      </c>
      <c r="AB101" s="41">
        <f t="shared" si="502"/>
        <v>141533.99000000022</v>
      </c>
      <c r="AC101" s="41">
        <f t="shared" si="502"/>
        <v>-61084.589999999851</v>
      </c>
      <c r="AD101" s="41">
        <f t="shared" si="502"/>
        <v>-105282.36000000034</v>
      </c>
      <c r="AE101" s="41">
        <f t="shared" si="502"/>
        <v>101908.0700000003</v>
      </c>
      <c r="AF101" s="41">
        <f t="shared" ref="AF101:AF104" si="503">AF75-AE75</f>
        <v>-68588.122226253152</v>
      </c>
      <c r="AG101" s="41">
        <f t="shared" ref="AG101:AG104" si="504">AG75-AF75</f>
        <v>193861.65580631141</v>
      </c>
      <c r="AH101" s="41">
        <f t="shared" ref="AH101:AH104" si="505">AH75-AG75</f>
        <v>-6217.2150674201548</v>
      </c>
      <c r="AI101" s="41">
        <f t="shared" ref="AI101:AI104" si="506">AI75-AH75</f>
        <v>177045.65704252757</v>
      </c>
      <c r="AJ101" s="41">
        <f t="shared" ref="AJ101:AJ104" si="507">AJ75-AI75</f>
        <v>95719.106860511936</v>
      </c>
      <c r="AK101" s="41">
        <f t="shared" ref="AK101:AK104" si="508">AK75-AJ75</f>
        <v>-58579.843326985836</v>
      </c>
      <c r="AL101" s="41">
        <f t="shared" ref="AL101:AL104" si="509">AL75-AK75</f>
        <v>-47089.125741966069</v>
      </c>
      <c r="AM101" s="41">
        <f t="shared" ref="AM101:AM104" si="510">AM75-AL75</f>
        <v>-133896.29625038151</v>
      </c>
      <c r="AN101" s="41">
        <f t="shared" ref="AN101:AN104" si="511">AN75-AM75</f>
        <v>-11915.495296321809</v>
      </c>
      <c r="AO101" s="41">
        <f t="shared" ref="AO101:AO104" si="512">AO75-AN75</f>
        <v>-5777.6199149377644</v>
      </c>
      <c r="AP101" s="41">
        <f t="shared" ref="AP101:AP104" si="513">AP75-AO75</f>
        <v>-69257.249617059715</v>
      </c>
      <c r="AQ101" s="41">
        <f t="shared" ref="AQ101:AQ104" si="514">AQ75-AP75</f>
        <v>146734.77696187422</v>
      </c>
      <c r="AR101" s="41">
        <f t="shared" ref="AR101:AR104" si="515">AR75-AQ75</f>
        <v>-53400.347131673247</v>
      </c>
      <c r="AS101" s="41">
        <f t="shared" ref="AS101:AS104" si="516">AS75-AR75</f>
        <v>189951.92512410227</v>
      </c>
      <c r="AT101" s="41">
        <f t="shared" ref="AT101:AT104" si="517">AT75-AS75</f>
        <v>-1767.7986638164148</v>
      </c>
      <c r="AU101" s="41">
        <f t="shared" ref="AU101:AU104" si="518">AU75-AT75</f>
        <v>179983.72072084714</v>
      </c>
      <c r="AV101" s="41">
        <f t="shared" ref="AV101:AV104" si="519">AV75-AU75</f>
        <v>93665.844540134072</v>
      </c>
      <c r="AW101" s="41">
        <f t="shared" ref="AW101:AW104" si="520">AW75-AV75</f>
        <v>-60646.024178336374</v>
      </c>
      <c r="AX101" s="41">
        <f t="shared" ref="AX101:AX104" si="521">AX75-AW75</f>
        <v>-44786.102577709593</v>
      </c>
      <c r="AY101" s="41">
        <f t="shared" ref="AY101:AY104" si="522">AY75-AX75</f>
        <v>-135304.48631953541</v>
      </c>
      <c r="AZ101" s="41">
        <f t="shared" ref="AZ101:AZ104" si="523">AZ75-AY75</f>
        <v>-6306.159819573164</v>
      </c>
      <c r="BA101" s="41">
        <f t="shared" ref="BA101:BA104" si="524">BA75-AZ75</f>
        <v>-4402.2826159028336</v>
      </c>
      <c r="BB101" s="41">
        <f t="shared" ref="BB101:BB104" si="525">BB75-BA75</f>
        <v>-75705.332072215155</v>
      </c>
      <c r="BC101" s="41">
        <f t="shared" ref="BC101:BC104" si="526">BC75-BB75</f>
        <v>151331.12611020263</v>
      </c>
      <c r="BD101" s="41">
        <f t="shared" ref="BD101:BD104" si="527">BD75-BC75</f>
        <v>-50575.37513489835</v>
      </c>
      <c r="BE101" s="41">
        <f t="shared" ref="BE101:BE104" si="528">BE75-BD75</f>
        <v>211283.75250202883</v>
      </c>
      <c r="BF101" s="41">
        <f t="shared" ref="BF101:BF104" si="529">BF75-BE75</f>
        <v>-230.10331484489143</v>
      </c>
      <c r="BG101" s="41">
        <f t="shared" ref="BG101:BG104" si="530">BG75-BF75</f>
        <v>183022.33111887984</v>
      </c>
      <c r="BH101" s="41">
        <f t="shared" ref="BH101:BH104" si="531">BH75-BG75</f>
        <v>90883.97350029368</v>
      </c>
      <c r="BI101" s="41">
        <f t="shared" ref="BI101:BI104" si="532">BI75-BH75</f>
        <v>-62980.694382746704</v>
      </c>
      <c r="BJ101" s="41">
        <f t="shared" ref="BJ101:BJ104" si="533">BJ75-BI75</f>
        <v>-41846.662055911496</v>
      </c>
      <c r="BK101" s="41">
        <f t="shared" ref="BK101:BK104" si="534">BK75-BJ75</f>
        <v>-136613.74836480618</v>
      </c>
      <c r="BL101" s="41">
        <f t="shared" ref="BL101:BL104" si="535">BL75-BK75</f>
        <v>544.92927056737244</v>
      </c>
      <c r="BM101" s="41">
        <f t="shared" ref="BM101:BM104" si="536">BM75-BL75</f>
        <v>-2713.9149378323928</v>
      </c>
      <c r="BN101" s="41">
        <f t="shared" ref="BN101:BN104" si="537">BN75-BM75</f>
        <v>-83331.980506377295</v>
      </c>
      <c r="BO101" s="41">
        <f t="shared" ref="BO101:BO104" si="538">BO75-BN75</f>
        <v>156475.48599453457</v>
      </c>
      <c r="BP101" s="75"/>
      <c r="BR101" s="75"/>
      <c r="BS101" s="41">
        <f t="shared" ref="BS101:BS104" si="539">BS75-BR75</f>
        <v>121840.25</v>
      </c>
      <c r="BT101" s="41">
        <f t="shared" ref="BT101:BT104" si="540">BT75-BS75</f>
        <v>212040.22922989912</v>
      </c>
      <c r="BU101" s="41">
        <f t="shared" ref="BU101:BU104" si="541">BU75-BT75</f>
        <v>232614.08311652392</v>
      </c>
      <c r="BV101" s="41">
        <f t="shared" ref="BV101:BV104" si="542">BV75-BU75</f>
        <v>263917.99368888699</v>
      </c>
    </row>
    <row r="102" spans="1:74" x14ac:dyDescent="0.3">
      <c r="A102" s="42" t="str">
        <f>"Change in "&amp;A76</f>
        <v>Change in Accrued Expenses</v>
      </c>
      <c r="F102" s="13" t="s">
        <v>107</v>
      </c>
      <c r="H102" s="46"/>
      <c r="I102" s="41">
        <f t="shared" ref="I102:J104" si="543">I76-H76</f>
        <v>26764.340000000026</v>
      </c>
      <c r="J102" s="41">
        <f t="shared" si="543"/>
        <v>26764.339999999967</v>
      </c>
      <c r="K102" s="41">
        <f t="shared" si="502"/>
        <v>-8041.0400000000373</v>
      </c>
      <c r="L102" s="41">
        <f t="shared" si="502"/>
        <v>20813.190000000061</v>
      </c>
      <c r="M102" s="41">
        <f t="shared" si="502"/>
        <v>-28181.690000000061</v>
      </c>
      <c r="N102" s="41">
        <f t="shared" si="502"/>
        <v>1310.75</v>
      </c>
      <c r="O102" s="41">
        <f t="shared" si="502"/>
        <v>-7036.8499999999767</v>
      </c>
      <c r="P102" s="41">
        <f t="shared" si="502"/>
        <v>-7036.859999999986</v>
      </c>
      <c r="Q102" s="41">
        <f t="shared" si="502"/>
        <v>-8329.6500000000233</v>
      </c>
      <c r="R102" s="41">
        <f t="shared" si="502"/>
        <v>-8329.6499999999651</v>
      </c>
      <c r="S102" s="41">
        <f t="shared" si="502"/>
        <v>43302.139999999956</v>
      </c>
      <c r="T102" s="41">
        <f t="shared" si="502"/>
        <v>-21886.239999999991</v>
      </c>
      <c r="U102" s="41">
        <f t="shared" si="502"/>
        <v>28370.20000000007</v>
      </c>
      <c r="V102" s="41">
        <f t="shared" si="502"/>
        <v>28370.209999999963</v>
      </c>
      <c r="W102" s="41">
        <f t="shared" si="502"/>
        <v>-8523.5100000000093</v>
      </c>
      <c r="X102" s="41">
        <f t="shared" si="502"/>
        <v>22061.979999999981</v>
      </c>
      <c r="Y102" s="41">
        <f t="shared" si="502"/>
        <v>-29872.589999999967</v>
      </c>
      <c r="Z102" s="41">
        <f t="shared" si="502"/>
        <v>1389.4000000000233</v>
      </c>
      <c r="AA102" s="41">
        <f t="shared" si="502"/>
        <v>-7459.0700000000652</v>
      </c>
      <c r="AB102" s="41">
        <f t="shared" si="502"/>
        <v>-7459.0699999999488</v>
      </c>
      <c r="AC102" s="41">
        <f t="shared" si="502"/>
        <v>-8829.4300000000512</v>
      </c>
      <c r="AD102" s="41">
        <f t="shared" si="502"/>
        <v>-8829.4299999999348</v>
      </c>
      <c r="AE102" s="41">
        <f t="shared" si="502"/>
        <v>45900.269999999902</v>
      </c>
      <c r="AF102" s="41">
        <f t="shared" si="503"/>
        <v>-50137.403930419125</v>
      </c>
      <c r="AG102" s="41">
        <f t="shared" si="504"/>
        <v>53407.001027623541</v>
      </c>
      <c r="AH102" s="41">
        <f t="shared" si="505"/>
        <v>-3324.8733115647919</v>
      </c>
      <c r="AI102" s="41">
        <f t="shared" si="506"/>
        <v>-2760.5002466907026</v>
      </c>
      <c r="AJ102" s="41">
        <f t="shared" si="507"/>
        <v>29572.280559438863</v>
      </c>
      <c r="AK102" s="41">
        <f t="shared" si="508"/>
        <v>-43099.380661258474</v>
      </c>
      <c r="AL102" s="41">
        <f t="shared" si="509"/>
        <v>2717.3157355916919</v>
      </c>
      <c r="AM102" s="41">
        <f t="shared" si="510"/>
        <v>5062.3057624455541</v>
      </c>
      <c r="AN102" s="41">
        <f t="shared" si="511"/>
        <v>-7620.0025214027846</v>
      </c>
      <c r="AO102" s="41">
        <f t="shared" si="512"/>
        <v>1860.739892825135</v>
      </c>
      <c r="AP102" s="41">
        <f t="shared" si="513"/>
        <v>-15803.853982762434</v>
      </c>
      <c r="AQ102" s="41">
        <f t="shared" si="514"/>
        <v>54407.848876905744</v>
      </c>
      <c r="AR102" s="41">
        <f t="shared" si="515"/>
        <v>-50739.749434716301</v>
      </c>
      <c r="AS102" s="41">
        <f t="shared" si="516"/>
        <v>57573.294851089828</v>
      </c>
      <c r="AT102" s="41">
        <f t="shared" si="517"/>
        <v>-6403.5550689388765</v>
      </c>
      <c r="AU102" s="41">
        <f t="shared" si="518"/>
        <v>-3032.9852148956852</v>
      </c>
      <c r="AV102" s="41">
        <f t="shared" si="519"/>
        <v>31974.63978269021</v>
      </c>
      <c r="AW102" s="41">
        <f t="shared" si="520"/>
        <v>-45916.396642541513</v>
      </c>
      <c r="AX102" s="41">
        <f t="shared" si="521"/>
        <v>4092.0547004517866</v>
      </c>
      <c r="AY102" s="41">
        <f t="shared" si="522"/>
        <v>6198.6289488616167</v>
      </c>
      <c r="AZ102" s="41">
        <f t="shared" si="523"/>
        <v>-7970.2256059685024</v>
      </c>
      <c r="BA102" s="41">
        <f t="shared" si="524"/>
        <v>1609.3845909972442</v>
      </c>
      <c r="BB102" s="41">
        <f t="shared" si="525"/>
        <v>-17542.891266673454</v>
      </c>
      <c r="BC102" s="41">
        <f t="shared" si="526"/>
        <v>57898.460838533356</v>
      </c>
      <c r="BD102" s="41">
        <f t="shared" si="527"/>
        <v>-51321.187010646099</v>
      </c>
      <c r="BE102" s="41">
        <f t="shared" si="528"/>
        <v>62475.120843518176</v>
      </c>
      <c r="BF102" s="41">
        <f t="shared" si="529"/>
        <v>-10134.178784213262</v>
      </c>
      <c r="BG102" s="41">
        <f t="shared" si="530"/>
        <v>-3355.7729505250463</v>
      </c>
      <c r="BH102" s="41">
        <f t="shared" si="531"/>
        <v>34804.789397262502</v>
      </c>
      <c r="BI102" s="41">
        <f t="shared" si="532"/>
        <v>-49209.772917816765</v>
      </c>
      <c r="BJ102" s="41">
        <f t="shared" si="533"/>
        <v>5754.2105955502484</v>
      </c>
      <c r="BK102" s="41">
        <f t="shared" si="534"/>
        <v>7564.0747030696366</v>
      </c>
      <c r="BL102" s="41">
        <f t="shared" si="535"/>
        <v>-8372.8866461515427</v>
      </c>
      <c r="BM102" s="41">
        <f t="shared" si="536"/>
        <v>1298.4056795976358</v>
      </c>
      <c r="BN102" s="41">
        <f t="shared" si="537"/>
        <v>-19608.410004676902</v>
      </c>
      <c r="BO102" s="41">
        <f t="shared" si="538"/>
        <v>61976.330825280049</v>
      </c>
      <c r="BP102" s="75"/>
      <c r="BR102" s="75"/>
      <c r="BS102" s="41">
        <f t="shared" si="539"/>
        <v>33232.719999999972</v>
      </c>
      <c r="BT102" s="41">
        <f t="shared" si="540"/>
        <v>24281.477200732217</v>
      </c>
      <c r="BU102" s="41">
        <f t="shared" si="541"/>
        <v>27740.660478889709</v>
      </c>
      <c r="BV102" s="41">
        <f t="shared" si="542"/>
        <v>31870.723730248632</v>
      </c>
    </row>
    <row r="103" spans="1:74" x14ac:dyDescent="0.3">
      <c r="A103" s="42" t="str">
        <f>"Change in "&amp;A77</f>
        <v>Change in Bonus Accrual</v>
      </c>
      <c r="F103" s="13" t="s">
        <v>107</v>
      </c>
      <c r="H103" s="46"/>
      <c r="I103" s="41">
        <f t="shared" si="543"/>
        <v>40000</v>
      </c>
      <c r="J103" s="41">
        <f t="shared" si="543"/>
        <v>40000</v>
      </c>
      <c r="K103" s="41">
        <f t="shared" si="502"/>
        <v>40000</v>
      </c>
      <c r="L103" s="41">
        <f t="shared" si="502"/>
        <v>40000</v>
      </c>
      <c r="M103" s="41">
        <f t="shared" si="502"/>
        <v>40000</v>
      </c>
      <c r="N103" s="41">
        <f t="shared" si="502"/>
        <v>40000</v>
      </c>
      <c r="O103" s="41">
        <f t="shared" si="502"/>
        <v>40000</v>
      </c>
      <c r="P103" s="41">
        <f t="shared" si="502"/>
        <v>40000</v>
      </c>
      <c r="Q103" s="41">
        <f t="shared" si="502"/>
        <v>40000</v>
      </c>
      <c r="R103" s="41">
        <f t="shared" si="502"/>
        <v>40000</v>
      </c>
      <c r="S103" s="41">
        <f t="shared" si="502"/>
        <v>-440000</v>
      </c>
      <c r="T103" s="41">
        <f t="shared" si="502"/>
        <v>42000</v>
      </c>
      <c r="U103" s="41">
        <f t="shared" si="502"/>
        <v>42000</v>
      </c>
      <c r="V103" s="41">
        <f t="shared" si="502"/>
        <v>42000</v>
      </c>
      <c r="W103" s="41">
        <f t="shared" si="502"/>
        <v>42000</v>
      </c>
      <c r="X103" s="41">
        <f t="shared" si="502"/>
        <v>42000</v>
      </c>
      <c r="Y103" s="41">
        <f t="shared" si="502"/>
        <v>42000</v>
      </c>
      <c r="Z103" s="41">
        <f t="shared" si="502"/>
        <v>42000</v>
      </c>
      <c r="AA103" s="41">
        <f t="shared" si="502"/>
        <v>42000</v>
      </c>
      <c r="AB103" s="41">
        <f t="shared" si="502"/>
        <v>42000</v>
      </c>
      <c r="AC103" s="41">
        <f t="shared" si="502"/>
        <v>42000</v>
      </c>
      <c r="AD103" s="41">
        <f t="shared" si="502"/>
        <v>42000</v>
      </c>
      <c r="AE103" s="41">
        <f t="shared" si="502"/>
        <v>-462000</v>
      </c>
      <c r="AF103" s="41">
        <f t="shared" si="503"/>
        <v>43333.333333333358</v>
      </c>
      <c r="AG103" s="41">
        <f t="shared" si="504"/>
        <v>43333.333333333358</v>
      </c>
      <c r="AH103" s="41">
        <f t="shared" si="505"/>
        <v>43333.333333333358</v>
      </c>
      <c r="AI103" s="41">
        <f t="shared" si="506"/>
        <v>44666.666666666701</v>
      </c>
      <c r="AJ103" s="41">
        <f t="shared" si="507"/>
        <v>44666.666666666686</v>
      </c>
      <c r="AK103" s="41">
        <f t="shared" si="508"/>
        <v>45333.333333333343</v>
      </c>
      <c r="AL103" s="41">
        <f t="shared" si="509"/>
        <v>45333.333333333372</v>
      </c>
      <c r="AM103" s="41">
        <f t="shared" si="510"/>
        <v>46000.000000000058</v>
      </c>
      <c r="AN103" s="41">
        <f t="shared" si="511"/>
        <v>46000</v>
      </c>
      <c r="AO103" s="41">
        <f t="shared" si="512"/>
        <v>46000</v>
      </c>
      <c r="AP103" s="41">
        <f t="shared" si="513"/>
        <v>46000</v>
      </c>
      <c r="AQ103" s="41">
        <f t="shared" si="514"/>
        <v>-494000.00000000023</v>
      </c>
      <c r="AR103" s="41">
        <f t="shared" si="515"/>
        <v>47380.000000000029</v>
      </c>
      <c r="AS103" s="41">
        <f t="shared" si="516"/>
        <v>47380.000000000029</v>
      </c>
      <c r="AT103" s="41">
        <f t="shared" si="517"/>
        <v>47380.000000000029</v>
      </c>
      <c r="AU103" s="41">
        <f t="shared" si="518"/>
        <v>47380.000000000029</v>
      </c>
      <c r="AV103" s="41">
        <f t="shared" si="519"/>
        <v>47380.000000000029</v>
      </c>
      <c r="AW103" s="41">
        <f t="shared" si="520"/>
        <v>47380.000000000029</v>
      </c>
      <c r="AX103" s="41">
        <f t="shared" si="521"/>
        <v>47380.000000000058</v>
      </c>
      <c r="AY103" s="41">
        <f t="shared" si="522"/>
        <v>47380</v>
      </c>
      <c r="AZ103" s="41">
        <f t="shared" si="523"/>
        <v>47380</v>
      </c>
      <c r="BA103" s="41">
        <f t="shared" si="524"/>
        <v>47380</v>
      </c>
      <c r="BB103" s="41">
        <f t="shared" si="525"/>
        <v>47380</v>
      </c>
      <c r="BC103" s="41">
        <f t="shared" si="526"/>
        <v>-521180.00000000023</v>
      </c>
      <c r="BD103" s="41">
        <f t="shared" si="527"/>
        <v>48801.400000000031</v>
      </c>
      <c r="BE103" s="41">
        <f t="shared" si="528"/>
        <v>48801.400000000031</v>
      </c>
      <c r="BF103" s="41">
        <f t="shared" si="529"/>
        <v>48801.400000000038</v>
      </c>
      <c r="BG103" s="41">
        <f t="shared" si="530"/>
        <v>48801.400000000023</v>
      </c>
      <c r="BH103" s="41">
        <f t="shared" si="531"/>
        <v>48801.400000000023</v>
      </c>
      <c r="BI103" s="41">
        <f t="shared" si="532"/>
        <v>48801.400000000052</v>
      </c>
      <c r="BJ103" s="41">
        <f t="shared" si="533"/>
        <v>48801.400000000023</v>
      </c>
      <c r="BK103" s="41">
        <f t="shared" si="534"/>
        <v>48801.400000000023</v>
      </c>
      <c r="BL103" s="41">
        <f t="shared" si="535"/>
        <v>48801.400000000023</v>
      </c>
      <c r="BM103" s="41">
        <f t="shared" si="536"/>
        <v>48801.400000000023</v>
      </c>
      <c r="BN103" s="41">
        <f t="shared" si="537"/>
        <v>48801.400000000081</v>
      </c>
      <c r="BO103" s="41">
        <f t="shared" si="538"/>
        <v>-536815.40000000037</v>
      </c>
      <c r="BP103" s="75"/>
      <c r="BR103" s="75"/>
      <c r="BS103" s="41">
        <f t="shared" si="539"/>
        <v>0</v>
      </c>
      <c r="BT103" s="41">
        <f t="shared" si="540"/>
        <v>0</v>
      </c>
      <c r="BU103" s="41">
        <f t="shared" si="541"/>
        <v>0</v>
      </c>
      <c r="BV103" s="41">
        <f t="shared" si="542"/>
        <v>0</v>
      </c>
    </row>
    <row r="104" spans="1:74" x14ac:dyDescent="0.3">
      <c r="A104" s="42" t="str">
        <f>"Change in "&amp;A78</f>
        <v>Change in Tax Accrual</v>
      </c>
      <c r="F104" s="13" t="s">
        <v>107</v>
      </c>
      <c r="H104" s="46"/>
      <c r="I104" s="41">
        <f t="shared" si="543"/>
        <v>108254.12308665908</v>
      </c>
      <c r="J104" s="41">
        <f t="shared" si="543"/>
        <v>121851.16409996216</v>
      </c>
      <c r="K104" s="41">
        <f t="shared" si="502"/>
        <v>-199778.67170367471</v>
      </c>
      <c r="L104" s="41">
        <f t="shared" si="502"/>
        <v>133897.71298032466</v>
      </c>
      <c r="M104" s="41">
        <f t="shared" si="502"/>
        <v>-139428.54393873125</v>
      </c>
      <c r="N104" s="41">
        <f t="shared" si="502"/>
        <v>105058.1390896712</v>
      </c>
      <c r="O104" s="41">
        <f t="shared" si="502"/>
        <v>111998.8993240151</v>
      </c>
      <c r="P104" s="41">
        <f t="shared" si="502"/>
        <v>-234814.20181801019</v>
      </c>
      <c r="Q104" s="41">
        <f t="shared" si="502"/>
        <v>100390.08875626419</v>
      </c>
      <c r="R104" s="41">
        <f t="shared" si="502"/>
        <v>98184.439838043298</v>
      </c>
      <c r="S104" s="41">
        <f t="shared" si="502"/>
        <v>119265.70900611894</v>
      </c>
      <c r="T104" s="41">
        <f t="shared" si="502"/>
        <v>-355357.9375515178</v>
      </c>
      <c r="U104" s="41">
        <f t="shared" si="502"/>
        <v>110201.06240542041</v>
      </c>
      <c r="V104" s="41">
        <f t="shared" si="502"/>
        <v>53525.552942956972</v>
      </c>
      <c r="W104" s="41">
        <f t="shared" si="502"/>
        <v>-129643.4987688518</v>
      </c>
      <c r="X104" s="41">
        <f t="shared" si="502"/>
        <v>88452.257054195506</v>
      </c>
      <c r="Y104" s="41">
        <f t="shared" si="502"/>
        <v>-108292.59013696149</v>
      </c>
      <c r="Z104" s="41">
        <f t="shared" si="502"/>
        <v>58938.284537281637</v>
      </c>
      <c r="AA104" s="41">
        <f t="shared" si="502"/>
        <v>79939.061699604004</v>
      </c>
      <c r="AB104" s="41">
        <f t="shared" si="502"/>
        <v>-145598.75750296307</v>
      </c>
      <c r="AC104" s="41">
        <f t="shared" si="502"/>
        <v>86529.916413336003</v>
      </c>
      <c r="AD104" s="41">
        <f t="shared" si="502"/>
        <v>84730.100333862327</v>
      </c>
      <c r="AE104" s="41">
        <f t="shared" si="502"/>
        <v>108986.3772325161</v>
      </c>
      <c r="AF104" s="41">
        <f t="shared" si="503"/>
        <v>-277306.80367624195</v>
      </c>
      <c r="AG104" s="41">
        <f t="shared" si="504"/>
        <v>99481.692230871122</v>
      </c>
      <c r="AH104" s="41">
        <f t="shared" si="505"/>
        <v>100166.52548217872</v>
      </c>
      <c r="AI104" s="41">
        <f t="shared" si="506"/>
        <v>-170371.70444334624</v>
      </c>
      <c r="AJ104" s="41">
        <f t="shared" si="507"/>
        <v>112838.92224268988</v>
      </c>
      <c r="AK104" s="41">
        <f t="shared" si="508"/>
        <v>-125407.63003705471</v>
      </c>
      <c r="AL104" s="41">
        <f t="shared" si="509"/>
        <v>81048.704027509899</v>
      </c>
      <c r="AM104" s="41">
        <f t="shared" si="510"/>
        <v>82172.634219144704</v>
      </c>
      <c r="AN104" s="41">
        <f t="shared" si="511"/>
        <v>-169230.72785381734</v>
      </c>
      <c r="AO104" s="41">
        <f t="shared" si="512"/>
        <v>80591.582463376457</v>
      </c>
      <c r="AP104" s="41">
        <f t="shared" si="513"/>
        <v>66293.340761087369</v>
      </c>
      <c r="AQ104" s="41">
        <f t="shared" si="514"/>
        <v>103608.21695399238</v>
      </c>
      <c r="AR104" s="41">
        <f t="shared" si="515"/>
        <v>-269085.85490294482</v>
      </c>
      <c r="AS104" s="41">
        <f t="shared" si="516"/>
        <v>94101.573571584158</v>
      </c>
      <c r="AT104" s="41">
        <f t="shared" si="517"/>
        <v>93119.013365116465</v>
      </c>
      <c r="AU104" s="41">
        <f t="shared" si="518"/>
        <v>-152082.92574742669</v>
      </c>
      <c r="AV104" s="41">
        <f t="shared" si="519"/>
        <v>112214.90107150021</v>
      </c>
      <c r="AW104" s="41">
        <f t="shared" si="520"/>
        <v>-122556.85060437035</v>
      </c>
      <c r="AX104" s="41">
        <f t="shared" si="521"/>
        <v>81908.018025197729</v>
      </c>
      <c r="AY104" s="41">
        <f t="shared" si="522"/>
        <v>86395.089765041776</v>
      </c>
      <c r="AZ104" s="41">
        <f t="shared" si="523"/>
        <v>-170685.25194646983</v>
      </c>
      <c r="BA104" s="41">
        <f t="shared" si="524"/>
        <v>84531.244156656903</v>
      </c>
      <c r="BB104" s="41">
        <f t="shared" si="525"/>
        <v>68954.177721768792</v>
      </c>
      <c r="BC104" s="41">
        <f t="shared" si="526"/>
        <v>108396.05940995226</v>
      </c>
      <c r="BD104" s="41">
        <f t="shared" si="527"/>
        <v>-280485.24044713465</v>
      </c>
      <c r="BE104" s="41">
        <f t="shared" si="528"/>
        <v>100863.05792063204</v>
      </c>
      <c r="BF104" s="41">
        <f t="shared" si="529"/>
        <v>97840.195579831925</v>
      </c>
      <c r="BG104" s="41">
        <f t="shared" si="530"/>
        <v>-162785.14549422893</v>
      </c>
      <c r="BH104" s="41">
        <f t="shared" si="531"/>
        <v>118464.4769354664</v>
      </c>
      <c r="BI104" s="41">
        <f t="shared" si="532"/>
        <v>-129174.97451666259</v>
      </c>
      <c r="BJ104" s="41">
        <f t="shared" si="533"/>
        <v>86953.109881576325</v>
      </c>
      <c r="BK104" s="41">
        <f t="shared" si="534"/>
        <v>92392.70428710588</v>
      </c>
      <c r="BL104" s="41">
        <f t="shared" si="535"/>
        <v>-180401.11935140274</v>
      </c>
      <c r="BM104" s="41">
        <f t="shared" si="536"/>
        <v>90181.839561415371</v>
      </c>
      <c r="BN104" s="41">
        <f t="shared" si="537"/>
        <v>73117.270380439528</v>
      </c>
      <c r="BO104" s="41">
        <f t="shared" si="538"/>
        <v>115031.20524942246</v>
      </c>
      <c r="BP104" s="75"/>
      <c r="BR104" s="75"/>
      <c r="BS104" s="41">
        <f t="shared" si="539"/>
        <v>-67590.171341121197</v>
      </c>
      <c r="BT104" s="41">
        <f t="shared" si="540"/>
        <v>-16115.247629609716</v>
      </c>
      <c r="BU104" s="41">
        <f t="shared" si="541"/>
        <v>15209.193885606597</v>
      </c>
      <c r="BV104" s="41">
        <f t="shared" si="542"/>
        <v>21997.379986461019</v>
      </c>
    </row>
    <row r="105" spans="1:74" x14ac:dyDescent="0.3">
      <c r="A105" s="42"/>
      <c r="H105" s="46"/>
      <c r="BR105" s="46"/>
    </row>
    <row r="106" spans="1:74" x14ac:dyDescent="0.3">
      <c r="A106" s="34" t="s">
        <v>105</v>
      </c>
      <c r="B106" s="34"/>
      <c r="C106" s="34"/>
      <c r="D106" s="34"/>
      <c r="E106" s="34"/>
      <c r="F106" s="34"/>
      <c r="G106" s="34"/>
      <c r="H106" s="47"/>
      <c r="I106" s="43">
        <f>SUM(I96:I105)</f>
        <v>366397.91695552907</v>
      </c>
      <c r="J106" s="43">
        <f>SUM(J96:J105)</f>
        <v>679094.24699987331</v>
      </c>
      <c r="K106" s="43">
        <f t="shared" ref="K106:AE106" si="544">SUM(K96:K105)</f>
        <v>-211380.63428387226</v>
      </c>
      <c r="L106" s="43">
        <f t="shared" si="544"/>
        <v>515298.50993441755</v>
      </c>
      <c r="M106" s="43">
        <f t="shared" si="544"/>
        <v>-179205.368755212</v>
      </c>
      <c r="N106" s="43">
        <f t="shared" si="544"/>
        <v>701876.19696557056</v>
      </c>
      <c r="O106" s="43">
        <f t="shared" si="544"/>
        <v>382974.94441338396</v>
      </c>
      <c r="P106" s="43">
        <f t="shared" si="544"/>
        <v>233461.00208875514</v>
      </c>
      <c r="Q106" s="43">
        <f t="shared" si="544"/>
        <v>700323.18918754684</v>
      </c>
      <c r="R106" s="43">
        <f t="shared" si="544"/>
        <v>366561.93612681143</v>
      </c>
      <c r="S106" s="43">
        <f t="shared" si="544"/>
        <v>-88596.676646270673</v>
      </c>
      <c r="T106" s="43">
        <f t="shared" si="544"/>
        <v>-859764.63353063352</v>
      </c>
      <c r="U106" s="43">
        <f t="shared" si="544"/>
        <v>797004.53468473535</v>
      </c>
      <c r="V106" s="43">
        <f t="shared" si="544"/>
        <v>381497.96980985691</v>
      </c>
      <c r="W106" s="43">
        <f t="shared" si="544"/>
        <v>-610222.41272907355</v>
      </c>
      <c r="X106" s="43">
        <f t="shared" si="544"/>
        <v>120012.15684731794</v>
      </c>
      <c r="Y106" s="43">
        <f t="shared" si="544"/>
        <v>95114.185376363748</v>
      </c>
      <c r="Z106" s="43">
        <f t="shared" si="544"/>
        <v>605812.73845760571</v>
      </c>
      <c r="AA106" s="43">
        <f t="shared" si="544"/>
        <v>119183.36899867942</v>
      </c>
      <c r="AB106" s="43">
        <f t="shared" si="544"/>
        <v>441734.19505617965</v>
      </c>
      <c r="AC106" s="43">
        <f t="shared" si="544"/>
        <v>555758.17471112055</v>
      </c>
      <c r="AD106" s="43">
        <f t="shared" si="544"/>
        <v>344977.04777954135</v>
      </c>
      <c r="AE106" s="43">
        <f t="shared" si="544"/>
        <v>-293555.2058916142</v>
      </c>
      <c r="AF106" s="43">
        <f t="shared" ref="AF106:BO106" si="545">SUM(AF96:AF105)</f>
        <v>127476.99218649266</v>
      </c>
      <c r="AG106" s="43">
        <f t="shared" si="545"/>
        <v>-146043.40336625866</v>
      </c>
      <c r="AH106" s="43">
        <f t="shared" si="545"/>
        <v>33488.8267182852</v>
      </c>
      <c r="AI106" s="43">
        <f t="shared" si="545"/>
        <v>-515475.18233659508</v>
      </c>
      <c r="AJ106" s="43">
        <f t="shared" si="545"/>
        <v>-109767.08240949683</v>
      </c>
      <c r="AK106" s="43">
        <f t="shared" si="545"/>
        <v>-179357.57193600477</v>
      </c>
      <c r="AL106" s="43">
        <f t="shared" si="545"/>
        <v>431457.85249337903</v>
      </c>
      <c r="AM106" s="43">
        <f t="shared" si="545"/>
        <v>559535.22594361147</v>
      </c>
      <c r="AN106" s="43">
        <f t="shared" si="545"/>
        <v>128565.43661633972</v>
      </c>
      <c r="AO106" s="43">
        <f t="shared" si="545"/>
        <v>356438.59192000201</v>
      </c>
      <c r="AP106" s="43">
        <f t="shared" si="545"/>
        <v>370286.57279720739</v>
      </c>
      <c r="AQ106" s="43">
        <f t="shared" si="545"/>
        <v>-343187.3752082244</v>
      </c>
      <c r="AR106" s="43">
        <f t="shared" si="545"/>
        <v>40320.829805464658</v>
      </c>
      <c r="AS106" s="43">
        <f t="shared" si="545"/>
        <v>189517.99409515297</v>
      </c>
      <c r="AT106" s="43">
        <f t="shared" si="545"/>
        <v>393860.55406678934</v>
      </c>
      <c r="AU106" s="43">
        <f t="shared" si="545"/>
        <v>-148968.51225034028</v>
      </c>
      <c r="AV106" s="43">
        <f t="shared" si="545"/>
        <v>273586.36264943553</v>
      </c>
      <c r="AW106" s="43">
        <f t="shared" si="545"/>
        <v>227440.16519878921</v>
      </c>
      <c r="AX106" s="43">
        <f t="shared" si="545"/>
        <v>436136.79103566828</v>
      </c>
      <c r="AY106" s="43">
        <f t="shared" si="545"/>
        <v>577894.06415701541</v>
      </c>
      <c r="AZ106" s="43">
        <f t="shared" si="545"/>
        <v>135110.34777595644</v>
      </c>
      <c r="BA106" s="43">
        <f t="shared" si="545"/>
        <v>370437.53663789493</v>
      </c>
      <c r="BB106" s="43">
        <f t="shared" si="545"/>
        <v>384602.01633764524</v>
      </c>
      <c r="BC106" s="43">
        <f t="shared" si="545"/>
        <v>-358979.38385658746</v>
      </c>
      <c r="BD106" s="43">
        <f t="shared" si="545"/>
        <v>38886.612879034306</v>
      </c>
      <c r="BE106" s="43">
        <f t="shared" si="545"/>
        <v>200699.14558795036</v>
      </c>
      <c r="BF106" s="43">
        <f t="shared" si="545"/>
        <v>410385.58089417906</v>
      </c>
      <c r="BG106" s="43">
        <f t="shared" si="545"/>
        <v>-151960.18515860353</v>
      </c>
      <c r="BH106" s="43">
        <f t="shared" si="545"/>
        <v>295466.61035128136</v>
      </c>
      <c r="BI106" s="43">
        <f t="shared" si="545"/>
        <v>234188.28544243722</v>
      </c>
      <c r="BJ106" s="43">
        <f t="shared" si="545"/>
        <v>453818.34490130912</v>
      </c>
      <c r="BK106" s="43">
        <f t="shared" si="545"/>
        <v>602190.05558665539</v>
      </c>
      <c r="BL106" s="43">
        <f t="shared" si="545"/>
        <v>136817.60397924331</v>
      </c>
      <c r="BM106" s="43">
        <f t="shared" si="545"/>
        <v>390018.32156708662</v>
      </c>
      <c r="BN106" s="43">
        <f t="shared" si="545"/>
        <v>404603.71865664021</v>
      </c>
      <c r="BO106" s="43">
        <f t="shared" si="545"/>
        <v>-357395.26032759121</v>
      </c>
      <c r="BP106" s="75"/>
      <c r="BR106" s="80"/>
      <c r="BS106" s="43">
        <f t="shared" ref="BS106:BV106" si="546">SUM(BS96:BS105)</f>
        <v>1697552.1195700795</v>
      </c>
      <c r="BT106" s="43">
        <f t="shared" si="546"/>
        <v>713418.88341873768</v>
      </c>
      <c r="BU106" s="43">
        <f t="shared" si="546"/>
        <v>2520958.7656528847</v>
      </c>
      <c r="BV106" s="43">
        <f t="shared" si="546"/>
        <v>2657718.8343596216</v>
      </c>
    </row>
    <row r="107" spans="1:74" x14ac:dyDescent="0.3">
      <c r="H107" s="46"/>
      <c r="BR107" s="46"/>
    </row>
    <row r="108" spans="1:74" x14ac:dyDescent="0.3">
      <c r="A108" t="s">
        <v>109</v>
      </c>
      <c r="H108" s="46"/>
      <c r="BR108" s="46"/>
    </row>
    <row r="109" spans="1:74" x14ac:dyDescent="0.3">
      <c r="A109" s="42" t="str">
        <f>"Change in "&amp;A70&amp;" (CAPEX)"</f>
        <v>Change in Fixed Assets, net (CAPEX)</v>
      </c>
      <c r="F109" s="13" t="s">
        <v>111</v>
      </c>
      <c r="H109" s="46"/>
      <c r="I109" s="41">
        <f t="shared" ref="I109:AE109" si="547">H70-I70-I40</f>
        <v>-97577.999999999665</v>
      </c>
      <c r="J109" s="41">
        <f t="shared" si="547"/>
        <v>-5.6024873629212379E-10</v>
      </c>
      <c r="K109" s="41">
        <f t="shared" si="547"/>
        <v>1.0000000707805157E-2</v>
      </c>
      <c r="L109" s="41">
        <f t="shared" si="547"/>
        <v>-104772.00000000012</v>
      </c>
      <c r="M109" s="41">
        <f t="shared" si="547"/>
        <v>-101153.00000000055</v>
      </c>
      <c r="N109" s="41">
        <f t="shared" si="547"/>
        <v>-104055.99999999926</v>
      </c>
      <c r="O109" s="41">
        <f t="shared" si="547"/>
        <v>-101355.99000000044</v>
      </c>
      <c r="P109" s="41">
        <f t="shared" si="547"/>
        <v>-103796.00000000022</v>
      </c>
      <c r="Q109" s="41">
        <f t="shared" si="547"/>
        <v>1.127773430198431E-10</v>
      </c>
      <c r="R109" s="41">
        <f t="shared" si="547"/>
        <v>-103950.00999999981</v>
      </c>
      <c r="S109" s="41">
        <f t="shared" si="547"/>
        <v>-98415.999999999971</v>
      </c>
      <c r="T109" s="41">
        <f t="shared" si="547"/>
        <v>-97835.990000000194</v>
      </c>
      <c r="U109" s="41">
        <f t="shared" si="547"/>
        <v>3.7107383832335472E-10</v>
      </c>
      <c r="V109" s="41">
        <f t="shared" si="547"/>
        <v>-1.8553691916167736E-10</v>
      </c>
      <c r="W109" s="41">
        <f t="shared" si="547"/>
        <v>3.7107383832335472E-10</v>
      </c>
      <c r="X109" s="41">
        <f t="shared" si="547"/>
        <v>-3.7107383832335472E-10</v>
      </c>
      <c r="Y109" s="41">
        <f t="shared" si="547"/>
        <v>-1.8553691916167736E-10</v>
      </c>
      <c r="Z109" s="41">
        <f t="shared" si="547"/>
        <v>-99079.999999999709</v>
      </c>
      <c r="AA109" s="41">
        <f t="shared" si="547"/>
        <v>-99872.000000000218</v>
      </c>
      <c r="AB109" s="41">
        <f t="shared" si="547"/>
        <v>-98622</v>
      </c>
      <c r="AC109" s="41">
        <f t="shared" si="547"/>
        <v>4.8385118134319782E-10</v>
      </c>
      <c r="AD109" s="41">
        <f t="shared" si="547"/>
        <v>-99866.000000000189</v>
      </c>
      <c r="AE109" s="41">
        <f t="shared" si="547"/>
        <v>-104736.00000000012</v>
      </c>
      <c r="AF109" s="41">
        <f t="shared" ref="AF109:BO109" si="548">AE70-AF70-AF40</f>
        <v>-1.127773430198431E-10</v>
      </c>
      <c r="AG109" s="41">
        <f t="shared" si="548"/>
        <v>-1.127773430198431E-10</v>
      </c>
      <c r="AH109" s="41">
        <f t="shared" si="548"/>
        <v>-1.127773430198431E-10</v>
      </c>
      <c r="AI109" s="41">
        <f t="shared" si="548"/>
        <v>-1.127773430198431E-10</v>
      </c>
      <c r="AJ109" s="41">
        <f t="shared" si="548"/>
        <v>-1.127773430198431E-10</v>
      </c>
      <c r="AK109" s="41">
        <f t="shared" si="548"/>
        <v>-1.127773430198431E-10</v>
      </c>
      <c r="AL109" s="41">
        <f t="shared" si="548"/>
        <v>-1.127773430198431E-10</v>
      </c>
      <c r="AM109" s="41">
        <f t="shared" si="548"/>
        <v>-1.127773430198431E-10</v>
      </c>
      <c r="AN109" s="41">
        <f t="shared" si="548"/>
        <v>-1.127773430198431E-10</v>
      </c>
      <c r="AO109" s="41">
        <f t="shared" si="548"/>
        <v>-1.127773430198431E-10</v>
      </c>
      <c r="AP109" s="41">
        <f t="shared" si="548"/>
        <v>-1.127773430198431E-10</v>
      </c>
      <c r="AQ109" s="41">
        <f t="shared" si="548"/>
        <v>-1.127773430198431E-10</v>
      </c>
      <c r="AR109" s="41">
        <f t="shared" si="548"/>
        <v>-1.127773430198431E-10</v>
      </c>
      <c r="AS109" s="41">
        <f t="shared" si="548"/>
        <v>-1.127773430198431E-10</v>
      </c>
      <c r="AT109" s="41">
        <f t="shared" si="548"/>
        <v>-1.127773430198431E-10</v>
      </c>
      <c r="AU109" s="41">
        <f t="shared" si="548"/>
        <v>-1.127773430198431E-10</v>
      </c>
      <c r="AV109" s="41">
        <f t="shared" si="548"/>
        <v>-1.127773430198431E-10</v>
      </c>
      <c r="AW109" s="41">
        <f t="shared" si="548"/>
        <v>-1.127773430198431E-10</v>
      </c>
      <c r="AX109" s="41">
        <f t="shared" si="548"/>
        <v>-1.127773430198431E-10</v>
      </c>
      <c r="AY109" s="41">
        <f t="shared" si="548"/>
        <v>-1.127773430198431E-10</v>
      </c>
      <c r="AZ109" s="41">
        <f t="shared" si="548"/>
        <v>-1.127773430198431E-10</v>
      </c>
      <c r="BA109" s="41">
        <f t="shared" si="548"/>
        <v>-1.127773430198431E-10</v>
      </c>
      <c r="BB109" s="41">
        <f t="shared" si="548"/>
        <v>-1.127773430198431E-10</v>
      </c>
      <c r="BC109" s="41">
        <f t="shared" si="548"/>
        <v>-1.127773430198431E-10</v>
      </c>
      <c r="BD109" s="41">
        <f t="shared" si="548"/>
        <v>-1.127773430198431E-10</v>
      </c>
      <c r="BE109" s="41">
        <f t="shared" si="548"/>
        <v>-1.127773430198431E-10</v>
      </c>
      <c r="BF109" s="41">
        <f t="shared" si="548"/>
        <v>-1.127773430198431E-10</v>
      </c>
      <c r="BG109" s="41">
        <f t="shared" si="548"/>
        <v>-1.127773430198431E-10</v>
      </c>
      <c r="BH109" s="41">
        <f t="shared" si="548"/>
        <v>-1.127773430198431E-10</v>
      </c>
      <c r="BI109" s="41">
        <f t="shared" si="548"/>
        <v>-1.127773430198431E-10</v>
      </c>
      <c r="BJ109" s="41">
        <f t="shared" si="548"/>
        <v>-1.127773430198431E-10</v>
      </c>
      <c r="BK109" s="41">
        <f t="shared" si="548"/>
        <v>-1.127773430198431E-10</v>
      </c>
      <c r="BL109" s="41">
        <f t="shared" si="548"/>
        <v>-1.127773430198431E-10</v>
      </c>
      <c r="BM109" s="41">
        <f t="shared" si="548"/>
        <v>-1.127773430198431E-10</v>
      </c>
      <c r="BN109" s="41">
        <f t="shared" si="548"/>
        <v>-1.127773430198431E-10</v>
      </c>
      <c r="BO109" s="41">
        <f t="shared" si="548"/>
        <v>-1.127773430198431E-10</v>
      </c>
      <c r="BP109" s="75"/>
      <c r="BR109" s="75"/>
      <c r="BS109" s="41">
        <f t="shared" ref="BS109:BV109" si="549">BR70-BS70-BS40</f>
        <v>-600011.99</v>
      </c>
      <c r="BT109" s="41">
        <f t="shared" si="549"/>
        <v>-1.3387762010097504E-9</v>
      </c>
      <c r="BU109" s="41">
        <f t="shared" si="549"/>
        <v>-1.3387762010097504E-9</v>
      </c>
      <c r="BV109" s="41">
        <f t="shared" si="549"/>
        <v>-1.3387762010097504E-9</v>
      </c>
    </row>
    <row r="110" spans="1:74" x14ac:dyDescent="0.3">
      <c r="H110" s="46"/>
      <c r="BR110" s="46"/>
    </row>
    <row r="111" spans="1:74" x14ac:dyDescent="0.3">
      <c r="A111" s="34" t="s">
        <v>110</v>
      </c>
      <c r="B111" s="34"/>
      <c r="C111" s="34"/>
      <c r="D111" s="34"/>
      <c r="E111" s="34"/>
      <c r="F111" s="34"/>
      <c r="G111" s="34"/>
      <c r="H111" s="47"/>
      <c r="I111" s="43">
        <f>SUM(I109:I110)</f>
        <v>-97577.999999999665</v>
      </c>
      <c r="J111" s="43">
        <f>SUM(J109:J110)</f>
        <v>-5.6024873629212379E-10</v>
      </c>
      <c r="K111" s="43">
        <f t="shared" ref="K111:AE111" si="550">SUM(K109:K110)</f>
        <v>1.0000000707805157E-2</v>
      </c>
      <c r="L111" s="43">
        <f t="shared" si="550"/>
        <v>-104772.00000000012</v>
      </c>
      <c r="M111" s="43">
        <f t="shared" si="550"/>
        <v>-101153.00000000055</v>
      </c>
      <c r="N111" s="43">
        <f t="shared" si="550"/>
        <v>-104055.99999999926</v>
      </c>
      <c r="O111" s="43">
        <f t="shared" si="550"/>
        <v>-101355.99000000044</v>
      </c>
      <c r="P111" s="43">
        <f t="shared" si="550"/>
        <v>-103796.00000000022</v>
      </c>
      <c r="Q111" s="43">
        <f t="shared" si="550"/>
        <v>1.127773430198431E-10</v>
      </c>
      <c r="R111" s="43">
        <f t="shared" si="550"/>
        <v>-103950.00999999981</v>
      </c>
      <c r="S111" s="43">
        <f t="shared" si="550"/>
        <v>-98415.999999999971</v>
      </c>
      <c r="T111" s="43">
        <f t="shared" si="550"/>
        <v>-97835.990000000194</v>
      </c>
      <c r="U111" s="43">
        <f t="shared" si="550"/>
        <v>3.7107383832335472E-10</v>
      </c>
      <c r="V111" s="43">
        <f t="shared" si="550"/>
        <v>-1.8553691916167736E-10</v>
      </c>
      <c r="W111" s="43">
        <f t="shared" si="550"/>
        <v>3.7107383832335472E-10</v>
      </c>
      <c r="X111" s="43">
        <f t="shared" si="550"/>
        <v>-3.7107383832335472E-10</v>
      </c>
      <c r="Y111" s="43">
        <f t="shared" si="550"/>
        <v>-1.8553691916167736E-10</v>
      </c>
      <c r="Z111" s="43">
        <f t="shared" si="550"/>
        <v>-99079.999999999709</v>
      </c>
      <c r="AA111" s="43">
        <f t="shared" si="550"/>
        <v>-99872.000000000218</v>
      </c>
      <c r="AB111" s="43">
        <f t="shared" si="550"/>
        <v>-98622</v>
      </c>
      <c r="AC111" s="43">
        <f t="shared" si="550"/>
        <v>4.8385118134319782E-10</v>
      </c>
      <c r="AD111" s="43">
        <f t="shared" si="550"/>
        <v>-99866.000000000189</v>
      </c>
      <c r="AE111" s="43">
        <f t="shared" si="550"/>
        <v>-104736.00000000012</v>
      </c>
      <c r="AF111" s="43">
        <f t="shared" ref="AF111:BO111" si="551">SUM(AF109:AF110)</f>
        <v>-1.127773430198431E-10</v>
      </c>
      <c r="AG111" s="43">
        <f t="shared" si="551"/>
        <v>-1.127773430198431E-10</v>
      </c>
      <c r="AH111" s="43">
        <f t="shared" si="551"/>
        <v>-1.127773430198431E-10</v>
      </c>
      <c r="AI111" s="43">
        <f t="shared" si="551"/>
        <v>-1.127773430198431E-10</v>
      </c>
      <c r="AJ111" s="43">
        <f t="shared" si="551"/>
        <v>-1.127773430198431E-10</v>
      </c>
      <c r="AK111" s="43">
        <f t="shared" si="551"/>
        <v>-1.127773430198431E-10</v>
      </c>
      <c r="AL111" s="43">
        <f t="shared" si="551"/>
        <v>-1.127773430198431E-10</v>
      </c>
      <c r="AM111" s="43">
        <f t="shared" si="551"/>
        <v>-1.127773430198431E-10</v>
      </c>
      <c r="AN111" s="43">
        <f t="shared" si="551"/>
        <v>-1.127773430198431E-10</v>
      </c>
      <c r="AO111" s="43">
        <f t="shared" si="551"/>
        <v>-1.127773430198431E-10</v>
      </c>
      <c r="AP111" s="43">
        <f t="shared" si="551"/>
        <v>-1.127773430198431E-10</v>
      </c>
      <c r="AQ111" s="43">
        <f t="shared" si="551"/>
        <v>-1.127773430198431E-10</v>
      </c>
      <c r="AR111" s="43">
        <f t="shared" si="551"/>
        <v>-1.127773430198431E-10</v>
      </c>
      <c r="AS111" s="43">
        <f t="shared" si="551"/>
        <v>-1.127773430198431E-10</v>
      </c>
      <c r="AT111" s="43">
        <f t="shared" si="551"/>
        <v>-1.127773430198431E-10</v>
      </c>
      <c r="AU111" s="43">
        <f t="shared" si="551"/>
        <v>-1.127773430198431E-10</v>
      </c>
      <c r="AV111" s="43">
        <f t="shared" si="551"/>
        <v>-1.127773430198431E-10</v>
      </c>
      <c r="AW111" s="43">
        <f t="shared" si="551"/>
        <v>-1.127773430198431E-10</v>
      </c>
      <c r="AX111" s="43">
        <f t="shared" si="551"/>
        <v>-1.127773430198431E-10</v>
      </c>
      <c r="AY111" s="43">
        <f t="shared" si="551"/>
        <v>-1.127773430198431E-10</v>
      </c>
      <c r="AZ111" s="43">
        <f t="shared" si="551"/>
        <v>-1.127773430198431E-10</v>
      </c>
      <c r="BA111" s="43">
        <f t="shared" si="551"/>
        <v>-1.127773430198431E-10</v>
      </c>
      <c r="BB111" s="43">
        <f t="shared" si="551"/>
        <v>-1.127773430198431E-10</v>
      </c>
      <c r="BC111" s="43">
        <f t="shared" si="551"/>
        <v>-1.127773430198431E-10</v>
      </c>
      <c r="BD111" s="43">
        <f t="shared" si="551"/>
        <v>-1.127773430198431E-10</v>
      </c>
      <c r="BE111" s="43">
        <f t="shared" si="551"/>
        <v>-1.127773430198431E-10</v>
      </c>
      <c r="BF111" s="43">
        <f t="shared" si="551"/>
        <v>-1.127773430198431E-10</v>
      </c>
      <c r="BG111" s="43">
        <f t="shared" si="551"/>
        <v>-1.127773430198431E-10</v>
      </c>
      <c r="BH111" s="43">
        <f t="shared" si="551"/>
        <v>-1.127773430198431E-10</v>
      </c>
      <c r="BI111" s="43">
        <f t="shared" si="551"/>
        <v>-1.127773430198431E-10</v>
      </c>
      <c r="BJ111" s="43">
        <f t="shared" si="551"/>
        <v>-1.127773430198431E-10</v>
      </c>
      <c r="BK111" s="43">
        <f t="shared" si="551"/>
        <v>-1.127773430198431E-10</v>
      </c>
      <c r="BL111" s="43">
        <f t="shared" si="551"/>
        <v>-1.127773430198431E-10</v>
      </c>
      <c r="BM111" s="43">
        <f t="shared" si="551"/>
        <v>-1.127773430198431E-10</v>
      </c>
      <c r="BN111" s="43">
        <f t="shared" si="551"/>
        <v>-1.127773430198431E-10</v>
      </c>
      <c r="BO111" s="43">
        <f t="shared" si="551"/>
        <v>-1.127773430198431E-10</v>
      </c>
      <c r="BP111" s="75"/>
      <c r="BR111" s="80"/>
      <c r="BS111" s="43">
        <f t="shared" ref="BS111:BV111" si="552">SUM(BS109:BS110)</f>
        <v>-600011.99</v>
      </c>
      <c r="BT111" s="43">
        <f t="shared" si="552"/>
        <v>-1.3387762010097504E-9</v>
      </c>
      <c r="BU111" s="43">
        <f t="shared" si="552"/>
        <v>-1.3387762010097504E-9</v>
      </c>
      <c r="BV111" s="43">
        <f t="shared" si="552"/>
        <v>-1.3387762010097504E-9</v>
      </c>
    </row>
    <row r="112" spans="1:74" x14ac:dyDescent="0.3">
      <c r="H112" s="46"/>
      <c r="BR112" s="46"/>
    </row>
    <row r="113" spans="1:74" x14ac:dyDescent="0.3">
      <c r="A113" t="s">
        <v>112</v>
      </c>
      <c r="H113" s="46"/>
      <c r="BR113" s="46"/>
    </row>
    <row r="114" spans="1:74" x14ac:dyDescent="0.3">
      <c r="A114" s="42" t="s">
        <v>113</v>
      </c>
      <c r="H114" s="46"/>
      <c r="BR114" s="46"/>
    </row>
    <row r="115" spans="1:74" x14ac:dyDescent="0.3">
      <c r="A115" s="44" t="str">
        <f>"Change in "&amp;A79</f>
        <v>Change in Revolver</v>
      </c>
      <c r="F115" s="13" t="s">
        <v>107</v>
      </c>
      <c r="H115" s="46"/>
      <c r="I115" s="41">
        <f>I79-H79</f>
        <v>0</v>
      </c>
      <c r="J115" s="41">
        <f>J79-I79</f>
        <v>0</v>
      </c>
      <c r="K115" s="41">
        <f t="shared" ref="K115:AE115" si="553">K79-J79</f>
        <v>0</v>
      </c>
      <c r="L115" s="41">
        <f t="shared" si="553"/>
        <v>0</v>
      </c>
      <c r="M115" s="41">
        <f t="shared" si="553"/>
        <v>0</v>
      </c>
      <c r="N115" s="41">
        <f t="shared" si="553"/>
        <v>0</v>
      </c>
      <c r="O115" s="41">
        <f t="shared" si="553"/>
        <v>-500000</v>
      </c>
      <c r="P115" s="41">
        <f t="shared" si="553"/>
        <v>0</v>
      </c>
      <c r="Q115" s="41">
        <f t="shared" si="553"/>
        <v>0</v>
      </c>
      <c r="R115" s="41">
        <f t="shared" si="553"/>
        <v>0</v>
      </c>
      <c r="S115" s="41">
        <f t="shared" si="553"/>
        <v>0</v>
      </c>
      <c r="T115" s="41">
        <f t="shared" si="553"/>
        <v>0</v>
      </c>
      <c r="U115" s="41">
        <f t="shared" si="553"/>
        <v>0</v>
      </c>
      <c r="V115" s="41">
        <f t="shared" si="553"/>
        <v>-500000</v>
      </c>
      <c r="W115" s="41">
        <f t="shared" si="553"/>
        <v>0</v>
      </c>
      <c r="X115" s="41">
        <f t="shared" si="553"/>
        <v>0</v>
      </c>
      <c r="Y115" s="41">
        <f t="shared" si="553"/>
        <v>0</v>
      </c>
      <c r="Z115" s="41">
        <f t="shared" si="553"/>
        <v>0</v>
      </c>
      <c r="AA115" s="41">
        <f t="shared" si="553"/>
        <v>0</v>
      </c>
      <c r="AB115" s="41">
        <f t="shared" si="553"/>
        <v>-500000</v>
      </c>
      <c r="AC115" s="41">
        <f t="shared" si="553"/>
        <v>0</v>
      </c>
      <c r="AD115" s="41">
        <f t="shared" si="553"/>
        <v>0</v>
      </c>
      <c r="AE115" s="41">
        <f t="shared" si="553"/>
        <v>0</v>
      </c>
      <c r="AF115" s="41">
        <f t="shared" ref="AF115:AF116" si="554">AF79-AE79</f>
        <v>0</v>
      </c>
      <c r="AG115" s="41">
        <f t="shared" ref="AG115:AG116" si="555">AG79-AF79</f>
        <v>0</v>
      </c>
      <c r="AH115" s="41">
        <f t="shared" ref="AH115:AH116" si="556">AH79-AG79</f>
        <v>0</v>
      </c>
      <c r="AI115" s="41">
        <f t="shared" ref="AI115:AI116" si="557">AI79-AH79</f>
        <v>0</v>
      </c>
      <c r="AJ115" s="41">
        <f t="shared" ref="AJ115:AJ116" si="558">AJ79-AI79</f>
        <v>0</v>
      </c>
      <c r="AK115" s="41">
        <f t="shared" ref="AK115:AK116" si="559">AK79-AJ79</f>
        <v>0</v>
      </c>
      <c r="AL115" s="41">
        <f t="shared" ref="AL115:AL116" si="560">AL79-AK79</f>
        <v>0</v>
      </c>
      <c r="AM115" s="41">
        <f t="shared" ref="AM115:AM116" si="561">AM79-AL79</f>
        <v>0</v>
      </c>
      <c r="AN115" s="41">
        <f t="shared" ref="AN115:AN116" si="562">AN79-AM79</f>
        <v>0</v>
      </c>
      <c r="AO115" s="41">
        <f t="shared" ref="AO115:AO116" si="563">AO79-AN79</f>
        <v>0</v>
      </c>
      <c r="AP115" s="41">
        <f t="shared" ref="AP115:AP116" si="564">AP79-AO79</f>
        <v>0</v>
      </c>
      <c r="AQ115" s="41">
        <f t="shared" ref="AQ115:AQ116" si="565">AQ79-AP79</f>
        <v>0</v>
      </c>
      <c r="AR115" s="41">
        <f t="shared" ref="AR115:AR116" si="566">AR79-AQ79</f>
        <v>0</v>
      </c>
      <c r="AS115" s="41">
        <f t="shared" ref="AS115:AS116" si="567">AS79-AR79</f>
        <v>0</v>
      </c>
      <c r="AT115" s="41">
        <f t="shared" ref="AT115:AT116" si="568">AT79-AS79</f>
        <v>0</v>
      </c>
      <c r="AU115" s="41">
        <f t="shared" ref="AU115:AU116" si="569">AU79-AT79</f>
        <v>0</v>
      </c>
      <c r="AV115" s="41">
        <f t="shared" ref="AV115:AV116" si="570">AV79-AU79</f>
        <v>0</v>
      </c>
      <c r="AW115" s="41">
        <f t="shared" ref="AW115:AW116" si="571">AW79-AV79</f>
        <v>0</v>
      </c>
      <c r="AX115" s="41">
        <f t="shared" ref="AX115:AX116" si="572">AX79-AW79</f>
        <v>0</v>
      </c>
      <c r="AY115" s="41">
        <f t="shared" ref="AY115:AY116" si="573">AY79-AX79</f>
        <v>0</v>
      </c>
      <c r="AZ115" s="41">
        <f t="shared" ref="AZ115:AZ116" si="574">AZ79-AY79</f>
        <v>0</v>
      </c>
      <c r="BA115" s="41">
        <f t="shared" ref="BA115:BA116" si="575">BA79-AZ79</f>
        <v>0</v>
      </c>
      <c r="BB115" s="41">
        <f t="shared" ref="BB115:BB116" si="576">BB79-BA79</f>
        <v>0</v>
      </c>
      <c r="BC115" s="41">
        <f t="shared" ref="BC115:BC116" si="577">BC79-BB79</f>
        <v>0</v>
      </c>
      <c r="BD115" s="41">
        <f t="shared" ref="BD115:BD116" si="578">BD79-BC79</f>
        <v>0</v>
      </c>
      <c r="BE115" s="41">
        <f t="shared" ref="BE115:BE116" si="579">BE79-BD79</f>
        <v>0</v>
      </c>
      <c r="BF115" s="41">
        <f t="shared" ref="BF115:BF116" si="580">BF79-BE79</f>
        <v>0</v>
      </c>
      <c r="BG115" s="41">
        <f t="shared" ref="BG115:BG116" si="581">BG79-BF79</f>
        <v>0</v>
      </c>
      <c r="BH115" s="41">
        <f t="shared" ref="BH115:BH116" si="582">BH79-BG79</f>
        <v>0</v>
      </c>
      <c r="BI115" s="41">
        <f t="shared" ref="BI115:BI116" si="583">BI79-BH79</f>
        <v>0</v>
      </c>
      <c r="BJ115" s="41">
        <f t="shared" ref="BJ115:BJ116" si="584">BJ79-BI79</f>
        <v>0</v>
      </c>
      <c r="BK115" s="41">
        <f t="shared" ref="BK115:BK116" si="585">BK79-BJ79</f>
        <v>0</v>
      </c>
      <c r="BL115" s="41">
        <f t="shared" ref="BL115:BL116" si="586">BL79-BK79</f>
        <v>0</v>
      </c>
      <c r="BM115" s="41">
        <f t="shared" ref="BM115:BM116" si="587">BM79-BL79</f>
        <v>0</v>
      </c>
      <c r="BN115" s="41">
        <f t="shared" ref="BN115:BN116" si="588">BN79-BM79</f>
        <v>0</v>
      </c>
      <c r="BO115" s="41">
        <f t="shared" ref="BO115:BO116" si="589">BO79-BN79</f>
        <v>0</v>
      </c>
      <c r="BP115" s="75"/>
      <c r="BR115" s="75"/>
      <c r="BS115" s="41">
        <f t="shared" ref="BS115:BS116" si="590">BS79-BR79</f>
        <v>-1000000</v>
      </c>
      <c r="BT115" s="41">
        <f t="shared" ref="BT115:BT116" si="591">BT79-BS79</f>
        <v>0</v>
      </c>
      <c r="BU115" s="41">
        <f t="shared" ref="BU115:BU116" si="592">BU79-BT79</f>
        <v>0</v>
      </c>
      <c r="BV115" s="41">
        <f t="shared" ref="BV115:BV116" si="593">BV79-BU79</f>
        <v>0</v>
      </c>
    </row>
    <row r="116" spans="1:74" x14ac:dyDescent="0.3">
      <c r="A116" s="44" t="str">
        <f>"Change in "&amp;A80</f>
        <v>Change in Term Debt</v>
      </c>
      <c r="F116" s="13" t="s">
        <v>107</v>
      </c>
      <c r="H116" s="46"/>
      <c r="I116" s="41">
        <f>I80-H80</f>
        <v>0</v>
      </c>
      <c r="J116" s="41">
        <f>J80-I80</f>
        <v>0</v>
      </c>
      <c r="K116" s="41">
        <f t="shared" ref="K116:AE116" si="594">K80-J80</f>
        <v>-175000</v>
      </c>
      <c r="L116" s="41">
        <f t="shared" si="594"/>
        <v>0</v>
      </c>
      <c r="M116" s="41">
        <f t="shared" si="594"/>
        <v>0</v>
      </c>
      <c r="N116" s="41">
        <f t="shared" si="594"/>
        <v>-175000</v>
      </c>
      <c r="O116" s="41">
        <f t="shared" si="594"/>
        <v>0</v>
      </c>
      <c r="P116" s="41">
        <f t="shared" si="594"/>
        <v>0</v>
      </c>
      <c r="Q116" s="41">
        <f t="shared" si="594"/>
        <v>-175000</v>
      </c>
      <c r="R116" s="41">
        <f t="shared" si="594"/>
        <v>0</v>
      </c>
      <c r="S116" s="41">
        <f t="shared" si="594"/>
        <v>0</v>
      </c>
      <c r="T116" s="41">
        <f t="shared" si="594"/>
        <v>-175000</v>
      </c>
      <c r="U116" s="41">
        <f t="shared" si="594"/>
        <v>0</v>
      </c>
      <c r="V116" s="41">
        <f t="shared" si="594"/>
        <v>0</v>
      </c>
      <c r="W116" s="41">
        <f t="shared" si="594"/>
        <v>-175000</v>
      </c>
      <c r="X116" s="41">
        <f t="shared" si="594"/>
        <v>0</v>
      </c>
      <c r="Y116" s="41">
        <f t="shared" si="594"/>
        <v>0</v>
      </c>
      <c r="Z116" s="41">
        <f t="shared" si="594"/>
        <v>-175000</v>
      </c>
      <c r="AA116" s="41">
        <f t="shared" si="594"/>
        <v>0</v>
      </c>
      <c r="AB116" s="41">
        <f t="shared" si="594"/>
        <v>0</v>
      </c>
      <c r="AC116" s="41">
        <f t="shared" si="594"/>
        <v>-175000</v>
      </c>
      <c r="AD116" s="41">
        <f t="shared" si="594"/>
        <v>0</v>
      </c>
      <c r="AE116" s="41">
        <f t="shared" si="594"/>
        <v>0</v>
      </c>
      <c r="AF116" s="41">
        <f t="shared" si="554"/>
        <v>0</v>
      </c>
      <c r="AG116" s="41">
        <f t="shared" si="555"/>
        <v>0</v>
      </c>
      <c r="AH116" s="41">
        <f t="shared" si="556"/>
        <v>0</v>
      </c>
      <c r="AI116" s="41">
        <f t="shared" si="557"/>
        <v>0</v>
      </c>
      <c r="AJ116" s="41">
        <f t="shared" si="558"/>
        <v>0</v>
      </c>
      <c r="AK116" s="41">
        <f t="shared" si="559"/>
        <v>0</v>
      </c>
      <c r="AL116" s="41">
        <f t="shared" si="560"/>
        <v>0</v>
      </c>
      <c r="AM116" s="41">
        <f t="shared" si="561"/>
        <v>0</v>
      </c>
      <c r="AN116" s="41">
        <f t="shared" si="562"/>
        <v>0</v>
      </c>
      <c r="AO116" s="41">
        <f t="shared" si="563"/>
        <v>0</v>
      </c>
      <c r="AP116" s="41">
        <f t="shared" si="564"/>
        <v>0</v>
      </c>
      <c r="AQ116" s="41">
        <f t="shared" si="565"/>
        <v>0</v>
      </c>
      <c r="AR116" s="41">
        <f t="shared" si="566"/>
        <v>0</v>
      </c>
      <c r="AS116" s="41">
        <f t="shared" si="567"/>
        <v>0</v>
      </c>
      <c r="AT116" s="41">
        <f t="shared" si="568"/>
        <v>0</v>
      </c>
      <c r="AU116" s="41">
        <f t="shared" si="569"/>
        <v>0</v>
      </c>
      <c r="AV116" s="41">
        <f t="shared" si="570"/>
        <v>0</v>
      </c>
      <c r="AW116" s="41">
        <f t="shared" si="571"/>
        <v>0</v>
      </c>
      <c r="AX116" s="41">
        <f t="shared" si="572"/>
        <v>0</v>
      </c>
      <c r="AY116" s="41">
        <f t="shared" si="573"/>
        <v>0</v>
      </c>
      <c r="AZ116" s="41">
        <f t="shared" si="574"/>
        <v>0</v>
      </c>
      <c r="BA116" s="41">
        <f t="shared" si="575"/>
        <v>0</v>
      </c>
      <c r="BB116" s="41">
        <f t="shared" si="576"/>
        <v>0</v>
      </c>
      <c r="BC116" s="41">
        <f t="shared" si="577"/>
        <v>0</v>
      </c>
      <c r="BD116" s="41">
        <f t="shared" si="578"/>
        <v>0</v>
      </c>
      <c r="BE116" s="41">
        <f t="shared" si="579"/>
        <v>0</v>
      </c>
      <c r="BF116" s="41">
        <f t="shared" si="580"/>
        <v>0</v>
      </c>
      <c r="BG116" s="41">
        <f t="shared" si="581"/>
        <v>0</v>
      </c>
      <c r="BH116" s="41">
        <f t="shared" si="582"/>
        <v>0</v>
      </c>
      <c r="BI116" s="41">
        <f t="shared" si="583"/>
        <v>0</v>
      </c>
      <c r="BJ116" s="41">
        <f t="shared" si="584"/>
        <v>0</v>
      </c>
      <c r="BK116" s="41">
        <f t="shared" si="585"/>
        <v>0</v>
      </c>
      <c r="BL116" s="41">
        <f t="shared" si="586"/>
        <v>0</v>
      </c>
      <c r="BM116" s="41">
        <f t="shared" si="587"/>
        <v>0</v>
      </c>
      <c r="BN116" s="41">
        <f t="shared" si="588"/>
        <v>0</v>
      </c>
      <c r="BO116" s="41">
        <f t="shared" si="589"/>
        <v>0</v>
      </c>
      <c r="BP116" s="75"/>
      <c r="BR116" s="75"/>
      <c r="BS116" s="41">
        <f t="shared" si="590"/>
        <v>-700000</v>
      </c>
      <c r="BT116" s="41">
        <f t="shared" si="591"/>
        <v>0</v>
      </c>
      <c r="BU116" s="41">
        <f t="shared" si="592"/>
        <v>0</v>
      </c>
      <c r="BV116" s="41">
        <f t="shared" si="593"/>
        <v>0</v>
      </c>
    </row>
    <row r="117" spans="1:74" x14ac:dyDescent="0.3">
      <c r="H117" s="46"/>
      <c r="BR117" s="46"/>
    </row>
    <row r="118" spans="1:74" x14ac:dyDescent="0.3">
      <c r="A118" s="45" t="s">
        <v>114</v>
      </c>
      <c r="B118" s="34"/>
      <c r="C118" s="34"/>
      <c r="D118" s="34"/>
      <c r="E118" s="34"/>
      <c r="F118" s="34"/>
      <c r="G118" s="34"/>
      <c r="H118" s="47"/>
      <c r="I118" s="43">
        <f>SUM(I115:I117)</f>
        <v>0</v>
      </c>
      <c r="J118" s="43">
        <f>SUM(J115:J117)</f>
        <v>0</v>
      </c>
      <c r="K118" s="43">
        <f t="shared" ref="K118:AE118" si="595">SUM(K115:K117)</f>
        <v>-175000</v>
      </c>
      <c r="L118" s="43">
        <f t="shared" si="595"/>
        <v>0</v>
      </c>
      <c r="M118" s="43">
        <f t="shared" si="595"/>
        <v>0</v>
      </c>
      <c r="N118" s="43">
        <f t="shared" si="595"/>
        <v>-175000</v>
      </c>
      <c r="O118" s="43">
        <f t="shared" si="595"/>
        <v>-500000</v>
      </c>
      <c r="P118" s="43">
        <f t="shared" si="595"/>
        <v>0</v>
      </c>
      <c r="Q118" s="43">
        <f t="shared" si="595"/>
        <v>-175000</v>
      </c>
      <c r="R118" s="43">
        <f t="shared" si="595"/>
        <v>0</v>
      </c>
      <c r="S118" s="43">
        <f t="shared" si="595"/>
        <v>0</v>
      </c>
      <c r="T118" s="43">
        <f t="shared" si="595"/>
        <v>-175000</v>
      </c>
      <c r="U118" s="43">
        <f t="shared" si="595"/>
        <v>0</v>
      </c>
      <c r="V118" s="43">
        <f t="shared" si="595"/>
        <v>-500000</v>
      </c>
      <c r="W118" s="43">
        <f t="shared" si="595"/>
        <v>-175000</v>
      </c>
      <c r="X118" s="43">
        <f t="shared" si="595"/>
        <v>0</v>
      </c>
      <c r="Y118" s="43">
        <f t="shared" si="595"/>
        <v>0</v>
      </c>
      <c r="Z118" s="43">
        <f t="shared" si="595"/>
        <v>-175000</v>
      </c>
      <c r="AA118" s="43">
        <f t="shared" si="595"/>
        <v>0</v>
      </c>
      <c r="AB118" s="43">
        <f t="shared" si="595"/>
        <v>-500000</v>
      </c>
      <c r="AC118" s="43">
        <f t="shared" si="595"/>
        <v>-175000</v>
      </c>
      <c r="AD118" s="43">
        <f t="shared" si="595"/>
        <v>0</v>
      </c>
      <c r="AE118" s="43">
        <f t="shared" si="595"/>
        <v>0</v>
      </c>
      <c r="AF118" s="43">
        <f t="shared" ref="AF118:BO118" si="596">SUM(AF115:AF117)</f>
        <v>0</v>
      </c>
      <c r="AG118" s="43">
        <f t="shared" si="596"/>
        <v>0</v>
      </c>
      <c r="AH118" s="43">
        <f t="shared" si="596"/>
        <v>0</v>
      </c>
      <c r="AI118" s="43">
        <f t="shared" si="596"/>
        <v>0</v>
      </c>
      <c r="AJ118" s="43">
        <f t="shared" si="596"/>
        <v>0</v>
      </c>
      <c r="AK118" s="43">
        <f t="shared" si="596"/>
        <v>0</v>
      </c>
      <c r="AL118" s="43">
        <f t="shared" si="596"/>
        <v>0</v>
      </c>
      <c r="AM118" s="43">
        <f t="shared" si="596"/>
        <v>0</v>
      </c>
      <c r="AN118" s="43">
        <f t="shared" si="596"/>
        <v>0</v>
      </c>
      <c r="AO118" s="43">
        <f t="shared" si="596"/>
        <v>0</v>
      </c>
      <c r="AP118" s="43">
        <f t="shared" si="596"/>
        <v>0</v>
      </c>
      <c r="AQ118" s="43">
        <f t="shared" si="596"/>
        <v>0</v>
      </c>
      <c r="AR118" s="43">
        <f t="shared" si="596"/>
        <v>0</v>
      </c>
      <c r="AS118" s="43">
        <f t="shared" si="596"/>
        <v>0</v>
      </c>
      <c r="AT118" s="43">
        <f t="shared" si="596"/>
        <v>0</v>
      </c>
      <c r="AU118" s="43">
        <f t="shared" si="596"/>
        <v>0</v>
      </c>
      <c r="AV118" s="43">
        <f t="shared" si="596"/>
        <v>0</v>
      </c>
      <c r="AW118" s="43">
        <f t="shared" si="596"/>
        <v>0</v>
      </c>
      <c r="AX118" s="43">
        <f t="shared" si="596"/>
        <v>0</v>
      </c>
      <c r="AY118" s="43">
        <f t="shared" si="596"/>
        <v>0</v>
      </c>
      <c r="AZ118" s="43">
        <f t="shared" si="596"/>
        <v>0</v>
      </c>
      <c r="BA118" s="43">
        <f t="shared" si="596"/>
        <v>0</v>
      </c>
      <c r="BB118" s="43">
        <f t="shared" si="596"/>
        <v>0</v>
      </c>
      <c r="BC118" s="43">
        <f t="shared" si="596"/>
        <v>0</v>
      </c>
      <c r="BD118" s="43">
        <f t="shared" si="596"/>
        <v>0</v>
      </c>
      <c r="BE118" s="43">
        <f t="shared" si="596"/>
        <v>0</v>
      </c>
      <c r="BF118" s="43">
        <f t="shared" si="596"/>
        <v>0</v>
      </c>
      <c r="BG118" s="43">
        <f t="shared" si="596"/>
        <v>0</v>
      </c>
      <c r="BH118" s="43">
        <f t="shared" si="596"/>
        <v>0</v>
      </c>
      <c r="BI118" s="43">
        <f t="shared" si="596"/>
        <v>0</v>
      </c>
      <c r="BJ118" s="43">
        <f t="shared" si="596"/>
        <v>0</v>
      </c>
      <c r="BK118" s="43">
        <f t="shared" si="596"/>
        <v>0</v>
      </c>
      <c r="BL118" s="43">
        <f t="shared" si="596"/>
        <v>0</v>
      </c>
      <c r="BM118" s="43">
        <f t="shared" si="596"/>
        <v>0</v>
      </c>
      <c r="BN118" s="43">
        <f t="shared" si="596"/>
        <v>0</v>
      </c>
      <c r="BO118" s="43">
        <f t="shared" si="596"/>
        <v>0</v>
      </c>
      <c r="BP118" s="75"/>
      <c r="BR118" s="80"/>
      <c r="BS118" s="43">
        <f t="shared" ref="BS118:BV118" si="597">SUM(BS115:BS117)</f>
        <v>-1700000</v>
      </c>
      <c r="BT118" s="43">
        <f t="shared" si="597"/>
        <v>0</v>
      </c>
      <c r="BU118" s="43">
        <f t="shared" si="597"/>
        <v>0</v>
      </c>
      <c r="BV118" s="43">
        <f t="shared" si="597"/>
        <v>0</v>
      </c>
    </row>
    <row r="119" spans="1:74" x14ac:dyDescent="0.3">
      <c r="H119" s="46"/>
      <c r="BR119" s="46"/>
    </row>
    <row r="120" spans="1:74" x14ac:dyDescent="0.3">
      <c r="A120" s="42" t="s">
        <v>115</v>
      </c>
      <c r="H120" s="46"/>
      <c r="BR120" s="46"/>
    </row>
    <row r="121" spans="1:74" x14ac:dyDescent="0.3">
      <c r="A121" s="44" t="str">
        <f>"Change in "&amp;A85</f>
        <v>Change in Contributed Capital</v>
      </c>
      <c r="F121" s="13" t="s">
        <v>107</v>
      </c>
      <c r="H121" s="46"/>
      <c r="I121" s="41">
        <f>I85-H85</f>
        <v>0</v>
      </c>
      <c r="J121" s="41">
        <f>J85-I85</f>
        <v>0</v>
      </c>
      <c r="K121" s="41">
        <f t="shared" ref="K121:AE121" si="598">K85-J85</f>
        <v>0</v>
      </c>
      <c r="L121" s="41">
        <f t="shared" si="598"/>
        <v>0</v>
      </c>
      <c r="M121" s="41">
        <f t="shared" si="598"/>
        <v>0</v>
      </c>
      <c r="N121" s="41">
        <f t="shared" si="598"/>
        <v>0</v>
      </c>
      <c r="O121" s="41">
        <f t="shared" si="598"/>
        <v>0</v>
      </c>
      <c r="P121" s="41">
        <f t="shared" si="598"/>
        <v>0</v>
      </c>
      <c r="Q121" s="41">
        <f t="shared" si="598"/>
        <v>0</v>
      </c>
      <c r="R121" s="41">
        <f t="shared" si="598"/>
        <v>0</v>
      </c>
      <c r="S121" s="41">
        <f t="shared" si="598"/>
        <v>0</v>
      </c>
      <c r="T121" s="41">
        <f t="shared" si="598"/>
        <v>0</v>
      </c>
      <c r="U121" s="41">
        <f t="shared" si="598"/>
        <v>0</v>
      </c>
      <c r="V121" s="41">
        <f t="shared" si="598"/>
        <v>0</v>
      </c>
      <c r="W121" s="41">
        <f t="shared" si="598"/>
        <v>0</v>
      </c>
      <c r="X121" s="41">
        <f t="shared" si="598"/>
        <v>0</v>
      </c>
      <c r="Y121" s="41">
        <f t="shared" si="598"/>
        <v>0</v>
      </c>
      <c r="Z121" s="41">
        <f t="shared" si="598"/>
        <v>0</v>
      </c>
      <c r="AA121" s="41">
        <f t="shared" si="598"/>
        <v>0</v>
      </c>
      <c r="AB121" s="41">
        <f t="shared" si="598"/>
        <v>0</v>
      </c>
      <c r="AC121" s="41">
        <f t="shared" si="598"/>
        <v>0</v>
      </c>
      <c r="AD121" s="41">
        <f t="shared" si="598"/>
        <v>0</v>
      </c>
      <c r="AE121" s="41">
        <f t="shared" si="598"/>
        <v>0</v>
      </c>
      <c r="AF121" s="41">
        <f t="shared" ref="AF121:AF122" si="599">AF85-AE85</f>
        <v>0</v>
      </c>
      <c r="AG121" s="41">
        <f t="shared" ref="AG121:AG122" si="600">AG85-AF85</f>
        <v>0</v>
      </c>
      <c r="AH121" s="41">
        <f t="shared" ref="AH121:AH122" si="601">AH85-AG85</f>
        <v>0</v>
      </c>
      <c r="AI121" s="41">
        <f t="shared" ref="AI121:AI122" si="602">AI85-AH85</f>
        <v>0</v>
      </c>
      <c r="AJ121" s="41">
        <f t="shared" ref="AJ121:AJ122" si="603">AJ85-AI85</f>
        <v>0</v>
      </c>
      <c r="AK121" s="41">
        <f t="shared" ref="AK121:AK122" si="604">AK85-AJ85</f>
        <v>0</v>
      </c>
      <c r="AL121" s="41">
        <f t="shared" ref="AL121:AL122" si="605">AL85-AK85</f>
        <v>0</v>
      </c>
      <c r="AM121" s="41">
        <f t="shared" ref="AM121:AM122" si="606">AM85-AL85</f>
        <v>0</v>
      </c>
      <c r="AN121" s="41">
        <f t="shared" ref="AN121:AN122" si="607">AN85-AM85</f>
        <v>0</v>
      </c>
      <c r="AO121" s="41">
        <f t="shared" ref="AO121:AO122" si="608">AO85-AN85</f>
        <v>0</v>
      </c>
      <c r="AP121" s="41">
        <f t="shared" ref="AP121:AP122" si="609">AP85-AO85</f>
        <v>0</v>
      </c>
      <c r="AQ121" s="41">
        <f t="shared" ref="AQ121:AQ122" si="610">AQ85-AP85</f>
        <v>0</v>
      </c>
      <c r="AR121" s="41">
        <f t="shared" ref="AR121:AR122" si="611">AR85-AQ85</f>
        <v>0</v>
      </c>
      <c r="AS121" s="41">
        <f t="shared" ref="AS121:AS122" si="612">AS85-AR85</f>
        <v>0</v>
      </c>
      <c r="AT121" s="41">
        <f t="shared" ref="AT121:AT122" si="613">AT85-AS85</f>
        <v>0</v>
      </c>
      <c r="AU121" s="41">
        <f t="shared" ref="AU121:AU122" si="614">AU85-AT85</f>
        <v>0</v>
      </c>
      <c r="AV121" s="41">
        <f t="shared" ref="AV121:AV122" si="615">AV85-AU85</f>
        <v>0</v>
      </c>
      <c r="AW121" s="41">
        <f t="shared" ref="AW121:AW122" si="616">AW85-AV85</f>
        <v>0</v>
      </c>
      <c r="AX121" s="41">
        <f t="shared" ref="AX121:AX122" si="617">AX85-AW85</f>
        <v>0</v>
      </c>
      <c r="AY121" s="41">
        <f t="shared" ref="AY121:AY122" si="618">AY85-AX85</f>
        <v>0</v>
      </c>
      <c r="AZ121" s="41">
        <f t="shared" ref="AZ121:AZ122" si="619">AZ85-AY85</f>
        <v>0</v>
      </c>
      <c r="BA121" s="41">
        <f t="shared" ref="BA121:BA122" si="620">BA85-AZ85</f>
        <v>0</v>
      </c>
      <c r="BB121" s="41">
        <f t="shared" ref="BB121:BB122" si="621">BB85-BA85</f>
        <v>0</v>
      </c>
      <c r="BC121" s="41">
        <f t="shared" ref="BC121:BC122" si="622">BC85-BB85</f>
        <v>0</v>
      </c>
      <c r="BD121" s="41">
        <f t="shared" ref="BD121:BD122" si="623">BD85-BC85</f>
        <v>0</v>
      </c>
      <c r="BE121" s="41">
        <f t="shared" ref="BE121:BE122" si="624">BE85-BD85</f>
        <v>0</v>
      </c>
      <c r="BF121" s="41">
        <f t="shared" ref="BF121:BF122" si="625">BF85-BE85</f>
        <v>0</v>
      </c>
      <c r="BG121" s="41">
        <f t="shared" ref="BG121:BG122" si="626">BG85-BF85</f>
        <v>0</v>
      </c>
      <c r="BH121" s="41">
        <f t="shared" ref="BH121:BH122" si="627">BH85-BG85</f>
        <v>0</v>
      </c>
      <c r="BI121" s="41">
        <f t="shared" ref="BI121:BI122" si="628">BI85-BH85</f>
        <v>0</v>
      </c>
      <c r="BJ121" s="41">
        <f t="shared" ref="BJ121:BJ122" si="629">BJ85-BI85</f>
        <v>0</v>
      </c>
      <c r="BK121" s="41">
        <f t="shared" ref="BK121:BK122" si="630">BK85-BJ85</f>
        <v>0</v>
      </c>
      <c r="BL121" s="41">
        <f t="shared" ref="BL121:BL122" si="631">BL85-BK85</f>
        <v>0</v>
      </c>
      <c r="BM121" s="41">
        <f t="shared" ref="BM121:BM122" si="632">BM85-BL85</f>
        <v>0</v>
      </c>
      <c r="BN121" s="41">
        <f t="shared" ref="BN121:BN122" si="633">BN85-BM85</f>
        <v>0</v>
      </c>
      <c r="BO121" s="41">
        <f t="shared" ref="BO121:BO122" si="634">BO85-BN85</f>
        <v>0</v>
      </c>
      <c r="BP121" s="75"/>
      <c r="BR121" s="75"/>
      <c r="BS121" s="41">
        <f t="shared" ref="BS121:BS122" si="635">BS85-BR85</f>
        <v>0</v>
      </c>
      <c r="BT121" s="41">
        <f t="shared" ref="BT121:BT122" si="636">BT85-BS85</f>
        <v>0</v>
      </c>
      <c r="BU121" s="41">
        <f t="shared" ref="BU121:BU122" si="637">BU85-BT85</f>
        <v>0</v>
      </c>
      <c r="BV121" s="41">
        <f t="shared" ref="BV121:BV122" si="638">BV85-BU85</f>
        <v>0</v>
      </c>
    </row>
    <row r="122" spans="1:74" x14ac:dyDescent="0.3">
      <c r="A122" s="44" t="str">
        <f>"Change in "&amp;A86</f>
        <v>Change in Distributions</v>
      </c>
      <c r="F122" s="13" t="s">
        <v>107</v>
      </c>
      <c r="H122" s="46"/>
      <c r="I122" s="41">
        <f>I86-H86</f>
        <v>0</v>
      </c>
      <c r="J122" s="41">
        <f>J86-I86</f>
        <v>0</v>
      </c>
      <c r="K122" s="41">
        <f t="shared" ref="K122:AE122" si="639">K86-J86</f>
        <v>0</v>
      </c>
      <c r="L122" s="41">
        <f t="shared" si="639"/>
        <v>-250000</v>
      </c>
      <c r="M122" s="41">
        <f t="shared" si="639"/>
        <v>0</v>
      </c>
      <c r="N122" s="41">
        <f t="shared" si="639"/>
        <v>0</v>
      </c>
      <c r="O122" s="41">
        <f t="shared" si="639"/>
        <v>0</v>
      </c>
      <c r="P122" s="41">
        <f t="shared" si="639"/>
        <v>0</v>
      </c>
      <c r="Q122" s="41">
        <f t="shared" si="639"/>
        <v>0</v>
      </c>
      <c r="R122" s="41">
        <f t="shared" si="639"/>
        <v>-250000</v>
      </c>
      <c r="S122" s="41">
        <f t="shared" si="639"/>
        <v>0</v>
      </c>
      <c r="T122" s="41">
        <f t="shared" si="639"/>
        <v>0</v>
      </c>
      <c r="U122" s="41">
        <f t="shared" si="639"/>
        <v>0</v>
      </c>
      <c r="V122" s="41">
        <f t="shared" si="639"/>
        <v>0</v>
      </c>
      <c r="W122" s="41">
        <f t="shared" si="639"/>
        <v>0</v>
      </c>
      <c r="X122" s="41">
        <f t="shared" si="639"/>
        <v>0</v>
      </c>
      <c r="Y122" s="41">
        <f t="shared" si="639"/>
        <v>0</v>
      </c>
      <c r="Z122" s="41">
        <f t="shared" si="639"/>
        <v>0</v>
      </c>
      <c r="AA122" s="41">
        <f t="shared" si="639"/>
        <v>-250000</v>
      </c>
      <c r="AB122" s="41">
        <f t="shared" si="639"/>
        <v>0</v>
      </c>
      <c r="AC122" s="41">
        <f t="shared" si="639"/>
        <v>0</v>
      </c>
      <c r="AD122" s="41">
        <f t="shared" si="639"/>
        <v>0</v>
      </c>
      <c r="AE122" s="41">
        <f t="shared" si="639"/>
        <v>0</v>
      </c>
      <c r="AF122" s="41">
        <f t="shared" si="599"/>
        <v>0</v>
      </c>
      <c r="AG122" s="41">
        <f t="shared" si="600"/>
        <v>0</v>
      </c>
      <c r="AH122" s="41">
        <f t="shared" si="601"/>
        <v>0</v>
      </c>
      <c r="AI122" s="41">
        <f t="shared" si="602"/>
        <v>0</v>
      </c>
      <c r="AJ122" s="41">
        <f t="shared" si="603"/>
        <v>0</v>
      </c>
      <c r="AK122" s="41">
        <f t="shared" si="604"/>
        <v>0</v>
      </c>
      <c r="AL122" s="41">
        <f t="shared" si="605"/>
        <v>0</v>
      </c>
      <c r="AM122" s="41">
        <f t="shared" si="606"/>
        <v>0</v>
      </c>
      <c r="AN122" s="41">
        <f t="shared" si="607"/>
        <v>0</v>
      </c>
      <c r="AO122" s="41">
        <f t="shared" si="608"/>
        <v>0</v>
      </c>
      <c r="AP122" s="41">
        <f t="shared" si="609"/>
        <v>0</v>
      </c>
      <c r="AQ122" s="41">
        <f t="shared" si="610"/>
        <v>0</v>
      </c>
      <c r="AR122" s="41">
        <f t="shared" si="611"/>
        <v>0</v>
      </c>
      <c r="AS122" s="41">
        <f t="shared" si="612"/>
        <v>0</v>
      </c>
      <c r="AT122" s="41">
        <f t="shared" si="613"/>
        <v>0</v>
      </c>
      <c r="AU122" s="41">
        <f t="shared" si="614"/>
        <v>0</v>
      </c>
      <c r="AV122" s="41">
        <f t="shared" si="615"/>
        <v>0</v>
      </c>
      <c r="AW122" s="41">
        <f t="shared" si="616"/>
        <v>0</v>
      </c>
      <c r="AX122" s="41">
        <f t="shared" si="617"/>
        <v>0</v>
      </c>
      <c r="AY122" s="41">
        <f t="shared" si="618"/>
        <v>0</v>
      </c>
      <c r="AZ122" s="41">
        <f t="shared" si="619"/>
        <v>0</v>
      </c>
      <c r="BA122" s="41">
        <f t="shared" si="620"/>
        <v>0</v>
      </c>
      <c r="BB122" s="41">
        <f t="shared" si="621"/>
        <v>0</v>
      </c>
      <c r="BC122" s="41">
        <f t="shared" si="622"/>
        <v>0</v>
      </c>
      <c r="BD122" s="41">
        <f t="shared" si="623"/>
        <v>0</v>
      </c>
      <c r="BE122" s="41">
        <f t="shared" si="624"/>
        <v>0</v>
      </c>
      <c r="BF122" s="41">
        <f t="shared" si="625"/>
        <v>0</v>
      </c>
      <c r="BG122" s="41">
        <f t="shared" si="626"/>
        <v>0</v>
      </c>
      <c r="BH122" s="41">
        <f t="shared" si="627"/>
        <v>0</v>
      </c>
      <c r="BI122" s="41">
        <f t="shared" si="628"/>
        <v>0</v>
      </c>
      <c r="BJ122" s="41">
        <f t="shared" si="629"/>
        <v>0</v>
      </c>
      <c r="BK122" s="41">
        <f t="shared" si="630"/>
        <v>0</v>
      </c>
      <c r="BL122" s="41">
        <f t="shared" si="631"/>
        <v>0</v>
      </c>
      <c r="BM122" s="41">
        <f t="shared" si="632"/>
        <v>0</v>
      </c>
      <c r="BN122" s="41">
        <f t="shared" si="633"/>
        <v>0</v>
      </c>
      <c r="BO122" s="41">
        <f t="shared" si="634"/>
        <v>0</v>
      </c>
      <c r="BP122" s="75"/>
      <c r="BR122" s="75"/>
      <c r="BS122" s="41">
        <f t="shared" si="635"/>
        <v>-250000</v>
      </c>
      <c r="BT122" s="41">
        <f t="shared" si="636"/>
        <v>0</v>
      </c>
      <c r="BU122" s="41">
        <f t="shared" si="637"/>
        <v>0</v>
      </c>
      <c r="BV122" s="41">
        <f t="shared" si="638"/>
        <v>0</v>
      </c>
    </row>
    <row r="123" spans="1:74" x14ac:dyDescent="0.3">
      <c r="H123" s="46"/>
      <c r="BR123" s="46"/>
    </row>
    <row r="124" spans="1:74" x14ac:dyDescent="0.3">
      <c r="A124" s="45" t="s">
        <v>116</v>
      </c>
      <c r="B124" s="34"/>
      <c r="C124" s="34"/>
      <c r="D124" s="34"/>
      <c r="E124" s="34"/>
      <c r="F124" s="34"/>
      <c r="G124" s="34"/>
      <c r="H124" s="47"/>
      <c r="I124" s="43">
        <f>SUM(I121:I123)</f>
        <v>0</v>
      </c>
      <c r="J124" s="43">
        <f>SUM(J121:J123)</f>
        <v>0</v>
      </c>
      <c r="K124" s="43">
        <f t="shared" ref="K124:AE124" si="640">SUM(K121:K123)</f>
        <v>0</v>
      </c>
      <c r="L124" s="43">
        <f t="shared" si="640"/>
        <v>-250000</v>
      </c>
      <c r="M124" s="43">
        <f t="shared" si="640"/>
        <v>0</v>
      </c>
      <c r="N124" s="43">
        <f t="shared" si="640"/>
        <v>0</v>
      </c>
      <c r="O124" s="43">
        <f t="shared" si="640"/>
        <v>0</v>
      </c>
      <c r="P124" s="43">
        <f t="shared" si="640"/>
        <v>0</v>
      </c>
      <c r="Q124" s="43">
        <f t="shared" si="640"/>
        <v>0</v>
      </c>
      <c r="R124" s="43">
        <f t="shared" si="640"/>
        <v>-250000</v>
      </c>
      <c r="S124" s="43">
        <f t="shared" si="640"/>
        <v>0</v>
      </c>
      <c r="T124" s="43">
        <f t="shared" si="640"/>
        <v>0</v>
      </c>
      <c r="U124" s="43">
        <f t="shared" si="640"/>
        <v>0</v>
      </c>
      <c r="V124" s="43">
        <f t="shared" si="640"/>
        <v>0</v>
      </c>
      <c r="W124" s="43">
        <f t="shared" si="640"/>
        <v>0</v>
      </c>
      <c r="X124" s="43">
        <f t="shared" si="640"/>
        <v>0</v>
      </c>
      <c r="Y124" s="43">
        <f t="shared" si="640"/>
        <v>0</v>
      </c>
      <c r="Z124" s="43">
        <f t="shared" si="640"/>
        <v>0</v>
      </c>
      <c r="AA124" s="43">
        <f t="shared" si="640"/>
        <v>-250000</v>
      </c>
      <c r="AB124" s="43">
        <f t="shared" si="640"/>
        <v>0</v>
      </c>
      <c r="AC124" s="43">
        <f t="shared" si="640"/>
        <v>0</v>
      </c>
      <c r="AD124" s="43">
        <f t="shared" si="640"/>
        <v>0</v>
      </c>
      <c r="AE124" s="43">
        <f t="shared" si="640"/>
        <v>0</v>
      </c>
      <c r="AF124" s="43">
        <f t="shared" ref="AF124:BO124" si="641">SUM(AF121:AF123)</f>
        <v>0</v>
      </c>
      <c r="AG124" s="43">
        <f t="shared" si="641"/>
        <v>0</v>
      </c>
      <c r="AH124" s="43">
        <f t="shared" si="641"/>
        <v>0</v>
      </c>
      <c r="AI124" s="43">
        <f t="shared" si="641"/>
        <v>0</v>
      </c>
      <c r="AJ124" s="43">
        <f t="shared" si="641"/>
        <v>0</v>
      </c>
      <c r="AK124" s="43">
        <f t="shared" si="641"/>
        <v>0</v>
      </c>
      <c r="AL124" s="43">
        <f t="shared" si="641"/>
        <v>0</v>
      </c>
      <c r="AM124" s="43">
        <f t="shared" si="641"/>
        <v>0</v>
      </c>
      <c r="AN124" s="43">
        <f t="shared" si="641"/>
        <v>0</v>
      </c>
      <c r="AO124" s="43">
        <f t="shared" si="641"/>
        <v>0</v>
      </c>
      <c r="AP124" s="43">
        <f t="shared" si="641"/>
        <v>0</v>
      </c>
      <c r="AQ124" s="43">
        <f t="shared" si="641"/>
        <v>0</v>
      </c>
      <c r="AR124" s="43">
        <f t="shared" si="641"/>
        <v>0</v>
      </c>
      <c r="AS124" s="43">
        <f t="shared" si="641"/>
        <v>0</v>
      </c>
      <c r="AT124" s="43">
        <f t="shared" si="641"/>
        <v>0</v>
      </c>
      <c r="AU124" s="43">
        <f t="shared" si="641"/>
        <v>0</v>
      </c>
      <c r="AV124" s="43">
        <f t="shared" si="641"/>
        <v>0</v>
      </c>
      <c r="AW124" s="43">
        <f t="shared" si="641"/>
        <v>0</v>
      </c>
      <c r="AX124" s="43">
        <f t="shared" si="641"/>
        <v>0</v>
      </c>
      <c r="AY124" s="43">
        <f t="shared" si="641"/>
        <v>0</v>
      </c>
      <c r="AZ124" s="43">
        <f t="shared" si="641"/>
        <v>0</v>
      </c>
      <c r="BA124" s="43">
        <f t="shared" si="641"/>
        <v>0</v>
      </c>
      <c r="BB124" s="43">
        <f t="shared" si="641"/>
        <v>0</v>
      </c>
      <c r="BC124" s="43">
        <f t="shared" si="641"/>
        <v>0</v>
      </c>
      <c r="BD124" s="43">
        <f t="shared" si="641"/>
        <v>0</v>
      </c>
      <c r="BE124" s="43">
        <f t="shared" si="641"/>
        <v>0</v>
      </c>
      <c r="BF124" s="43">
        <f t="shared" si="641"/>
        <v>0</v>
      </c>
      <c r="BG124" s="43">
        <f t="shared" si="641"/>
        <v>0</v>
      </c>
      <c r="BH124" s="43">
        <f t="shared" si="641"/>
        <v>0</v>
      </c>
      <c r="BI124" s="43">
        <f t="shared" si="641"/>
        <v>0</v>
      </c>
      <c r="BJ124" s="43">
        <f t="shared" si="641"/>
        <v>0</v>
      </c>
      <c r="BK124" s="43">
        <f t="shared" si="641"/>
        <v>0</v>
      </c>
      <c r="BL124" s="43">
        <f t="shared" si="641"/>
        <v>0</v>
      </c>
      <c r="BM124" s="43">
        <f t="shared" si="641"/>
        <v>0</v>
      </c>
      <c r="BN124" s="43">
        <f t="shared" si="641"/>
        <v>0</v>
      </c>
      <c r="BO124" s="43">
        <f t="shared" si="641"/>
        <v>0</v>
      </c>
      <c r="BP124" s="75"/>
      <c r="BR124" s="80"/>
      <c r="BS124" s="43">
        <f t="shared" ref="BS124:BV124" si="642">SUM(BS121:BS123)</f>
        <v>-250000</v>
      </c>
      <c r="BT124" s="43">
        <f t="shared" si="642"/>
        <v>0</v>
      </c>
      <c r="BU124" s="43">
        <f t="shared" si="642"/>
        <v>0</v>
      </c>
      <c r="BV124" s="43">
        <f t="shared" si="642"/>
        <v>0</v>
      </c>
    </row>
    <row r="125" spans="1:74" x14ac:dyDescent="0.3">
      <c r="A125" s="34" t="s">
        <v>117</v>
      </c>
      <c r="B125" s="34"/>
      <c r="C125" s="34"/>
      <c r="D125" s="34"/>
      <c r="E125" s="34"/>
      <c r="F125" s="34"/>
      <c r="G125" s="34"/>
      <c r="H125" s="47"/>
      <c r="I125" s="43">
        <f>SUM(I118,I124)</f>
        <v>0</v>
      </c>
      <c r="J125" s="43">
        <f>SUM(J118,J124)</f>
        <v>0</v>
      </c>
      <c r="K125" s="43">
        <f t="shared" ref="K125:AE125" si="643">SUM(K118,K124)</f>
        <v>-175000</v>
      </c>
      <c r="L125" s="43">
        <f t="shared" si="643"/>
        <v>-250000</v>
      </c>
      <c r="M125" s="43">
        <f t="shared" si="643"/>
        <v>0</v>
      </c>
      <c r="N125" s="43">
        <f t="shared" si="643"/>
        <v>-175000</v>
      </c>
      <c r="O125" s="43">
        <f t="shared" si="643"/>
        <v>-500000</v>
      </c>
      <c r="P125" s="43">
        <f t="shared" si="643"/>
        <v>0</v>
      </c>
      <c r="Q125" s="43">
        <f t="shared" si="643"/>
        <v>-175000</v>
      </c>
      <c r="R125" s="43">
        <f t="shared" si="643"/>
        <v>-250000</v>
      </c>
      <c r="S125" s="43">
        <f t="shared" si="643"/>
        <v>0</v>
      </c>
      <c r="T125" s="43">
        <f t="shared" si="643"/>
        <v>-175000</v>
      </c>
      <c r="U125" s="43">
        <f t="shared" si="643"/>
        <v>0</v>
      </c>
      <c r="V125" s="43">
        <f t="shared" si="643"/>
        <v>-500000</v>
      </c>
      <c r="W125" s="43">
        <f t="shared" si="643"/>
        <v>-175000</v>
      </c>
      <c r="X125" s="43">
        <f t="shared" si="643"/>
        <v>0</v>
      </c>
      <c r="Y125" s="43">
        <f t="shared" si="643"/>
        <v>0</v>
      </c>
      <c r="Z125" s="43">
        <f t="shared" si="643"/>
        <v>-175000</v>
      </c>
      <c r="AA125" s="43">
        <f t="shared" si="643"/>
        <v>-250000</v>
      </c>
      <c r="AB125" s="43">
        <f t="shared" si="643"/>
        <v>-500000</v>
      </c>
      <c r="AC125" s="43">
        <f t="shared" si="643"/>
        <v>-175000</v>
      </c>
      <c r="AD125" s="43">
        <f t="shared" si="643"/>
        <v>0</v>
      </c>
      <c r="AE125" s="43">
        <f t="shared" si="643"/>
        <v>0</v>
      </c>
      <c r="AF125" s="43">
        <f t="shared" ref="AF125:BO125" si="644">SUM(AF118,AF124)</f>
        <v>0</v>
      </c>
      <c r="AG125" s="43">
        <f t="shared" si="644"/>
        <v>0</v>
      </c>
      <c r="AH125" s="43">
        <f t="shared" si="644"/>
        <v>0</v>
      </c>
      <c r="AI125" s="43">
        <f t="shared" si="644"/>
        <v>0</v>
      </c>
      <c r="AJ125" s="43">
        <f t="shared" si="644"/>
        <v>0</v>
      </c>
      <c r="AK125" s="43">
        <f t="shared" si="644"/>
        <v>0</v>
      </c>
      <c r="AL125" s="43">
        <f t="shared" si="644"/>
        <v>0</v>
      </c>
      <c r="AM125" s="43">
        <f t="shared" si="644"/>
        <v>0</v>
      </c>
      <c r="AN125" s="43">
        <f t="shared" si="644"/>
        <v>0</v>
      </c>
      <c r="AO125" s="43">
        <f t="shared" si="644"/>
        <v>0</v>
      </c>
      <c r="AP125" s="43">
        <f t="shared" si="644"/>
        <v>0</v>
      </c>
      <c r="AQ125" s="43">
        <f t="shared" si="644"/>
        <v>0</v>
      </c>
      <c r="AR125" s="43">
        <f t="shared" si="644"/>
        <v>0</v>
      </c>
      <c r="AS125" s="43">
        <f t="shared" si="644"/>
        <v>0</v>
      </c>
      <c r="AT125" s="43">
        <f t="shared" si="644"/>
        <v>0</v>
      </c>
      <c r="AU125" s="43">
        <f t="shared" si="644"/>
        <v>0</v>
      </c>
      <c r="AV125" s="43">
        <f t="shared" si="644"/>
        <v>0</v>
      </c>
      <c r="AW125" s="43">
        <f t="shared" si="644"/>
        <v>0</v>
      </c>
      <c r="AX125" s="43">
        <f t="shared" si="644"/>
        <v>0</v>
      </c>
      <c r="AY125" s="43">
        <f t="shared" si="644"/>
        <v>0</v>
      </c>
      <c r="AZ125" s="43">
        <f t="shared" si="644"/>
        <v>0</v>
      </c>
      <c r="BA125" s="43">
        <f t="shared" si="644"/>
        <v>0</v>
      </c>
      <c r="BB125" s="43">
        <f t="shared" si="644"/>
        <v>0</v>
      </c>
      <c r="BC125" s="43">
        <f t="shared" si="644"/>
        <v>0</v>
      </c>
      <c r="BD125" s="43">
        <f t="shared" si="644"/>
        <v>0</v>
      </c>
      <c r="BE125" s="43">
        <f t="shared" si="644"/>
        <v>0</v>
      </c>
      <c r="BF125" s="43">
        <f t="shared" si="644"/>
        <v>0</v>
      </c>
      <c r="BG125" s="43">
        <f t="shared" si="644"/>
        <v>0</v>
      </c>
      <c r="BH125" s="43">
        <f t="shared" si="644"/>
        <v>0</v>
      </c>
      <c r="BI125" s="43">
        <f t="shared" si="644"/>
        <v>0</v>
      </c>
      <c r="BJ125" s="43">
        <f t="shared" si="644"/>
        <v>0</v>
      </c>
      <c r="BK125" s="43">
        <f t="shared" si="644"/>
        <v>0</v>
      </c>
      <c r="BL125" s="43">
        <f t="shared" si="644"/>
        <v>0</v>
      </c>
      <c r="BM125" s="43">
        <f t="shared" si="644"/>
        <v>0</v>
      </c>
      <c r="BN125" s="43">
        <f t="shared" si="644"/>
        <v>0</v>
      </c>
      <c r="BO125" s="43">
        <f t="shared" si="644"/>
        <v>0</v>
      </c>
      <c r="BP125" s="75"/>
      <c r="BR125" s="80"/>
      <c r="BS125" s="43">
        <f t="shared" ref="BS125:BV125" si="645">SUM(BS118,BS124)</f>
        <v>-1950000</v>
      </c>
      <c r="BT125" s="43">
        <f t="shared" si="645"/>
        <v>0</v>
      </c>
      <c r="BU125" s="43">
        <f t="shared" si="645"/>
        <v>0</v>
      </c>
      <c r="BV125" s="43">
        <f t="shared" si="645"/>
        <v>0</v>
      </c>
    </row>
    <row r="126" spans="1:74" x14ac:dyDescent="0.3">
      <c r="H126" s="46"/>
      <c r="BR126" s="46"/>
    </row>
    <row r="127" spans="1:74" x14ac:dyDescent="0.3">
      <c r="A127" t="s">
        <v>118</v>
      </c>
      <c r="H127" s="46"/>
      <c r="I127" s="41">
        <f>H129</f>
        <v>1267669.8500000001</v>
      </c>
      <c r="J127" s="41">
        <f>I129</f>
        <v>1536489.7669555296</v>
      </c>
      <c r="K127" s="41">
        <f t="shared" ref="K127:AE127" si="646">J129</f>
        <v>2215584.0139554022</v>
      </c>
      <c r="L127" s="41">
        <f t="shared" si="646"/>
        <v>1829203.3896715306</v>
      </c>
      <c r="M127" s="41">
        <f t="shared" si="646"/>
        <v>1989729.899605948</v>
      </c>
      <c r="N127" s="41">
        <f t="shared" si="646"/>
        <v>1709371.5308507355</v>
      </c>
      <c r="O127" s="41">
        <f t="shared" si="646"/>
        <v>2132191.727816307</v>
      </c>
      <c r="P127" s="41">
        <f t="shared" si="646"/>
        <v>1913810.6822296905</v>
      </c>
      <c r="Q127" s="41">
        <f t="shared" si="646"/>
        <v>2043475.6843184454</v>
      </c>
      <c r="R127" s="41">
        <f t="shared" si="646"/>
        <v>2568798.8735059923</v>
      </c>
      <c r="S127" s="41">
        <f t="shared" si="646"/>
        <v>2581410.799632804</v>
      </c>
      <c r="T127" s="41">
        <f t="shared" si="646"/>
        <v>2394398.1229865332</v>
      </c>
      <c r="U127" s="41">
        <f t="shared" si="646"/>
        <v>1261797.4994558995</v>
      </c>
      <c r="V127" s="41">
        <f t="shared" si="646"/>
        <v>2058802.0341406353</v>
      </c>
      <c r="W127" s="41">
        <f t="shared" si="646"/>
        <v>1940300.003950492</v>
      </c>
      <c r="X127" s="41">
        <f t="shared" si="646"/>
        <v>1155077.5912214187</v>
      </c>
      <c r="Y127" s="41">
        <f t="shared" si="646"/>
        <v>1275089.7480687362</v>
      </c>
      <c r="Z127" s="41">
        <f t="shared" si="646"/>
        <v>1370203.9334450997</v>
      </c>
      <c r="AA127" s="41">
        <f t="shared" si="646"/>
        <v>1701936.6719027057</v>
      </c>
      <c r="AB127" s="41">
        <f t="shared" si="646"/>
        <v>1471248.0409013848</v>
      </c>
      <c r="AC127" s="41">
        <f t="shared" si="646"/>
        <v>1314360.2359575643</v>
      </c>
      <c r="AD127" s="41">
        <f t="shared" si="646"/>
        <v>1695118.4106686853</v>
      </c>
      <c r="AE127" s="41">
        <f t="shared" si="646"/>
        <v>1940229.4584482266</v>
      </c>
      <c r="AF127" s="41">
        <f t="shared" ref="AF127" si="647">AE129</f>
        <v>1541938.2525566122</v>
      </c>
      <c r="AG127" s="41">
        <f t="shared" ref="AG127" si="648">AF129</f>
        <v>1669415.2447431048</v>
      </c>
      <c r="AH127" s="41">
        <f t="shared" ref="AH127" si="649">AG129</f>
        <v>1523371.841376846</v>
      </c>
      <c r="AI127" s="41">
        <f t="shared" ref="AI127" si="650">AH129</f>
        <v>1556860.6680951309</v>
      </c>
      <c r="AJ127" s="41">
        <f t="shared" ref="AJ127" si="651">AI129</f>
        <v>1041385.4857585358</v>
      </c>
      <c r="AK127" s="41">
        <f t="shared" ref="AK127" si="652">AJ129</f>
        <v>931618.40334903891</v>
      </c>
      <c r="AL127" s="41">
        <f t="shared" ref="AL127" si="653">AK129</f>
        <v>752260.831413034</v>
      </c>
      <c r="AM127" s="41">
        <f t="shared" ref="AM127" si="654">AL129</f>
        <v>1183718.6839064129</v>
      </c>
      <c r="AN127" s="41">
        <f t="shared" ref="AN127" si="655">AM129</f>
        <v>1743253.9098500242</v>
      </c>
      <c r="AO127" s="41">
        <f t="shared" ref="AO127" si="656">AN129</f>
        <v>1871819.3464663639</v>
      </c>
      <c r="AP127" s="41">
        <f t="shared" ref="AP127" si="657">AO129</f>
        <v>2228257.9383863658</v>
      </c>
      <c r="AQ127" s="41">
        <f t="shared" ref="AQ127" si="658">AP129</f>
        <v>2598544.5111835729</v>
      </c>
      <c r="AR127" s="41">
        <f t="shared" ref="AR127" si="659">AQ129</f>
        <v>2255357.1359753483</v>
      </c>
      <c r="AS127" s="41">
        <f t="shared" ref="AS127" si="660">AR129</f>
        <v>2295677.9657808128</v>
      </c>
      <c r="AT127" s="41">
        <f t="shared" ref="AT127" si="661">AS129</f>
        <v>2485195.9598759655</v>
      </c>
      <c r="AU127" s="41">
        <f t="shared" ref="AU127" si="662">AT129</f>
        <v>2879056.5139427548</v>
      </c>
      <c r="AV127" s="41">
        <f t="shared" ref="AV127" si="663">AU129</f>
        <v>2730088.0016924143</v>
      </c>
      <c r="AW127" s="41">
        <f t="shared" ref="AW127" si="664">AV129</f>
        <v>3003674.3643418495</v>
      </c>
      <c r="AX127" s="41">
        <f t="shared" ref="AX127" si="665">AW129</f>
        <v>3231114.5295406384</v>
      </c>
      <c r="AY127" s="41">
        <f t="shared" ref="AY127" si="666">AX129</f>
        <v>3667251.3205763064</v>
      </c>
      <c r="AZ127" s="41">
        <f t="shared" ref="AZ127" si="667">AY129</f>
        <v>4245145.3847333221</v>
      </c>
      <c r="BA127" s="41">
        <f t="shared" ref="BA127" si="668">AZ129</f>
        <v>4380255.7325092787</v>
      </c>
      <c r="BB127" s="41">
        <f t="shared" ref="BB127" si="669">BA129</f>
        <v>4750693.2691471735</v>
      </c>
      <c r="BC127" s="41">
        <f t="shared" ref="BC127" si="670">BB129</f>
        <v>5135295.2854848187</v>
      </c>
      <c r="BD127" s="41">
        <f t="shared" ref="BD127" si="671">BC129</f>
        <v>4776315.9016282316</v>
      </c>
      <c r="BE127" s="41">
        <f t="shared" ref="BE127" si="672">BD129</f>
        <v>4815202.5145072658</v>
      </c>
      <c r="BF127" s="41">
        <f t="shared" ref="BF127" si="673">BE129</f>
        <v>5015901.6600952158</v>
      </c>
      <c r="BG127" s="41">
        <f t="shared" ref="BG127" si="674">BF129</f>
        <v>5426287.2409893945</v>
      </c>
      <c r="BH127" s="41">
        <f t="shared" ref="BH127" si="675">BG129</f>
        <v>5274327.0558307907</v>
      </c>
      <c r="BI127" s="41">
        <f t="shared" ref="BI127" si="676">BH129</f>
        <v>5569793.6661820719</v>
      </c>
      <c r="BJ127" s="41">
        <f t="shared" ref="BJ127" si="677">BI129</f>
        <v>5803981.9516245089</v>
      </c>
      <c r="BK127" s="41">
        <f t="shared" ref="BK127" si="678">BJ129</f>
        <v>6257800.2965258183</v>
      </c>
      <c r="BL127" s="41">
        <f t="shared" ref="BL127" si="679">BK129</f>
        <v>6859990.3521124739</v>
      </c>
      <c r="BM127" s="41">
        <f t="shared" ref="BM127" si="680">BL129</f>
        <v>6996807.9560917169</v>
      </c>
      <c r="BN127" s="41">
        <f t="shared" ref="BN127" si="681">BM129</f>
        <v>7386826.2776588034</v>
      </c>
      <c r="BO127" s="41">
        <f t="shared" ref="BO127" si="682">BN129</f>
        <v>7791429.9963154439</v>
      </c>
      <c r="BP127" s="75"/>
      <c r="BR127" s="75"/>
      <c r="BS127" s="41">
        <f t="shared" ref="BS127" si="683">BR129</f>
        <v>2394398.1229865332</v>
      </c>
      <c r="BT127" s="41">
        <f t="shared" ref="BT127" si="684">BS129</f>
        <v>1541938.2525566127</v>
      </c>
      <c r="BU127" s="41">
        <f t="shared" ref="BU127" si="685">BT129</f>
        <v>2255357.1359753488</v>
      </c>
      <c r="BV127" s="41">
        <f t="shared" ref="BV127" si="686">BU129</f>
        <v>4776315.9016282316</v>
      </c>
    </row>
    <row r="128" spans="1:74" x14ac:dyDescent="0.3">
      <c r="A128" s="42" t="s">
        <v>119</v>
      </c>
      <c r="F128" s="13" t="s">
        <v>121</v>
      </c>
      <c r="H128" s="46"/>
      <c r="I128" s="41">
        <f>SUM(I106,I111,I125)</f>
        <v>268819.91695552942</v>
      </c>
      <c r="J128" s="41">
        <f>SUM(J106,J111,J125)</f>
        <v>679094.24699987273</v>
      </c>
      <c r="K128" s="41">
        <f t="shared" ref="K128:AE128" si="687">SUM(K106,K111,K125)</f>
        <v>-386380.62428387156</v>
      </c>
      <c r="L128" s="41">
        <f t="shared" si="687"/>
        <v>160526.50993441744</v>
      </c>
      <c r="M128" s="41">
        <f t="shared" si="687"/>
        <v>-280358.36875521252</v>
      </c>
      <c r="N128" s="41">
        <f t="shared" si="687"/>
        <v>422820.19696557126</v>
      </c>
      <c r="O128" s="41">
        <f t="shared" si="687"/>
        <v>-218381.0455866165</v>
      </c>
      <c r="P128" s="41">
        <f t="shared" si="687"/>
        <v>129665.00208875492</v>
      </c>
      <c r="Q128" s="41">
        <f t="shared" si="687"/>
        <v>525323.18918754696</v>
      </c>
      <c r="R128" s="41">
        <f t="shared" si="687"/>
        <v>12611.926126811653</v>
      </c>
      <c r="S128" s="41">
        <f t="shared" si="687"/>
        <v>-187012.67664627064</v>
      </c>
      <c r="T128" s="41">
        <f t="shared" si="687"/>
        <v>-1132600.6235306337</v>
      </c>
      <c r="U128" s="41">
        <f t="shared" si="687"/>
        <v>797004.5346847357</v>
      </c>
      <c r="V128" s="41">
        <f t="shared" si="687"/>
        <v>-118502.03019014327</v>
      </c>
      <c r="W128" s="41">
        <f t="shared" si="687"/>
        <v>-785222.4127290732</v>
      </c>
      <c r="X128" s="41">
        <f t="shared" si="687"/>
        <v>120012.15684731756</v>
      </c>
      <c r="Y128" s="41">
        <f t="shared" si="687"/>
        <v>95114.185376363559</v>
      </c>
      <c r="Z128" s="41">
        <f t="shared" si="687"/>
        <v>331732.738457606</v>
      </c>
      <c r="AA128" s="41">
        <f t="shared" si="687"/>
        <v>-230688.63100132078</v>
      </c>
      <c r="AB128" s="41">
        <f t="shared" si="687"/>
        <v>-156887.80494382035</v>
      </c>
      <c r="AC128" s="41">
        <f t="shared" si="687"/>
        <v>380758.17471112101</v>
      </c>
      <c r="AD128" s="41">
        <f t="shared" si="687"/>
        <v>245111.04777954117</v>
      </c>
      <c r="AE128" s="41">
        <f t="shared" si="687"/>
        <v>-398291.20589161431</v>
      </c>
      <c r="AF128" s="41">
        <f t="shared" ref="AF128:BO128" si="688">SUM(AF106,AF111,AF125)</f>
        <v>127476.99218649254</v>
      </c>
      <c r="AG128" s="41">
        <f t="shared" si="688"/>
        <v>-146043.40336625878</v>
      </c>
      <c r="AH128" s="41">
        <f t="shared" si="688"/>
        <v>33488.826718285083</v>
      </c>
      <c r="AI128" s="41">
        <f t="shared" si="688"/>
        <v>-515475.1823365952</v>
      </c>
      <c r="AJ128" s="41">
        <f t="shared" si="688"/>
        <v>-109767.08240949694</v>
      </c>
      <c r="AK128" s="41">
        <f t="shared" si="688"/>
        <v>-179357.57193600488</v>
      </c>
      <c r="AL128" s="41">
        <f t="shared" si="688"/>
        <v>431457.85249337892</v>
      </c>
      <c r="AM128" s="41">
        <f t="shared" si="688"/>
        <v>559535.22594361135</v>
      </c>
      <c r="AN128" s="41">
        <f t="shared" si="688"/>
        <v>128565.4366163396</v>
      </c>
      <c r="AO128" s="41">
        <f t="shared" si="688"/>
        <v>356438.5919200019</v>
      </c>
      <c r="AP128" s="41">
        <f t="shared" si="688"/>
        <v>370286.57279720728</v>
      </c>
      <c r="AQ128" s="41">
        <f t="shared" si="688"/>
        <v>-343187.37520822452</v>
      </c>
      <c r="AR128" s="41">
        <f t="shared" si="688"/>
        <v>40320.829805464542</v>
      </c>
      <c r="AS128" s="41">
        <f t="shared" si="688"/>
        <v>189517.99409515286</v>
      </c>
      <c r="AT128" s="41">
        <f t="shared" si="688"/>
        <v>393860.55406678922</v>
      </c>
      <c r="AU128" s="41">
        <f t="shared" si="688"/>
        <v>-148968.5122503404</v>
      </c>
      <c r="AV128" s="41">
        <f t="shared" si="688"/>
        <v>273586.36264943541</v>
      </c>
      <c r="AW128" s="41">
        <f t="shared" si="688"/>
        <v>227440.16519878909</v>
      </c>
      <c r="AX128" s="41">
        <f t="shared" si="688"/>
        <v>436136.79103566817</v>
      </c>
      <c r="AY128" s="41">
        <f t="shared" si="688"/>
        <v>577894.06415701529</v>
      </c>
      <c r="AZ128" s="41">
        <f t="shared" si="688"/>
        <v>135110.34777595632</v>
      </c>
      <c r="BA128" s="41">
        <f t="shared" si="688"/>
        <v>370437.53663789481</v>
      </c>
      <c r="BB128" s="41">
        <f t="shared" si="688"/>
        <v>384602.01633764512</v>
      </c>
      <c r="BC128" s="41">
        <f t="shared" si="688"/>
        <v>-358979.38385658758</v>
      </c>
      <c r="BD128" s="41">
        <f t="shared" si="688"/>
        <v>38886.61287903419</v>
      </c>
      <c r="BE128" s="41">
        <f t="shared" si="688"/>
        <v>200699.14558795025</v>
      </c>
      <c r="BF128" s="41">
        <f t="shared" si="688"/>
        <v>410385.58089417894</v>
      </c>
      <c r="BG128" s="41">
        <f t="shared" si="688"/>
        <v>-151960.18515860365</v>
      </c>
      <c r="BH128" s="41">
        <f t="shared" si="688"/>
        <v>295466.61035128124</v>
      </c>
      <c r="BI128" s="41">
        <f t="shared" si="688"/>
        <v>234188.2854424371</v>
      </c>
      <c r="BJ128" s="41">
        <f t="shared" si="688"/>
        <v>453818.344901309</v>
      </c>
      <c r="BK128" s="41">
        <f t="shared" si="688"/>
        <v>602190.05558665527</v>
      </c>
      <c r="BL128" s="41">
        <f t="shared" si="688"/>
        <v>136817.6039792432</v>
      </c>
      <c r="BM128" s="41">
        <f t="shared" si="688"/>
        <v>390018.3215670865</v>
      </c>
      <c r="BN128" s="41">
        <f t="shared" si="688"/>
        <v>404603.71865664009</v>
      </c>
      <c r="BO128" s="41">
        <f t="shared" si="688"/>
        <v>-357395.26032759133</v>
      </c>
      <c r="BP128" s="75"/>
      <c r="BR128" s="75"/>
      <c r="BS128" s="41">
        <f t="shared" ref="BS128:BV128" si="689">SUM(BS106,BS111,BS125)</f>
        <v>-852459.8704299205</v>
      </c>
      <c r="BT128" s="41">
        <f t="shared" si="689"/>
        <v>713418.88341873628</v>
      </c>
      <c r="BU128" s="41">
        <f t="shared" si="689"/>
        <v>2520958.7656528833</v>
      </c>
      <c r="BV128" s="41">
        <f t="shared" si="689"/>
        <v>2657718.8343596202</v>
      </c>
    </row>
    <row r="129" spans="1:79" x14ac:dyDescent="0.3">
      <c r="A129" s="34" t="s">
        <v>120</v>
      </c>
      <c r="B129" s="34"/>
      <c r="C129" s="34"/>
      <c r="D129" s="34"/>
      <c r="E129" s="34"/>
      <c r="F129" s="34"/>
      <c r="G129" s="34"/>
      <c r="H129" s="43">
        <f>$H$66</f>
        <v>1267669.8500000001</v>
      </c>
      <c r="I129" s="43">
        <f>SUM(I127:I128)</f>
        <v>1536489.7669555296</v>
      </c>
      <c r="J129" s="43">
        <f>SUM(J127:J128)</f>
        <v>2215584.0139554022</v>
      </c>
      <c r="K129" s="43">
        <f t="shared" ref="K129:AE129" si="690">SUM(K127:K128)</f>
        <v>1829203.3896715306</v>
      </c>
      <c r="L129" s="43">
        <f t="shared" si="690"/>
        <v>1989729.899605948</v>
      </c>
      <c r="M129" s="43">
        <f t="shared" si="690"/>
        <v>1709371.5308507355</v>
      </c>
      <c r="N129" s="43">
        <f t="shared" si="690"/>
        <v>2132191.727816307</v>
      </c>
      <c r="O129" s="43">
        <f t="shared" si="690"/>
        <v>1913810.6822296905</v>
      </c>
      <c r="P129" s="43">
        <f t="shared" si="690"/>
        <v>2043475.6843184454</v>
      </c>
      <c r="Q129" s="43">
        <f t="shared" si="690"/>
        <v>2568798.8735059923</v>
      </c>
      <c r="R129" s="43">
        <f t="shared" si="690"/>
        <v>2581410.799632804</v>
      </c>
      <c r="S129" s="43">
        <f t="shared" si="690"/>
        <v>2394398.1229865332</v>
      </c>
      <c r="T129" s="43">
        <f t="shared" si="690"/>
        <v>1261797.4994558995</v>
      </c>
      <c r="U129" s="43">
        <f t="shared" si="690"/>
        <v>2058802.0341406353</v>
      </c>
      <c r="V129" s="43">
        <f t="shared" si="690"/>
        <v>1940300.003950492</v>
      </c>
      <c r="W129" s="43">
        <f t="shared" si="690"/>
        <v>1155077.5912214187</v>
      </c>
      <c r="X129" s="43">
        <f t="shared" si="690"/>
        <v>1275089.7480687362</v>
      </c>
      <c r="Y129" s="43">
        <f t="shared" si="690"/>
        <v>1370203.9334450997</v>
      </c>
      <c r="Z129" s="43">
        <f t="shared" si="690"/>
        <v>1701936.6719027057</v>
      </c>
      <c r="AA129" s="43">
        <f t="shared" si="690"/>
        <v>1471248.0409013848</v>
      </c>
      <c r="AB129" s="43">
        <f t="shared" si="690"/>
        <v>1314360.2359575643</v>
      </c>
      <c r="AC129" s="43">
        <f t="shared" si="690"/>
        <v>1695118.4106686853</v>
      </c>
      <c r="AD129" s="43">
        <f t="shared" si="690"/>
        <v>1940229.4584482266</v>
      </c>
      <c r="AE129" s="43">
        <f t="shared" si="690"/>
        <v>1541938.2525566122</v>
      </c>
      <c r="AF129" s="43">
        <f t="shared" ref="AF129:BO129" si="691">SUM(AF127:AF128)</f>
        <v>1669415.2447431048</v>
      </c>
      <c r="AG129" s="43">
        <f t="shared" si="691"/>
        <v>1523371.841376846</v>
      </c>
      <c r="AH129" s="43">
        <f t="shared" si="691"/>
        <v>1556860.6680951309</v>
      </c>
      <c r="AI129" s="43">
        <f t="shared" si="691"/>
        <v>1041385.4857585358</v>
      </c>
      <c r="AJ129" s="43">
        <f t="shared" si="691"/>
        <v>931618.40334903891</v>
      </c>
      <c r="AK129" s="43">
        <f t="shared" si="691"/>
        <v>752260.831413034</v>
      </c>
      <c r="AL129" s="43">
        <f t="shared" si="691"/>
        <v>1183718.6839064129</v>
      </c>
      <c r="AM129" s="43">
        <f t="shared" si="691"/>
        <v>1743253.9098500242</v>
      </c>
      <c r="AN129" s="43">
        <f t="shared" si="691"/>
        <v>1871819.3464663639</v>
      </c>
      <c r="AO129" s="43">
        <f t="shared" si="691"/>
        <v>2228257.9383863658</v>
      </c>
      <c r="AP129" s="43">
        <f t="shared" si="691"/>
        <v>2598544.5111835729</v>
      </c>
      <c r="AQ129" s="43">
        <f t="shared" si="691"/>
        <v>2255357.1359753483</v>
      </c>
      <c r="AR129" s="43">
        <f t="shared" si="691"/>
        <v>2295677.9657808128</v>
      </c>
      <c r="AS129" s="43">
        <f t="shared" si="691"/>
        <v>2485195.9598759655</v>
      </c>
      <c r="AT129" s="43">
        <f t="shared" si="691"/>
        <v>2879056.5139427548</v>
      </c>
      <c r="AU129" s="43">
        <f t="shared" si="691"/>
        <v>2730088.0016924143</v>
      </c>
      <c r="AV129" s="43">
        <f t="shared" si="691"/>
        <v>3003674.3643418495</v>
      </c>
      <c r="AW129" s="43">
        <f t="shared" si="691"/>
        <v>3231114.5295406384</v>
      </c>
      <c r="AX129" s="43">
        <f t="shared" si="691"/>
        <v>3667251.3205763064</v>
      </c>
      <c r="AY129" s="43">
        <f t="shared" si="691"/>
        <v>4245145.3847333221</v>
      </c>
      <c r="AZ129" s="43">
        <f t="shared" si="691"/>
        <v>4380255.7325092787</v>
      </c>
      <c r="BA129" s="43">
        <f t="shared" si="691"/>
        <v>4750693.2691471735</v>
      </c>
      <c r="BB129" s="43">
        <f t="shared" si="691"/>
        <v>5135295.2854848187</v>
      </c>
      <c r="BC129" s="43">
        <f t="shared" si="691"/>
        <v>4776315.9016282316</v>
      </c>
      <c r="BD129" s="43">
        <f t="shared" si="691"/>
        <v>4815202.5145072658</v>
      </c>
      <c r="BE129" s="43">
        <f t="shared" si="691"/>
        <v>5015901.6600952158</v>
      </c>
      <c r="BF129" s="43">
        <f t="shared" si="691"/>
        <v>5426287.2409893945</v>
      </c>
      <c r="BG129" s="43">
        <f t="shared" si="691"/>
        <v>5274327.0558307907</v>
      </c>
      <c r="BH129" s="43">
        <f t="shared" si="691"/>
        <v>5569793.6661820719</v>
      </c>
      <c r="BI129" s="43">
        <f t="shared" si="691"/>
        <v>5803981.9516245089</v>
      </c>
      <c r="BJ129" s="43">
        <f t="shared" si="691"/>
        <v>6257800.2965258183</v>
      </c>
      <c r="BK129" s="43">
        <f t="shared" si="691"/>
        <v>6859990.3521124739</v>
      </c>
      <c r="BL129" s="43">
        <f t="shared" si="691"/>
        <v>6996807.9560917169</v>
      </c>
      <c r="BM129" s="43">
        <f t="shared" si="691"/>
        <v>7386826.2776588034</v>
      </c>
      <c r="BN129" s="43">
        <f t="shared" si="691"/>
        <v>7791429.9963154439</v>
      </c>
      <c r="BO129" s="43">
        <f t="shared" si="691"/>
        <v>7434034.7359878523</v>
      </c>
      <c r="BP129" s="75"/>
      <c r="BR129" s="43">
        <f>BR66</f>
        <v>2394398.1229865332</v>
      </c>
      <c r="BS129" s="43">
        <f t="shared" ref="BS129:BV129" si="692">SUM(BS127:BS128)</f>
        <v>1541938.2525566127</v>
      </c>
      <c r="BT129" s="43">
        <f t="shared" si="692"/>
        <v>2255357.1359753488</v>
      </c>
      <c r="BU129" s="43">
        <f t="shared" si="692"/>
        <v>4776315.9016282316</v>
      </c>
      <c r="BV129" s="43">
        <f t="shared" si="692"/>
        <v>7434034.7359878514</v>
      </c>
    </row>
    <row r="130" spans="1:79" x14ac:dyDescent="0.3">
      <c r="A130" t="s">
        <v>91</v>
      </c>
      <c r="H130" s="33">
        <f>ROUND(H66-H129,0)</f>
        <v>0</v>
      </c>
      <c r="I130" s="33">
        <f>ROUND(I66-I129,0)</f>
        <v>0</v>
      </c>
      <c r="J130" s="33">
        <f>ROUND(J66-J129,0)</f>
        <v>0</v>
      </c>
      <c r="K130" s="33">
        <f>ROUND(K66-K129,0)</f>
        <v>0</v>
      </c>
      <c r="L130" s="33">
        <f>ROUND(L66-L129,0)</f>
        <v>0</v>
      </c>
      <c r="M130" s="33">
        <f t="shared" ref="M130:AE130" si="693">ROUND(M66-M129,0)</f>
        <v>0</v>
      </c>
      <c r="N130" s="33">
        <f t="shared" si="693"/>
        <v>0</v>
      </c>
      <c r="O130" s="33">
        <f t="shared" si="693"/>
        <v>0</v>
      </c>
      <c r="P130" s="33">
        <f t="shared" si="693"/>
        <v>0</v>
      </c>
      <c r="Q130" s="33">
        <f t="shared" si="693"/>
        <v>0</v>
      </c>
      <c r="R130" s="33">
        <f t="shared" si="693"/>
        <v>0</v>
      </c>
      <c r="S130" s="33">
        <f t="shared" si="693"/>
        <v>0</v>
      </c>
      <c r="T130" s="33">
        <f t="shared" si="693"/>
        <v>0</v>
      </c>
      <c r="U130" s="33">
        <f t="shared" si="693"/>
        <v>0</v>
      </c>
      <c r="V130" s="33">
        <f t="shared" si="693"/>
        <v>0</v>
      </c>
      <c r="W130" s="33">
        <f t="shared" si="693"/>
        <v>0</v>
      </c>
      <c r="X130" s="33">
        <f t="shared" si="693"/>
        <v>0</v>
      </c>
      <c r="Y130" s="33">
        <f t="shared" si="693"/>
        <v>0</v>
      </c>
      <c r="Z130" s="33">
        <f t="shared" si="693"/>
        <v>0</v>
      </c>
      <c r="AA130" s="33">
        <f t="shared" si="693"/>
        <v>0</v>
      </c>
      <c r="AB130" s="33">
        <f t="shared" si="693"/>
        <v>0</v>
      </c>
      <c r="AC130" s="33">
        <f t="shared" si="693"/>
        <v>0</v>
      </c>
      <c r="AD130" s="33">
        <f t="shared" si="693"/>
        <v>0</v>
      </c>
      <c r="AE130" s="33">
        <f t="shared" si="693"/>
        <v>0</v>
      </c>
      <c r="AF130" s="33">
        <f t="shared" ref="AF130:BO130" si="694">ROUND(AF66-AF129,0)</f>
        <v>0</v>
      </c>
      <c r="AG130" s="33">
        <f t="shared" si="694"/>
        <v>0</v>
      </c>
      <c r="AH130" s="33">
        <f t="shared" si="694"/>
        <v>0</v>
      </c>
      <c r="AI130" s="33">
        <f t="shared" si="694"/>
        <v>0</v>
      </c>
      <c r="AJ130" s="33">
        <f t="shared" si="694"/>
        <v>0</v>
      </c>
      <c r="AK130" s="33">
        <f t="shared" si="694"/>
        <v>0</v>
      </c>
      <c r="AL130" s="33">
        <f t="shared" si="694"/>
        <v>0</v>
      </c>
      <c r="AM130" s="33">
        <f t="shared" si="694"/>
        <v>0</v>
      </c>
      <c r="AN130" s="33">
        <f t="shared" si="694"/>
        <v>0</v>
      </c>
      <c r="AO130" s="33">
        <f t="shared" si="694"/>
        <v>0</v>
      </c>
      <c r="AP130" s="33">
        <f t="shared" si="694"/>
        <v>0</v>
      </c>
      <c r="AQ130" s="33">
        <f t="shared" si="694"/>
        <v>0</v>
      </c>
      <c r="AR130" s="33">
        <f t="shared" si="694"/>
        <v>0</v>
      </c>
      <c r="AS130" s="33">
        <f t="shared" si="694"/>
        <v>0</v>
      </c>
      <c r="AT130" s="33">
        <f t="shared" si="694"/>
        <v>0</v>
      </c>
      <c r="AU130" s="33">
        <f t="shared" si="694"/>
        <v>0</v>
      </c>
      <c r="AV130" s="33">
        <f t="shared" si="694"/>
        <v>0</v>
      </c>
      <c r="AW130" s="33">
        <f t="shared" si="694"/>
        <v>0</v>
      </c>
      <c r="AX130" s="33">
        <f t="shared" si="694"/>
        <v>0</v>
      </c>
      <c r="AY130" s="33">
        <f t="shared" si="694"/>
        <v>0</v>
      </c>
      <c r="AZ130" s="33">
        <f t="shared" si="694"/>
        <v>0</v>
      </c>
      <c r="BA130" s="33">
        <f t="shared" si="694"/>
        <v>0</v>
      </c>
      <c r="BB130" s="33">
        <f t="shared" si="694"/>
        <v>0</v>
      </c>
      <c r="BC130" s="33">
        <f t="shared" si="694"/>
        <v>0</v>
      </c>
      <c r="BD130" s="33">
        <f t="shared" si="694"/>
        <v>0</v>
      </c>
      <c r="BE130" s="33">
        <f t="shared" si="694"/>
        <v>0</v>
      </c>
      <c r="BF130" s="33">
        <f t="shared" si="694"/>
        <v>0</v>
      </c>
      <c r="BG130" s="33">
        <f t="shared" si="694"/>
        <v>0</v>
      </c>
      <c r="BH130" s="33">
        <f t="shared" si="694"/>
        <v>0</v>
      </c>
      <c r="BI130" s="33">
        <f t="shared" si="694"/>
        <v>0</v>
      </c>
      <c r="BJ130" s="33">
        <f t="shared" si="694"/>
        <v>0</v>
      </c>
      <c r="BK130" s="33">
        <f t="shared" si="694"/>
        <v>0</v>
      </c>
      <c r="BL130" s="33">
        <f t="shared" si="694"/>
        <v>0</v>
      </c>
      <c r="BM130" s="33">
        <f t="shared" si="694"/>
        <v>0</v>
      </c>
      <c r="BN130" s="33">
        <f t="shared" si="694"/>
        <v>0</v>
      </c>
      <c r="BO130" s="33">
        <f t="shared" si="694"/>
        <v>0</v>
      </c>
      <c r="BP130" s="74"/>
      <c r="BR130" s="33">
        <f t="shared" ref="BR130:BV130" si="695">ROUND(BR66-BR129,0)</f>
        <v>0</v>
      </c>
      <c r="BS130" s="33">
        <f t="shared" si="695"/>
        <v>0</v>
      </c>
      <c r="BT130" s="33">
        <f t="shared" si="695"/>
        <v>0</v>
      </c>
      <c r="BU130" s="33">
        <f t="shared" si="695"/>
        <v>0</v>
      </c>
      <c r="BV130" s="33">
        <f t="shared" si="695"/>
        <v>0</v>
      </c>
    </row>
    <row r="132" spans="1:79" x14ac:dyDescent="0.3">
      <c r="A132" s="5" t="s">
        <v>142</v>
      </c>
      <c r="B132" s="5"/>
      <c r="C132" s="5"/>
      <c r="D132" s="5"/>
      <c r="E132" s="5"/>
      <c r="F132" s="5"/>
      <c r="G132" s="5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62"/>
      <c r="BR132" s="31"/>
      <c r="BS132" s="31"/>
      <c r="BT132" s="31"/>
      <c r="BU132" s="31"/>
      <c r="BV132" s="31"/>
      <c r="BX132" s="84"/>
      <c r="BY132" s="84"/>
      <c r="BZ132" s="84"/>
      <c r="CA132" s="84"/>
    </row>
    <row r="133" spans="1:79" x14ac:dyDescent="0.3">
      <c r="A133" t="str">
        <f>$A$7</f>
        <v>Big Box Revenue</v>
      </c>
      <c r="F133" s="13" t="s">
        <v>108</v>
      </c>
      <c r="H133" s="41">
        <f t="shared" ref="H133:AM133" si="696">H7</f>
        <v>3467330.63</v>
      </c>
      <c r="I133" s="41">
        <f t="shared" si="696"/>
        <v>3737172.9</v>
      </c>
      <c r="J133" s="41">
        <f t="shared" si="696"/>
        <v>3837143.67</v>
      </c>
      <c r="K133" s="41">
        <f t="shared" si="696"/>
        <v>3825562.59</v>
      </c>
      <c r="L133" s="41">
        <f t="shared" si="696"/>
        <v>3971026.4</v>
      </c>
      <c r="M133" s="41">
        <f t="shared" si="696"/>
        <v>3730683.9</v>
      </c>
      <c r="N133" s="41">
        <f t="shared" si="696"/>
        <v>3696254.17</v>
      </c>
      <c r="O133" s="41">
        <f t="shared" si="696"/>
        <v>3691124.06</v>
      </c>
      <c r="P133" s="41">
        <f t="shared" si="696"/>
        <v>3642508.62</v>
      </c>
      <c r="Q133" s="41">
        <f t="shared" si="696"/>
        <v>3668332.84</v>
      </c>
      <c r="R133" s="41">
        <f t="shared" si="696"/>
        <v>3609447.57</v>
      </c>
      <c r="S133" s="41">
        <f t="shared" si="696"/>
        <v>3915565.8</v>
      </c>
      <c r="T133" s="41">
        <f t="shared" si="696"/>
        <v>3519340.5894499994</v>
      </c>
      <c r="U133" s="41">
        <f t="shared" si="696"/>
        <v>3793230.4934999994</v>
      </c>
      <c r="V133" s="41">
        <f t="shared" si="696"/>
        <v>3894700.8250499996</v>
      </c>
      <c r="W133" s="41">
        <f t="shared" si="696"/>
        <v>3882946.0288499994</v>
      </c>
      <c r="X133" s="41">
        <f t="shared" si="696"/>
        <v>4030591.7959999996</v>
      </c>
      <c r="Y133" s="41">
        <f t="shared" si="696"/>
        <v>3786644.1584999994</v>
      </c>
      <c r="Z133" s="41">
        <f t="shared" si="696"/>
        <v>3751697.9825499994</v>
      </c>
      <c r="AA133" s="41">
        <f t="shared" si="696"/>
        <v>3746490.9208999998</v>
      </c>
      <c r="AB133" s="41">
        <f t="shared" si="696"/>
        <v>3697146.2492999998</v>
      </c>
      <c r="AC133" s="41">
        <f t="shared" si="696"/>
        <v>3723357.8325999994</v>
      </c>
      <c r="AD133" s="41">
        <f t="shared" si="696"/>
        <v>3663589.2835499994</v>
      </c>
      <c r="AE133" s="41">
        <f t="shared" si="696"/>
        <v>3974299.2869999995</v>
      </c>
      <c r="AF133" s="41">
        <f t="shared" si="696"/>
        <v>3572130.6982917492</v>
      </c>
      <c r="AG133" s="41">
        <f t="shared" si="696"/>
        <v>3850128.9509024988</v>
      </c>
      <c r="AH133" s="41">
        <f t="shared" si="696"/>
        <v>3953121.3374257493</v>
      </c>
      <c r="AI133" s="41">
        <f t="shared" si="696"/>
        <v>3941190.2192827491</v>
      </c>
      <c r="AJ133" s="41">
        <f t="shared" si="696"/>
        <v>4091050.672939999</v>
      </c>
      <c r="AK133" s="41">
        <f t="shared" si="696"/>
        <v>3843443.8208774989</v>
      </c>
      <c r="AL133" s="41">
        <f t="shared" si="696"/>
        <v>3807973.452288249</v>
      </c>
      <c r="AM133" s="41">
        <f t="shared" si="696"/>
        <v>3802688.2847134992</v>
      </c>
      <c r="AN133" s="41">
        <f t="shared" ref="AN133:BO133" si="697">AN7</f>
        <v>3752603.4430394992</v>
      </c>
      <c r="AO133" s="41">
        <f t="shared" si="697"/>
        <v>3779208.2000889992</v>
      </c>
      <c r="AP133" s="41">
        <f t="shared" si="697"/>
        <v>3718543.1228032489</v>
      </c>
      <c r="AQ133" s="41">
        <f t="shared" si="697"/>
        <v>4033913.7763049994</v>
      </c>
      <c r="AR133" s="41">
        <f t="shared" si="697"/>
        <v>3625712.6587661253</v>
      </c>
      <c r="AS133" s="41">
        <f t="shared" si="697"/>
        <v>3907880.885166036</v>
      </c>
      <c r="AT133" s="41">
        <f t="shared" si="697"/>
        <v>4012418.1574871349</v>
      </c>
      <c r="AU133" s="41">
        <f t="shared" si="697"/>
        <v>4000308.0725719901</v>
      </c>
      <c r="AV133" s="41">
        <f t="shared" si="697"/>
        <v>4152416.4330340987</v>
      </c>
      <c r="AW133" s="41">
        <f t="shared" si="697"/>
        <v>3901095.4781906609</v>
      </c>
      <c r="AX133" s="41">
        <f t="shared" si="697"/>
        <v>3865093.0540725724</v>
      </c>
      <c r="AY133" s="41">
        <f t="shared" si="697"/>
        <v>3859728.6089842012</v>
      </c>
      <c r="AZ133" s="41">
        <f t="shared" si="697"/>
        <v>3808892.4946850915</v>
      </c>
      <c r="BA133" s="41">
        <f t="shared" si="697"/>
        <v>3835896.323090334</v>
      </c>
      <c r="BB133" s="41">
        <f t="shared" si="697"/>
        <v>3774321.2696452974</v>
      </c>
      <c r="BC133" s="41">
        <f t="shared" si="697"/>
        <v>4094422.482949574</v>
      </c>
      <c r="BD133" s="41">
        <f t="shared" si="697"/>
        <v>3680098.3486476168</v>
      </c>
      <c r="BE133" s="41">
        <f t="shared" si="697"/>
        <v>3966499.0984435263</v>
      </c>
      <c r="BF133" s="41">
        <f t="shared" si="697"/>
        <v>4072604.4298494416</v>
      </c>
      <c r="BG133" s="41">
        <f t="shared" si="697"/>
        <v>4060312.6936605694</v>
      </c>
      <c r="BH133" s="41">
        <f t="shared" si="697"/>
        <v>4214702.6795296101</v>
      </c>
      <c r="BI133" s="41">
        <f t="shared" si="697"/>
        <v>3959611.9103635205</v>
      </c>
      <c r="BJ133" s="41">
        <f t="shared" si="697"/>
        <v>3923069.4498836608</v>
      </c>
      <c r="BK133" s="41">
        <f t="shared" si="697"/>
        <v>3917624.5381189641</v>
      </c>
      <c r="BL133" s="41">
        <f t="shared" si="697"/>
        <v>3866025.8821053677</v>
      </c>
      <c r="BM133" s="41">
        <f t="shared" si="697"/>
        <v>3893434.7679366884</v>
      </c>
      <c r="BN133" s="41">
        <f t="shared" si="697"/>
        <v>3830936.0886899764</v>
      </c>
      <c r="BO133" s="41">
        <f t="shared" si="697"/>
        <v>4155838.8201938174</v>
      </c>
    </row>
    <row r="134" spans="1:79" x14ac:dyDescent="0.3">
      <c r="A134" t="str">
        <f>$A$10</f>
        <v>Total Revenue</v>
      </c>
      <c r="F134" s="13" t="s">
        <v>108</v>
      </c>
      <c r="H134" s="41">
        <f t="shared" ref="H134:AM134" si="698">H10</f>
        <v>4031779.8</v>
      </c>
      <c r="I134" s="41">
        <f t="shared" si="698"/>
        <v>4246787.3899999997</v>
      </c>
      <c r="J134" s="41">
        <f t="shared" si="698"/>
        <v>4461794.97</v>
      </c>
      <c r="K134" s="41">
        <f t="shared" si="698"/>
        <v>4397198.38</v>
      </c>
      <c r="L134" s="41">
        <f t="shared" si="698"/>
        <v>4564398.16</v>
      </c>
      <c r="M134" s="41">
        <f t="shared" si="698"/>
        <v>4338004.54</v>
      </c>
      <c r="N134" s="41">
        <f t="shared" si="698"/>
        <v>4348534.32</v>
      </c>
      <c r="O134" s="41">
        <f t="shared" si="698"/>
        <v>4292004.72</v>
      </c>
      <c r="P134" s="41">
        <f t="shared" si="698"/>
        <v>4235475.1400000006</v>
      </c>
      <c r="Q134" s="41">
        <f t="shared" si="698"/>
        <v>4168560.05</v>
      </c>
      <c r="R134" s="41">
        <f t="shared" si="698"/>
        <v>4101644.9699999997</v>
      </c>
      <c r="S134" s="41">
        <f t="shared" si="698"/>
        <v>4449506.59</v>
      </c>
      <c r="T134" s="41">
        <f t="shared" si="698"/>
        <v>4074919.8494499996</v>
      </c>
      <c r="U134" s="41">
        <f t="shared" si="698"/>
        <v>4468469.6834999993</v>
      </c>
      <c r="V134" s="41">
        <f t="shared" si="698"/>
        <v>4462241.1450499995</v>
      </c>
      <c r="W134" s="41">
        <f t="shared" si="698"/>
        <v>4442269.6588499993</v>
      </c>
      <c r="X134" s="41">
        <f t="shared" si="698"/>
        <v>4659565.8659999995</v>
      </c>
      <c r="Y134" s="41">
        <f t="shared" si="698"/>
        <v>4338438.3384999996</v>
      </c>
      <c r="Z134" s="41">
        <f t="shared" si="698"/>
        <v>4350926.0125499992</v>
      </c>
      <c r="AA134" s="41">
        <f t="shared" si="698"/>
        <v>4383424.4209000003</v>
      </c>
      <c r="AB134" s="41">
        <f t="shared" si="698"/>
        <v>4325690.7593</v>
      </c>
      <c r="AC134" s="41">
        <f t="shared" si="698"/>
        <v>4341972.1425999999</v>
      </c>
      <c r="AD134" s="41">
        <f t="shared" si="698"/>
        <v>4228795.9635499995</v>
      </c>
      <c r="AE134" s="41">
        <f t="shared" si="698"/>
        <v>4634606.0669999998</v>
      </c>
      <c r="AF134" s="41">
        <f t="shared" si="698"/>
        <v>4238825.8102917494</v>
      </c>
      <c r="AG134" s="41">
        <f t="shared" si="698"/>
        <v>4660415.9789024983</v>
      </c>
      <c r="AH134" s="41">
        <f t="shared" si="698"/>
        <v>4634169.7214257494</v>
      </c>
      <c r="AI134" s="41">
        <f t="shared" si="698"/>
        <v>4612378.5752827488</v>
      </c>
      <c r="AJ134" s="41">
        <f t="shared" si="698"/>
        <v>4845819.5569399986</v>
      </c>
      <c r="AK134" s="41">
        <f t="shared" si="698"/>
        <v>4505596.8368774988</v>
      </c>
      <c r="AL134" s="41">
        <f t="shared" si="698"/>
        <v>4527047.0882882494</v>
      </c>
      <c r="AM134" s="41">
        <f t="shared" si="698"/>
        <v>4567008.4847134994</v>
      </c>
      <c r="AN134" s="41">
        <f t="shared" ref="AN134:BO134" si="699">AN10</f>
        <v>4506856.8550394997</v>
      </c>
      <c r="AO134" s="41">
        <f t="shared" si="699"/>
        <v>4521545.3720889995</v>
      </c>
      <c r="AP134" s="41">
        <f t="shared" si="699"/>
        <v>4396791.1388032492</v>
      </c>
      <c r="AQ134" s="41">
        <f t="shared" si="699"/>
        <v>4826281.9123049993</v>
      </c>
      <c r="AR134" s="41">
        <f t="shared" si="699"/>
        <v>4425746.7931661252</v>
      </c>
      <c r="AS134" s="41">
        <f t="shared" si="699"/>
        <v>4880225.3187660361</v>
      </c>
      <c r="AT134" s="41">
        <f t="shared" si="699"/>
        <v>4829676.2182871345</v>
      </c>
      <c r="AU134" s="41">
        <f t="shared" si="699"/>
        <v>4805734.0997719904</v>
      </c>
      <c r="AV134" s="41">
        <f t="shared" si="699"/>
        <v>5058139.0938340984</v>
      </c>
      <c r="AW134" s="41">
        <f t="shared" si="699"/>
        <v>4695679.097390661</v>
      </c>
      <c r="AX134" s="41">
        <f t="shared" si="699"/>
        <v>4727981.4172725724</v>
      </c>
      <c r="AY134" s="41">
        <f t="shared" si="699"/>
        <v>4776912.8489842014</v>
      </c>
      <c r="AZ134" s="41">
        <f t="shared" si="699"/>
        <v>4713996.5890850918</v>
      </c>
      <c r="BA134" s="41">
        <f t="shared" si="699"/>
        <v>4726700.9294903344</v>
      </c>
      <c r="BB134" s="41">
        <f t="shared" si="699"/>
        <v>4588218.8888452975</v>
      </c>
      <c r="BC134" s="41">
        <f t="shared" si="699"/>
        <v>5045264.2461495744</v>
      </c>
      <c r="BD134" s="41">
        <f t="shared" si="699"/>
        <v>4640139.3099276163</v>
      </c>
      <c r="BE134" s="41">
        <f t="shared" si="699"/>
        <v>5133312.4187635258</v>
      </c>
      <c r="BF134" s="41">
        <f t="shared" si="699"/>
        <v>5053314.1028094413</v>
      </c>
      <c r="BG134" s="41">
        <f t="shared" si="699"/>
        <v>5026823.9263005694</v>
      </c>
      <c r="BH134" s="41">
        <f t="shared" si="699"/>
        <v>5301569.8724896098</v>
      </c>
      <c r="BI134" s="41">
        <f t="shared" si="699"/>
        <v>4913112.2534035202</v>
      </c>
      <c r="BJ134" s="41">
        <f t="shared" si="699"/>
        <v>4958535.4857236613</v>
      </c>
      <c r="BK134" s="41">
        <f t="shared" si="699"/>
        <v>5018245.6261189636</v>
      </c>
      <c r="BL134" s="41">
        <f t="shared" si="699"/>
        <v>4952150.7953853682</v>
      </c>
      <c r="BM134" s="41">
        <f t="shared" si="699"/>
        <v>4962400.2956166882</v>
      </c>
      <c r="BN134" s="41">
        <f t="shared" si="699"/>
        <v>4807613.2317299768</v>
      </c>
      <c r="BO134" s="41">
        <f t="shared" si="699"/>
        <v>5296848.936033817</v>
      </c>
    </row>
    <row r="135" spans="1:79" x14ac:dyDescent="0.3">
      <c r="A135" t="str">
        <f>$A$16</f>
        <v>Total COGS</v>
      </c>
      <c r="F135" s="13" t="s">
        <v>108</v>
      </c>
      <c r="H135" s="41">
        <f t="shared" ref="H135:AM135" si="700">H16</f>
        <v>2660724.1162481988</v>
      </c>
      <c r="I135" s="41">
        <f t="shared" si="700"/>
        <v>2807243.0430444693</v>
      </c>
      <c r="J135" s="41">
        <f t="shared" si="700"/>
        <v>2951426.3130001263</v>
      </c>
      <c r="K135" s="41">
        <f t="shared" si="700"/>
        <v>2926237.6079717102</v>
      </c>
      <c r="L135" s="41">
        <f t="shared" si="700"/>
        <v>3021888.1700655841</v>
      </c>
      <c r="M135" s="41">
        <f t="shared" si="700"/>
        <v>2874036.401166399</v>
      </c>
      <c r="N135" s="41">
        <f t="shared" si="700"/>
        <v>2884649.1630344293</v>
      </c>
      <c r="O135" s="41">
        <f t="shared" si="700"/>
        <v>2821999.1755866162</v>
      </c>
      <c r="P135" s="41">
        <f t="shared" si="700"/>
        <v>2830355.5958474786</v>
      </c>
      <c r="Q135" s="41">
        <f t="shared" si="700"/>
        <v>2769903.5808124524</v>
      </c>
      <c r="R135" s="41">
        <f t="shared" si="700"/>
        <v>2699711.4538731892</v>
      </c>
      <c r="S135" s="41">
        <f t="shared" si="700"/>
        <v>2967588.4066462698</v>
      </c>
      <c r="T135" s="41">
        <f t="shared" si="700"/>
        <v>2763951.2861344493</v>
      </c>
      <c r="U135" s="41">
        <f t="shared" si="700"/>
        <v>2938821.1398152648</v>
      </c>
      <c r="V135" s="41">
        <f t="shared" si="700"/>
        <v>3153722.1422401429</v>
      </c>
      <c r="W135" s="41">
        <f t="shared" si="700"/>
        <v>3023619.0489360308</v>
      </c>
      <c r="X135" s="41">
        <f t="shared" si="700"/>
        <v>3220673.4981526816</v>
      </c>
      <c r="Y135" s="41">
        <f t="shared" si="700"/>
        <v>2986489.9961952507</v>
      </c>
      <c r="Z135" s="41">
        <f t="shared" si="700"/>
        <v>3015004.246092394</v>
      </c>
      <c r="AA135" s="41">
        <f t="shared" si="700"/>
        <v>2970084.1349013196</v>
      </c>
      <c r="AB135" s="41">
        <f t="shared" si="700"/>
        <v>2972889.4542155089</v>
      </c>
      <c r="AC135" s="41">
        <f t="shared" si="700"/>
        <v>2922253.4208888793</v>
      </c>
      <c r="AD135" s="41">
        <f t="shared" si="700"/>
        <v>2814894.5197704583</v>
      </c>
      <c r="AE135" s="41">
        <f t="shared" si="700"/>
        <v>3116860.0638916129</v>
      </c>
      <c r="AF135" s="41">
        <f t="shared" si="700"/>
        <v>2833839.0448042243</v>
      </c>
      <c r="AG135" s="41">
        <f t="shared" si="700"/>
        <v>3100233.7796317488</v>
      </c>
      <c r="AH135" s="41">
        <f t="shared" si="700"/>
        <v>3107709.1281980244</v>
      </c>
      <c r="AI135" s="41">
        <f t="shared" si="700"/>
        <v>3094427.3314979239</v>
      </c>
      <c r="AJ135" s="41">
        <f t="shared" si="700"/>
        <v>3241119.9130579988</v>
      </c>
      <c r="AK135" s="41">
        <f t="shared" si="700"/>
        <v>3021487.1826142492</v>
      </c>
      <c r="AL135" s="41">
        <f t="shared" si="700"/>
        <v>3025118.2346017743</v>
      </c>
      <c r="AM135" s="41">
        <f t="shared" si="700"/>
        <v>3044041.8992994493</v>
      </c>
      <c r="AN135" s="41">
        <f t="shared" ref="AN135:BO135" si="701">AN16</f>
        <v>3003949.1161276493</v>
      </c>
      <c r="AO135" s="41">
        <f t="shared" si="701"/>
        <v>3016614.3260622993</v>
      </c>
      <c r="AP135" s="41">
        <f t="shared" si="701"/>
        <v>2942104.1939622741</v>
      </c>
      <c r="AQ135" s="41">
        <f t="shared" si="701"/>
        <v>3219923.7114134994</v>
      </c>
      <c r="AR135" s="41">
        <f t="shared" si="701"/>
        <v>2938015.9283362874</v>
      </c>
      <c r="AS135" s="41">
        <f t="shared" si="701"/>
        <v>3221688.8364162249</v>
      </c>
      <c r="AT135" s="41">
        <f t="shared" si="701"/>
        <v>3217321.7406409942</v>
      </c>
      <c r="AU135" s="41">
        <f t="shared" si="701"/>
        <v>3202928.6644003931</v>
      </c>
      <c r="AV135" s="41">
        <f t="shared" si="701"/>
        <v>3359552.8335238686</v>
      </c>
      <c r="AW135" s="41">
        <f t="shared" si="701"/>
        <v>3128058.6443334622</v>
      </c>
      <c r="AX135" s="41">
        <f t="shared" si="701"/>
        <v>3137009.3194508003</v>
      </c>
      <c r="AY135" s="41">
        <f t="shared" si="701"/>
        <v>3160402.1462889407</v>
      </c>
      <c r="AZ135" s="41">
        <f t="shared" si="701"/>
        <v>3118776.7934795637</v>
      </c>
      <c r="BA135" s="41">
        <f t="shared" si="701"/>
        <v>3130529.7293632338</v>
      </c>
      <c r="BB135" s="41">
        <f t="shared" si="701"/>
        <v>3048973.6983517082</v>
      </c>
      <c r="BC135" s="41">
        <f t="shared" si="701"/>
        <v>3341516.6196647016</v>
      </c>
      <c r="BD135" s="41">
        <f t="shared" si="701"/>
        <v>3056089.3246933315</v>
      </c>
      <c r="BE135" s="41">
        <f t="shared" si="701"/>
        <v>3359956.0290704682</v>
      </c>
      <c r="BF135" s="41">
        <f t="shared" si="701"/>
        <v>3341177.9373746091</v>
      </c>
      <c r="BG135" s="41">
        <f t="shared" si="701"/>
        <v>3325474.5018823985</v>
      </c>
      <c r="BH135" s="41">
        <f t="shared" si="701"/>
        <v>3493725.4721507267</v>
      </c>
      <c r="BI135" s="41">
        <f t="shared" si="701"/>
        <v>3248478.508774464</v>
      </c>
      <c r="BJ135" s="41">
        <f t="shared" si="701"/>
        <v>3263881.6328385626</v>
      </c>
      <c r="BK135" s="41">
        <f t="shared" si="701"/>
        <v>3292647.7206832743</v>
      </c>
      <c r="BL135" s="41">
        <f t="shared" si="701"/>
        <v>3249280.5741137573</v>
      </c>
      <c r="BM135" s="41">
        <f t="shared" si="701"/>
        <v>3259887.101395682</v>
      </c>
      <c r="BN135" s="41">
        <f t="shared" si="701"/>
        <v>3169993.8336029835</v>
      </c>
      <c r="BO135" s="41">
        <f t="shared" si="701"/>
        <v>3479592.232055672</v>
      </c>
    </row>
    <row r="137" spans="1:79" x14ac:dyDescent="0.3">
      <c r="A137" t="str">
        <f>$A$67</f>
        <v xml:space="preserve">Accounts Receivable </v>
      </c>
      <c r="F137" s="13" t="s">
        <v>152</v>
      </c>
      <c r="H137" s="41">
        <f t="shared" ref="H137:AE137" si="702">H67</f>
        <v>3760388.82</v>
      </c>
      <c r="I137" s="41">
        <f t="shared" si="702"/>
        <v>3661869.49</v>
      </c>
      <c r="J137" s="41">
        <f t="shared" si="702"/>
        <v>3802541.37</v>
      </c>
      <c r="K137" s="41">
        <f t="shared" si="702"/>
        <v>3916573.69</v>
      </c>
      <c r="L137" s="41">
        <f t="shared" si="702"/>
        <v>3936087.31</v>
      </c>
      <c r="M137" s="41">
        <f t="shared" si="702"/>
        <v>4077235.11</v>
      </c>
      <c r="N137" s="41">
        <f t="shared" si="702"/>
        <v>3892092.24</v>
      </c>
      <c r="O137" s="41">
        <f t="shared" si="702"/>
        <v>3664840.09</v>
      </c>
      <c r="P137" s="41">
        <f t="shared" si="702"/>
        <v>3774271.19</v>
      </c>
      <c r="Q137" s="41">
        <f t="shared" si="702"/>
        <v>3856019.05</v>
      </c>
      <c r="R137" s="41">
        <f t="shared" si="702"/>
        <v>3872824.9</v>
      </c>
      <c r="S137" s="41">
        <f t="shared" si="702"/>
        <v>3968206.34</v>
      </c>
      <c r="T137" s="41">
        <f t="shared" si="702"/>
        <v>3939222.66</v>
      </c>
      <c r="U137" s="41">
        <f t="shared" si="702"/>
        <v>3798920.34</v>
      </c>
      <c r="V137" s="41">
        <f t="shared" si="702"/>
        <v>3834551.76</v>
      </c>
      <c r="W137" s="41">
        <f t="shared" si="702"/>
        <v>4230183.7300000004</v>
      </c>
      <c r="X137" s="41">
        <f t="shared" si="702"/>
        <v>4329780.8</v>
      </c>
      <c r="Y137" s="41">
        <f t="shared" si="702"/>
        <v>4274167.76</v>
      </c>
      <c r="Z137" s="41">
        <f t="shared" si="702"/>
        <v>4191968.33</v>
      </c>
      <c r="AA137" s="41">
        <f t="shared" si="702"/>
        <v>3966964.88</v>
      </c>
      <c r="AB137" s="41">
        <f t="shared" si="702"/>
        <v>3832178.43</v>
      </c>
      <c r="AC137" s="41">
        <f t="shared" si="702"/>
        <v>3763833.58</v>
      </c>
      <c r="AD137" s="41">
        <f t="shared" si="702"/>
        <v>3721539.14</v>
      </c>
      <c r="AE137" s="41">
        <f t="shared" si="702"/>
        <v>3784990.33</v>
      </c>
      <c r="AF137" s="102">
        <f>(SUM(AD133:AF133)/90)*AF143</f>
        <v>3736673.0896139159</v>
      </c>
      <c r="AG137" s="41">
        <f t="shared" ref="AG137:BO137" si="703">(SUM(AE133:AG133)/90)*AG143</f>
        <v>4178738.2766045579</v>
      </c>
      <c r="AH137" s="41">
        <f t="shared" si="703"/>
        <v>4550152.3946479987</v>
      </c>
      <c r="AI137" s="41">
        <f t="shared" si="703"/>
        <v>5089257.553298099</v>
      </c>
      <c r="AJ137" s="41">
        <f t="shared" si="703"/>
        <v>5593169.040502632</v>
      </c>
      <c r="AK137" s="41">
        <f t="shared" si="703"/>
        <v>5937842.3565501235</v>
      </c>
      <c r="AL137" s="41">
        <f t="shared" si="703"/>
        <v>5871233.9730528733</v>
      </c>
      <c r="AM137" s="41">
        <f t="shared" si="703"/>
        <v>5727052.7789396234</v>
      </c>
      <c r="AN137" s="41">
        <f t="shared" si="703"/>
        <v>5681632.590020624</v>
      </c>
      <c r="AO137" s="41">
        <f t="shared" si="703"/>
        <v>5667249.9639209993</v>
      </c>
      <c r="AP137" s="41">
        <f t="shared" si="703"/>
        <v>5625177.3829658739</v>
      </c>
      <c r="AQ137" s="41">
        <f t="shared" si="703"/>
        <v>5765832.549598624</v>
      </c>
      <c r="AR137" s="41">
        <f t="shared" si="703"/>
        <v>5689084.778937187</v>
      </c>
      <c r="AS137" s="41">
        <f t="shared" si="703"/>
        <v>5783753.6601185799</v>
      </c>
      <c r="AT137" s="41">
        <f t="shared" si="703"/>
        <v>5773005.8507096479</v>
      </c>
      <c r="AU137" s="41">
        <f t="shared" si="703"/>
        <v>5960303.5576125812</v>
      </c>
      <c r="AV137" s="41">
        <f t="shared" si="703"/>
        <v>6082571.331546613</v>
      </c>
      <c r="AW137" s="41">
        <f t="shared" si="703"/>
        <v>6026909.9918983746</v>
      </c>
      <c r="AX137" s="41">
        <f t="shared" si="703"/>
        <v>5959302.4826486669</v>
      </c>
      <c r="AY137" s="41">
        <f t="shared" si="703"/>
        <v>5812958.5706237173</v>
      </c>
      <c r="AZ137" s="41">
        <f t="shared" si="703"/>
        <v>5766857.0788709326</v>
      </c>
      <c r="BA137" s="41">
        <f t="shared" si="703"/>
        <v>5752258.7133798134</v>
      </c>
      <c r="BB137" s="41">
        <f t="shared" si="703"/>
        <v>5709555.0437103612</v>
      </c>
      <c r="BC137" s="41">
        <f t="shared" si="703"/>
        <v>5852320.0378426025</v>
      </c>
      <c r="BD137" s="41">
        <f t="shared" si="703"/>
        <v>5774421.0506212441</v>
      </c>
      <c r="BE137" s="41">
        <f t="shared" si="703"/>
        <v>5870509.9650203586</v>
      </c>
      <c r="BF137" s="41">
        <f t="shared" si="703"/>
        <v>5859600.9384702928</v>
      </c>
      <c r="BG137" s="41">
        <f t="shared" si="703"/>
        <v>6049708.1109767687</v>
      </c>
      <c r="BH137" s="41">
        <f t="shared" si="703"/>
        <v>6173809.9015198108</v>
      </c>
      <c r="BI137" s="41">
        <f t="shared" si="703"/>
        <v>6117313.6417768504</v>
      </c>
      <c r="BJ137" s="41">
        <f t="shared" si="703"/>
        <v>6048692.0198883954</v>
      </c>
      <c r="BK137" s="41">
        <f t="shared" si="703"/>
        <v>5900152.9491830729</v>
      </c>
      <c r="BL137" s="41">
        <f t="shared" si="703"/>
        <v>5853359.9350539958</v>
      </c>
      <c r="BM137" s="41">
        <f t="shared" si="703"/>
        <v>5838542.5940805096</v>
      </c>
      <c r="BN137" s="41">
        <f t="shared" si="703"/>
        <v>5795198.3693660162</v>
      </c>
      <c r="BO137" s="41">
        <f t="shared" si="703"/>
        <v>5940104.8384102415</v>
      </c>
    </row>
    <row r="138" spans="1:79" x14ac:dyDescent="0.3">
      <c r="A138" t="str">
        <f>$A$68</f>
        <v>Inventory</v>
      </c>
      <c r="F138" s="13" t="s">
        <v>152</v>
      </c>
      <c r="H138" s="41">
        <f t="shared" ref="H138:AE138" si="704">H68</f>
        <v>8690055.5399999991</v>
      </c>
      <c r="I138" s="41">
        <f t="shared" si="704"/>
        <v>8651024.0800000001</v>
      </c>
      <c r="J138" s="41">
        <f t="shared" si="704"/>
        <v>8375141.6900000004</v>
      </c>
      <c r="K138" s="41">
        <f t="shared" si="704"/>
        <v>8843508.0700000003</v>
      </c>
      <c r="L138" s="41">
        <f t="shared" si="704"/>
        <v>8933976.7899999991</v>
      </c>
      <c r="M138" s="41">
        <f t="shared" si="704"/>
        <v>8825962.5</v>
      </c>
      <c r="N138" s="41">
        <f t="shared" si="704"/>
        <v>9038630.4800000004</v>
      </c>
      <c r="O138" s="41">
        <f t="shared" si="704"/>
        <v>8885996.8300000001</v>
      </c>
      <c r="P138" s="41">
        <f t="shared" si="704"/>
        <v>8633611.4299999997</v>
      </c>
      <c r="Q138" s="41">
        <f t="shared" si="704"/>
        <v>8246245.9500000002</v>
      </c>
      <c r="R138" s="41">
        <f t="shared" si="704"/>
        <v>8212186.3600000003</v>
      </c>
      <c r="S138" s="41">
        <f t="shared" si="704"/>
        <v>8311741.7300000004</v>
      </c>
      <c r="T138" s="41">
        <f t="shared" si="704"/>
        <v>8758719.0600000005</v>
      </c>
      <c r="U138" s="41">
        <f t="shared" si="704"/>
        <v>9071172.0700000003</v>
      </c>
      <c r="V138" s="41">
        <f t="shared" si="704"/>
        <v>9093294.8399999999</v>
      </c>
      <c r="W138" s="41">
        <f t="shared" si="704"/>
        <v>9155729.6099999994</v>
      </c>
      <c r="X138" s="41">
        <f t="shared" si="704"/>
        <v>9624112.2300000004</v>
      </c>
      <c r="Y138" s="41">
        <f t="shared" si="704"/>
        <v>9558785.9299999997</v>
      </c>
      <c r="Z138" s="41">
        <f t="shared" si="704"/>
        <v>9563178.0299999993</v>
      </c>
      <c r="AA138" s="41">
        <f t="shared" si="704"/>
        <v>9424047.1099999994</v>
      </c>
      <c r="AB138" s="41">
        <f t="shared" si="704"/>
        <v>9322185.4000000004</v>
      </c>
      <c r="AC138" s="41">
        <f t="shared" si="704"/>
        <v>9127243.5</v>
      </c>
      <c r="AD138" s="41">
        <f t="shared" si="704"/>
        <v>9067456.9399999995</v>
      </c>
      <c r="AE138" s="41">
        <f t="shared" si="704"/>
        <v>9324847.8800000008</v>
      </c>
      <c r="AF138" s="102">
        <f>(SUM(AD135:AF135)/90)*AF144</f>
        <v>9118459.8599779122</v>
      </c>
      <c r="AG138" s="41">
        <f t="shared" ref="AG138:BO138" si="705">(SUM(AE135:AG135)/90)*AG144</f>
        <v>9415285.6880737357</v>
      </c>
      <c r="AH138" s="41">
        <f t="shared" si="705"/>
        <v>9405766.3738846481</v>
      </c>
      <c r="AI138" s="41">
        <f t="shared" si="705"/>
        <v>9676844.8578883242</v>
      </c>
      <c r="AJ138" s="41">
        <f t="shared" si="705"/>
        <v>9823402.479302898</v>
      </c>
      <c r="AK138" s="41">
        <f t="shared" si="705"/>
        <v>9733709.5978873558</v>
      </c>
      <c r="AL138" s="41">
        <f t="shared" si="705"/>
        <v>9661610.4058912247</v>
      </c>
      <c r="AM138" s="41">
        <f t="shared" si="705"/>
        <v>9456598.8534613233</v>
      </c>
      <c r="AN138" s="41">
        <f t="shared" si="705"/>
        <v>9438354.7775826138</v>
      </c>
      <c r="AO138" s="41">
        <f t="shared" si="705"/>
        <v>9429508.5371616203</v>
      </c>
      <c r="AP138" s="41">
        <f t="shared" si="705"/>
        <v>9323467.2450674176</v>
      </c>
      <c r="AQ138" s="41">
        <f t="shared" si="705"/>
        <v>9548136.0765648652</v>
      </c>
      <c r="AR138" s="41">
        <f t="shared" si="705"/>
        <v>9466373.6352402121</v>
      </c>
      <c r="AS138" s="41">
        <f t="shared" si="705"/>
        <v>9757213.1890387721</v>
      </c>
      <c r="AT138" s="41">
        <f t="shared" si="705"/>
        <v>9754506.4737777691</v>
      </c>
      <c r="AU138" s="41">
        <f t="shared" si="705"/>
        <v>10030083.491442928</v>
      </c>
      <c r="AV138" s="41">
        <f t="shared" si="705"/>
        <v>10173497.317938341</v>
      </c>
      <c r="AW138" s="41">
        <f t="shared" si="705"/>
        <v>10080640.861757861</v>
      </c>
      <c r="AX138" s="41">
        <f t="shared" si="705"/>
        <v>10012067.878980419</v>
      </c>
      <c r="AY138" s="41">
        <f t="shared" si="705"/>
        <v>9804900.2158866804</v>
      </c>
      <c r="AZ138" s="41">
        <f t="shared" si="705"/>
        <v>9795244.7164390776</v>
      </c>
      <c r="BA138" s="41">
        <f t="shared" si="705"/>
        <v>9788504.2850858923</v>
      </c>
      <c r="BB138" s="41">
        <f t="shared" si="705"/>
        <v>9672590.1926876735</v>
      </c>
      <c r="BC138" s="41">
        <f t="shared" si="705"/>
        <v>9904296.59505748</v>
      </c>
      <c r="BD138" s="41">
        <f t="shared" si="705"/>
        <v>9826859.5302432198</v>
      </c>
      <c r="BE138" s="41">
        <f t="shared" si="705"/>
        <v>10150360.712252446</v>
      </c>
      <c r="BF138" s="41">
        <f t="shared" si="705"/>
        <v>10150008.396026257</v>
      </c>
      <c r="BG138" s="41">
        <f t="shared" si="705"/>
        <v>10430237.896638108</v>
      </c>
      <c r="BH138" s="41">
        <f t="shared" si="705"/>
        <v>10569392.339442499</v>
      </c>
      <c r="BI138" s="41">
        <f t="shared" si="705"/>
        <v>10472961.218566865</v>
      </c>
      <c r="BJ138" s="41">
        <f t="shared" si="705"/>
        <v>10408888.877566116</v>
      </c>
      <c r="BK138" s="41">
        <f t="shared" si="705"/>
        <v>10199716.574673107</v>
      </c>
      <c r="BL138" s="41">
        <f t="shared" si="705"/>
        <v>10200550.927816937</v>
      </c>
      <c r="BM138" s="41">
        <f t="shared" si="705"/>
        <v>10196395.593202397</v>
      </c>
      <c r="BN138" s="41">
        <f t="shared" si="705"/>
        <v>10068804.172311081</v>
      </c>
      <c r="BO138" s="41">
        <f t="shared" si="705"/>
        <v>10308387.216796312</v>
      </c>
    </row>
    <row r="139" spans="1:79" x14ac:dyDescent="0.3">
      <c r="A139" t="str">
        <f>$A$69</f>
        <v>Prepaid Expenses</v>
      </c>
      <c r="F139" s="13" t="s">
        <v>152</v>
      </c>
      <c r="H139" s="41">
        <f t="shared" ref="H139:AE139" si="706">H69</f>
        <v>504817.74</v>
      </c>
      <c r="I139" s="41">
        <f t="shared" si="706"/>
        <v>531738.76</v>
      </c>
      <c r="J139" s="41">
        <f t="shared" si="706"/>
        <v>558659.78</v>
      </c>
      <c r="K139" s="41">
        <f t="shared" si="706"/>
        <v>550571.67000000004</v>
      </c>
      <c r="L139" s="41">
        <f t="shared" si="706"/>
        <v>571506.68999999994</v>
      </c>
      <c r="M139" s="41">
        <f t="shared" si="706"/>
        <v>543160.03</v>
      </c>
      <c r="N139" s="41">
        <f t="shared" si="706"/>
        <v>544478.46</v>
      </c>
      <c r="O139" s="41">
        <f t="shared" si="706"/>
        <v>537400.41</v>
      </c>
      <c r="P139" s="41">
        <f t="shared" si="706"/>
        <v>530322.36</v>
      </c>
      <c r="Q139" s="41">
        <f t="shared" si="706"/>
        <v>521943.94</v>
      </c>
      <c r="R139" s="41">
        <f t="shared" si="706"/>
        <v>513565.53</v>
      </c>
      <c r="S139" s="41">
        <f t="shared" si="706"/>
        <v>557121.16</v>
      </c>
      <c r="T139" s="41">
        <f t="shared" si="706"/>
        <v>535106.80000000005</v>
      </c>
      <c r="U139" s="41">
        <f t="shared" si="706"/>
        <v>563643.09</v>
      </c>
      <c r="V139" s="41">
        <f t="shared" si="706"/>
        <v>592179.37</v>
      </c>
      <c r="W139" s="41">
        <f t="shared" si="706"/>
        <v>583605.97</v>
      </c>
      <c r="X139" s="41">
        <f t="shared" si="706"/>
        <v>605797.1</v>
      </c>
      <c r="Y139" s="41">
        <f t="shared" si="706"/>
        <v>575749.63</v>
      </c>
      <c r="Z139" s="41">
        <f t="shared" si="706"/>
        <v>577147.17000000004</v>
      </c>
      <c r="AA139" s="41">
        <f t="shared" si="706"/>
        <v>569644.43000000005</v>
      </c>
      <c r="AB139" s="41">
        <f t="shared" si="706"/>
        <v>562141.69999999995</v>
      </c>
      <c r="AC139" s="41">
        <f t="shared" si="706"/>
        <v>553260.57999999996</v>
      </c>
      <c r="AD139" s="41">
        <f t="shared" si="706"/>
        <v>544379.46</v>
      </c>
      <c r="AE139" s="41">
        <f t="shared" si="706"/>
        <v>590548.43000000005</v>
      </c>
      <c r="AF139" s="102">
        <f>AF134*AF146</f>
        <v>540117.51832267875</v>
      </c>
      <c r="AG139" s="41">
        <f t="shared" ref="AG139:BO139" si="707">AG134*AG146</f>
        <v>593837.16753931053</v>
      </c>
      <c r="AH139" s="41">
        <f t="shared" si="707"/>
        <v>590492.83019494952</v>
      </c>
      <c r="AI139" s="41">
        <f t="shared" si="707"/>
        <v>587716.16979347996</v>
      </c>
      <c r="AJ139" s="41">
        <f t="shared" si="707"/>
        <v>617461.56847945368</v>
      </c>
      <c r="AK139" s="41">
        <f t="shared" si="707"/>
        <v>574109.88113458001</v>
      </c>
      <c r="AL139" s="41">
        <f t="shared" si="707"/>
        <v>576843.10421990766</v>
      </c>
      <c r="AM139" s="41">
        <f t="shared" si="707"/>
        <v>581935.04506199411</v>
      </c>
      <c r="AN139" s="41">
        <f t="shared" si="707"/>
        <v>574270.43453147809</v>
      </c>
      <c r="AO139" s="41">
        <f t="shared" si="707"/>
        <v>576142.06732123648</v>
      </c>
      <c r="AP139" s="41">
        <f t="shared" si="707"/>
        <v>560245.69651049294</v>
      </c>
      <c r="AQ139" s="41">
        <f t="shared" si="707"/>
        <v>614972.05260727403</v>
      </c>
      <c r="AR139" s="41">
        <f t="shared" si="707"/>
        <v>563935.26925441495</v>
      </c>
      <c r="AS139" s="41">
        <f t="shared" si="707"/>
        <v>621845.60205978178</v>
      </c>
      <c r="AT139" s="41">
        <f t="shared" si="707"/>
        <v>615404.56014722702</v>
      </c>
      <c r="AU139" s="41">
        <f t="shared" si="707"/>
        <v>612353.8196321557</v>
      </c>
      <c r="AV139" s="41">
        <f t="shared" si="707"/>
        <v>644515.64111443388</v>
      </c>
      <c r="AW139" s="41">
        <f t="shared" si="707"/>
        <v>598330.44678657304</v>
      </c>
      <c r="AX139" s="41">
        <f t="shared" si="707"/>
        <v>602446.45665145654</v>
      </c>
      <c r="AY139" s="41">
        <f t="shared" si="707"/>
        <v>608681.3727925946</v>
      </c>
      <c r="AZ139" s="41">
        <f t="shared" si="707"/>
        <v>600664.48894793552</v>
      </c>
      <c r="BA139" s="41">
        <f t="shared" si="707"/>
        <v>602283.29498496256</v>
      </c>
      <c r="BB139" s="41">
        <f t="shared" si="707"/>
        <v>584637.70644866233</v>
      </c>
      <c r="BC139" s="41">
        <f t="shared" si="707"/>
        <v>642875.10878511204</v>
      </c>
      <c r="BD139" s="41">
        <f t="shared" si="707"/>
        <v>591253.48408150638</v>
      </c>
      <c r="BE139" s="41">
        <f t="shared" si="707"/>
        <v>654094.33849953639</v>
      </c>
      <c r="BF139" s="41">
        <f t="shared" si="707"/>
        <v>643900.83354865946</v>
      </c>
      <c r="BG139" s="41">
        <f t="shared" si="707"/>
        <v>640525.41567676619</v>
      </c>
      <c r="BH139" s="41">
        <f t="shared" si="707"/>
        <v>675533.95466049644</v>
      </c>
      <c r="BI139" s="41">
        <f t="shared" si="707"/>
        <v>626036.10441034089</v>
      </c>
      <c r="BJ139" s="41">
        <f t="shared" si="707"/>
        <v>631824.00054312882</v>
      </c>
      <c r="BK139" s="41">
        <f t="shared" si="707"/>
        <v>639432.35585008806</v>
      </c>
      <c r="BL139" s="41">
        <f t="shared" si="707"/>
        <v>631010.45376033697</v>
      </c>
      <c r="BM139" s="41">
        <f t="shared" si="707"/>
        <v>632316.4603944259</v>
      </c>
      <c r="BN139" s="41">
        <f t="shared" si="707"/>
        <v>612593.26143400662</v>
      </c>
      <c r="BO139" s="41">
        <f t="shared" si="707"/>
        <v>674932.40588336322</v>
      </c>
    </row>
    <row r="140" spans="1:79" x14ac:dyDescent="0.3">
      <c r="A140" t="str">
        <f>$A$75</f>
        <v>Accounts Payable</v>
      </c>
      <c r="F140" s="13" t="s">
        <v>152</v>
      </c>
      <c r="H140" s="41">
        <f t="shared" ref="H140:AE140" si="708">H75</f>
        <v>5946446.8200000003</v>
      </c>
      <c r="I140" s="41">
        <f t="shared" si="708"/>
        <v>5755567.9400000004</v>
      </c>
      <c r="J140" s="41">
        <f t="shared" si="708"/>
        <v>5834717.4100000001</v>
      </c>
      <c r="K140" s="41">
        <f t="shared" si="708"/>
        <v>6078904.3499999996</v>
      </c>
      <c r="L140" s="41">
        <f t="shared" si="708"/>
        <v>6198999.4400000004</v>
      </c>
      <c r="M140" s="41">
        <f t="shared" si="708"/>
        <v>5877417.0499999998</v>
      </c>
      <c r="N140" s="41">
        <f t="shared" si="708"/>
        <v>6196527.6900000004</v>
      </c>
      <c r="O140" s="41">
        <f t="shared" si="708"/>
        <v>5765581.71</v>
      </c>
      <c r="P140" s="41">
        <f t="shared" si="708"/>
        <v>5815798.8399999999</v>
      </c>
      <c r="Q140" s="41">
        <f t="shared" si="708"/>
        <v>5814845.6399999997</v>
      </c>
      <c r="R140" s="41">
        <f t="shared" si="708"/>
        <v>5775249.1500000004</v>
      </c>
      <c r="S140" s="41">
        <f t="shared" si="708"/>
        <v>5902158.6200000001</v>
      </c>
      <c r="T140" s="41">
        <f t="shared" si="708"/>
        <v>5624656.6399999997</v>
      </c>
      <c r="U140" s="41">
        <f t="shared" si="708"/>
        <v>6162203.9299999997</v>
      </c>
      <c r="V140" s="41">
        <f t="shared" si="708"/>
        <v>6359013.8499999996</v>
      </c>
      <c r="W140" s="41">
        <f t="shared" si="708"/>
        <v>6066705.8399999999</v>
      </c>
      <c r="X140" s="41">
        <f t="shared" si="708"/>
        <v>6396276.1299999999</v>
      </c>
      <c r="Y140" s="41">
        <f t="shared" si="708"/>
        <v>6255587.2000000002</v>
      </c>
      <c r="Z140" s="41">
        <f t="shared" si="708"/>
        <v>6523065.2300000004</v>
      </c>
      <c r="AA140" s="41">
        <f t="shared" si="708"/>
        <v>5946923.7599999998</v>
      </c>
      <c r="AB140" s="41">
        <f t="shared" si="708"/>
        <v>6088457.75</v>
      </c>
      <c r="AC140" s="41">
        <f t="shared" si="708"/>
        <v>6027373.1600000001</v>
      </c>
      <c r="AD140" s="41">
        <f t="shared" si="708"/>
        <v>5922090.7999999998</v>
      </c>
      <c r="AE140" s="41">
        <f t="shared" si="708"/>
        <v>6023998.8700000001</v>
      </c>
      <c r="AF140" s="102">
        <f>(SUM(AD135:AF135)/90)*AF145</f>
        <v>5955410.747773747</v>
      </c>
      <c r="AG140" s="41">
        <f t="shared" ref="AG140:BO140" si="709">(SUM(AE135:AG135)/90)*AG145</f>
        <v>6149272.4035800584</v>
      </c>
      <c r="AH140" s="41">
        <f t="shared" si="709"/>
        <v>6143055.1885126382</v>
      </c>
      <c r="AI140" s="41">
        <f t="shared" si="709"/>
        <v>6320100.8455551658</v>
      </c>
      <c r="AJ140" s="41">
        <f t="shared" si="709"/>
        <v>6415819.9524156777</v>
      </c>
      <c r="AK140" s="41">
        <f t="shared" si="709"/>
        <v>6357240.1090886919</v>
      </c>
      <c r="AL140" s="41">
        <f t="shared" si="709"/>
        <v>6310150.9833467258</v>
      </c>
      <c r="AM140" s="41">
        <f t="shared" si="709"/>
        <v>6176254.6870963443</v>
      </c>
      <c r="AN140" s="41">
        <f t="shared" si="709"/>
        <v>6164339.1918000225</v>
      </c>
      <c r="AO140" s="41">
        <f t="shared" si="709"/>
        <v>6158561.5718850847</v>
      </c>
      <c r="AP140" s="41">
        <f t="shared" si="709"/>
        <v>6089304.322268025</v>
      </c>
      <c r="AQ140" s="41">
        <f t="shared" si="709"/>
        <v>6236039.0992298992</v>
      </c>
      <c r="AR140" s="41">
        <f t="shared" si="709"/>
        <v>6182638.752098226</v>
      </c>
      <c r="AS140" s="41">
        <f t="shared" si="709"/>
        <v>6372590.6772223283</v>
      </c>
      <c r="AT140" s="41">
        <f t="shared" si="709"/>
        <v>6370822.8785585118</v>
      </c>
      <c r="AU140" s="41">
        <f t="shared" si="709"/>
        <v>6550806.599279359</v>
      </c>
      <c r="AV140" s="41">
        <f t="shared" si="709"/>
        <v>6644472.4438194931</v>
      </c>
      <c r="AW140" s="41">
        <f t="shared" si="709"/>
        <v>6583826.4196411567</v>
      </c>
      <c r="AX140" s="41">
        <f t="shared" si="709"/>
        <v>6539040.3170634471</v>
      </c>
      <c r="AY140" s="41">
        <f t="shared" si="709"/>
        <v>6403735.8307439117</v>
      </c>
      <c r="AZ140" s="41">
        <f t="shared" si="709"/>
        <v>6397429.6709243385</v>
      </c>
      <c r="BA140" s="41">
        <f t="shared" si="709"/>
        <v>6393027.3883084357</v>
      </c>
      <c r="BB140" s="41">
        <f t="shared" si="709"/>
        <v>6317322.0562362205</v>
      </c>
      <c r="BC140" s="41">
        <f t="shared" si="709"/>
        <v>6468653.1823464232</v>
      </c>
      <c r="BD140" s="41">
        <f t="shared" si="709"/>
        <v>6418077.8072115248</v>
      </c>
      <c r="BE140" s="41">
        <f t="shared" si="709"/>
        <v>6629361.5597135536</v>
      </c>
      <c r="BF140" s="41">
        <f t="shared" si="709"/>
        <v>6629131.4563987087</v>
      </c>
      <c r="BG140" s="41">
        <f t="shared" si="709"/>
        <v>6812153.7875175886</v>
      </c>
      <c r="BH140" s="41">
        <f t="shared" si="709"/>
        <v>6903037.7610178823</v>
      </c>
      <c r="BI140" s="41">
        <f t="shared" si="709"/>
        <v>6840057.0666351356</v>
      </c>
      <c r="BJ140" s="41">
        <f t="shared" si="709"/>
        <v>6798210.4045792241</v>
      </c>
      <c r="BK140" s="41">
        <f t="shared" si="709"/>
        <v>6661596.6562144179</v>
      </c>
      <c r="BL140" s="41">
        <f t="shared" si="709"/>
        <v>6662141.5854849853</v>
      </c>
      <c r="BM140" s="41">
        <f t="shared" si="709"/>
        <v>6659427.6705471529</v>
      </c>
      <c r="BN140" s="41">
        <f t="shared" si="709"/>
        <v>6576095.6900407756</v>
      </c>
      <c r="BO140" s="41">
        <f t="shared" si="709"/>
        <v>6732571.1760353101</v>
      </c>
    </row>
    <row r="141" spans="1:79" x14ac:dyDescent="0.3">
      <c r="A141" t="str">
        <f>$A$76</f>
        <v>Accrued Expenses</v>
      </c>
      <c r="F141" s="13" t="s">
        <v>152</v>
      </c>
      <c r="H141" s="41">
        <f t="shared" ref="H141:AE141" si="710">H76</f>
        <v>501879.7</v>
      </c>
      <c r="I141" s="41">
        <f t="shared" si="710"/>
        <v>528644.04</v>
      </c>
      <c r="J141" s="41">
        <f t="shared" si="710"/>
        <v>555408.38</v>
      </c>
      <c r="K141" s="41">
        <f t="shared" si="710"/>
        <v>547367.34</v>
      </c>
      <c r="L141" s="41">
        <f t="shared" si="710"/>
        <v>568180.53</v>
      </c>
      <c r="M141" s="41">
        <f t="shared" si="710"/>
        <v>539998.84</v>
      </c>
      <c r="N141" s="41">
        <f t="shared" si="710"/>
        <v>541309.59</v>
      </c>
      <c r="O141" s="41">
        <f t="shared" si="710"/>
        <v>534272.74</v>
      </c>
      <c r="P141" s="41">
        <f t="shared" si="710"/>
        <v>527235.88</v>
      </c>
      <c r="Q141" s="41">
        <f t="shared" si="710"/>
        <v>518906.23</v>
      </c>
      <c r="R141" s="41">
        <f t="shared" si="710"/>
        <v>510576.58</v>
      </c>
      <c r="S141" s="41">
        <f t="shared" si="710"/>
        <v>553878.72</v>
      </c>
      <c r="T141" s="41">
        <f t="shared" si="710"/>
        <v>531992.48</v>
      </c>
      <c r="U141" s="41">
        <f t="shared" si="710"/>
        <v>560362.68000000005</v>
      </c>
      <c r="V141" s="41">
        <f t="shared" si="710"/>
        <v>588732.89</v>
      </c>
      <c r="W141" s="41">
        <f t="shared" si="710"/>
        <v>580209.38</v>
      </c>
      <c r="X141" s="41">
        <f t="shared" si="710"/>
        <v>602271.36</v>
      </c>
      <c r="Y141" s="41">
        <f t="shared" si="710"/>
        <v>572398.77</v>
      </c>
      <c r="Z141" s="41">
        <f t="shared" si="710"/>
        <v>573788.17000000004</v>
      </c>
      <c r="AA141" s="41">
        <f t="shared" si="710"/>
        <v>566329.1</v>
      </c>
      <c r="AB141" s="41">
        <f t="shared" si="710"/>
        <v>558870.03</v>
      </c>
      <c r="AC141" s="41">
        <f t="shared" si="710"/>
        <v>550040.6</v>
      </c>
      <c r="AD141" s="41">
        <f t="shared" si="710"/>
        <v>541211.17000000004</v>
      </c>
      <c r="AE141" s="41">
        <f t="shared" si="710"/>
        <v>587111.43999999994</v>
      </c>
      <c r="AF141" s="102">
        <f>AF134*AF147</f>
        <v>536974.03606958082</v>
      </c>
      <c r="AG141" s="41">
        <f t="shared" ref="AG141:BO141" si="711">AG134*AG147</f>
        <v>590381.03709720436</v>
      </c>
      <c r="AH141" s="41">
        <f t="shared" si="711"/>
        <v>587056.16378563957</v>
      </c>
      <c r="AI141" s="41">
        <f t="shared" si="711"/>
        <v>584295.66353894887</v>
      </c>
      <c r="AJ141" s="41">
        <f t="shared" si="711"/>
        <v>613867.94409838773</v>
      </c>
      <c r="AK141" s="41">
        <f t="shared" si="711"/>
        <v>570768.56343712925</v>
      </c>
      <c r="AL141" s="41">
        <f t="shared" si="711"/>
        <v>573485.87917272095</v>
      </c>
      <c r="AM141" s="41">
        <f t="shared" si="711"/>
        <v>578548.1849351665</v>
      </c>
      <c r="AN141" s="41">
        <f t="shared" si="711"/>
        <v>570928.18241376372</v>
      </c>
      <c r="AO141" s="41">
        <f t="shared" si="711"/>
        <v>572788.92230658885</v>
      </c>
      <c r="AP141" s="41">
        <f t="shared" si="711"/>
        <v>556985.06832382642</v>
      </c>
      <c r="AQ141" s="41">
        <f t="shared" si="711"/>
        <v>611392.91720073216</v>
      </c>
      <c r="AR141" s="41">
        <f t="shared" si="711"/>
        <v>560653.16776601586</v>
      </c>
      <c r="AS141" s="41">
        <f t="shared" si="711"/>
        <v>618226.46261710569</v>
      </c>
      <c r="AT141" s="41">
        <f t="shared" si="711"/>
        <v>611822.90754816681</v>
      </c>
      <c r="AU141" s="41">
        <f t="shared" si="711"/>
        <v>608789.92233327113</v>
      </c>
      <c r="AV141" s="41">
        <f t="shared" si="711"/>
        <v>640764.56211596134</v>
      </c>
      <c r="AW141" s="41">
        <f t="shared" si="711"/>
        <v>594848.16547341982</v>
      </c>
      <c r="AX141" s="41">
        <f t="shared" si="711"/>
        <v>598940.22017387161</v>
      </c>
      <c r="AY141" s="41">
        <f t="shared" si="711"/>
        <v>605138.84912273323</v>
      </c>
      <c r="AZ141" s="41">
        <f t="shared" si="711"/>
        <v>597168.62351676472</v>
      </c>
      <c r="BA141" s="41">
        <f t="shared" si="711"/>
        <v>598778.00810776197</v>
      </c>
      <c r="BB141" s="41">
        <f t="shared" si="711"/>
        <v>581235.11684108851</v>
      </c>
      <c r="BC141" s="41">
        <f t="shared" si="711"/>
        <v>639133.57767962187</v>
      </c>
      <c r="BD141" s="41">
        <f t="shared" si="711"/>
        <v>587812.39066897577</v>
      </c>
      <c r="BE141" s="41">
        <f t="shared" si="711"/>
        <v>650287.51151249395</v>
      </c>
      <c r="BF141" s="41">
        <f t="shared" si="711"/>
        <v>640153.33272828069</v>
      </c>
      <c r="BG141" s="41">
        <f t="shared" si="711"/>
        <v>636797.55977775564</v>
      </c>
      <c r="BH141" s="41">
        <f t="shared" si="711"/>
        <v>671602.34917501814</v>
      </c>
      <c r="BI141" s="41">
        <f t="shared" si="711"/>
        <v>622392.57625720138</v>
      </c>
      <c r="BJ141" s="41">
        <f t="shared" si="711"/>
        <v>628146.78685275163</v>
      </c>
      <c r="BK141" s="41">
        <f t="shared" si="711"/>
        <v>635710.86155582126</v>
      </c>
      <c r="BL141" s="41">
        <f t="shared" si="711"/>
        <v>627337.97490966972</v>
      </c>
      <c r="BM141" s="41">
        <f t="shared" si="711"/>
        <v>628636.38058926736</v>
      </c>
      <c r="BN141" s="41">
        <f t="shared" si="711"/>
        <v>609027.97058459045</v>
      </c>
      <c r="BO141" s="41">
        <f t="shared" si="711"/>
        <v>671004.3014098705</v>
      </c>
    </row>
    <row r="143" spans="1:79" x14ac:dyDescent="0.3">
      <c r="A143" t="s">
        <v>143</v>
      </c>
      <c r="F143" s="13" t="s">
        <v>144</v>
      </c>
      <c r="H143" s="46"/>
      <c r="I143" s="46"/>
      <c r="J143" s="46"/>
      <c r="K143" s="98">
        <f t="shared" ref="K143:P143" si="712">(AVERAGE(H137:K137)/SUM(I133:K133))*90</f>
        <v>29.884606322879652</v>
      </c>
      <c r="L143" s="98">
        <f t="shared" si="712"/>
        <v>29.623692319744265</v>
      </c>
      <c r="M143" s="98">
        <f t="shared" si="712"/>
        <v>30.708030136692631</v>
      </c>
      <c r="N143" s="98">
        <f t="shared" si="712"/>
        <v>31.233185435170956</v>
      </c>
      <c r="O143" s="98">
        <f t="shared" si="712"/>
        <v>31.510053440850843</v>
      </c>
      <c r="P143" s="98">
        <f t="shared" si="712"/>
        <v>31.431860896650988</v>
      </c>
      <c r="Q143" s="98">
        <f t="shared" ref="Q143:AE143" si="713">(AVERAGE(N137:Q137)/SUM(O133:Q133))*90</f>
        <v>31.059223663609519</v>
      </c>
      <c r="R143" s="98">
        <f t="shared" si="713"/>
        <v>31.251827835091646</v>
      </c>
      <c r="S143" s="98">
        <f t="shared" si="713"/>
        <v>31.099255465627195</v>
      </c>
      <c r="T143" s="98">
        <f t="shared" si="713"/>
        <v>31.854841185524641</v>
      </c>
      <c r="U143" s="98">
        <f t="shared" si="713"/>
        <v>31.219019152882286</v>
      </c>
      <c r="V143" s="98">
        <f t="shared" si="713"/>
        <v>31.200302591070148</v>
      </c>
      <c r="W143" s="98">
        <f t="shared" si="713"/>
        <v>30.72928312604542</v>
      </c>
      <c r="X143" s="98">
        <f t="shared" si="713"/>
        <v>30.855772395664243</v>
      </c>
      <c r="Y143" s="98">
        <f t="shared" si="713"/>
        <v>32.054663052139716</v>
      </c>
      <c r="Z143" s="98">
        <f t="shared" si="713"/>
        <v>33.113445546019321</v>
      </c>
      <c r="AA143" s="98">
        <f t="shared" si="713"/>
        <v>33.422279067354374</v>
      </c>
      <c r="AB143" s="98">
        <f t="shared" si="713"/>
        <v>32.689399781846113</v>
      </c>
      <c r="AC143" s="98">
        <f t="shared" si="713"/>
        <v>31.744105496699564</v>
      </c>
      <c r="AD143" s="98">
        <f t="shared" si="713"/>
        <v>31.026589125184451</v>
      </c>
      <c r="AE143" s="98">
        <f t="shared" si="713"/>
        <v>29.909322555119097</v>
      </c>
      <c r="AF143" s="100">
        <v>30</v>
      </c>
      <c r="AG143" s="100">
        <v>33</v>
      </c>
      <c r="AH143" s="100">
        <v>36</v>
      </c>
      <c r="AI143" s="100">
        <v>39</v>
      </c>
      <c r="AJ143" s="100">
        <v>42</v>
      </c>
      <c r="AK143" s="100">
        <v>45</v>
      </c>
      <c r="AL143" s="99">
        <f t="shared" ref="AL143:BO144" si="714">AK143</f>
        <v>45</v>
      </c>
      <c r="AM143" s="99">
        <f t="shared" si="714"/>
        <v>45</v>
      </c>
      <c r="AN143" s="99">
        <f t="shared" si="714"/>
        <v>45</v>
      </c>
      <c r="AO143" s="99">
        <f t="shared" si="714"/>
        <v>45</v>
      </c>
      <c r="AP143" s="99">
        <f t="shared" si="714"/>
        <v>45</v>
      </c>
      <c r="AQ143" s="99">
        <f t="shared" si="714"/>
        <v>45</v>
      </c>
      <c r="AR143" s="99">
        <f t="shared" si="714"/>
        <v>45</v>
      </c>
      <c r="AS143" s="99">
        <f t="shared" si="714"/>
        <v>45</v>
      </c>
      <c r="AT143" s="99">
        <f t="shared" si="714"/>
        <v>45</v>
      </c>
      <c r="AU143" s="99">
        <f t="shared" si="714"/>
        <v>45</v>
      </c>
      <c r="AV143" s="99">
        <f t="shared" si="714"/>
        <v>45</v>
      </c>
      <c r="AW143" s="99">
        <f t="shared" si="714"/>
        <v>45</v>
      </c>
      <c r="AX143" s="99">
        <f t="shared" si="714"/>
        <v>45</v>
      </c>
      <c r="AY143" s="99">
        <f t="shared" si="714"/>
        <v>45</v>
      </c>
      <c r="AZ143" s="99">
        <f t="shared" si="714"/>
        <v>45</v>
      </c>
      <c r="BA143" s="99">
        <f t="shared" si="714"/>
        <v>45</v>
      </c>
      <c r="BB143" s="99">
        <f t="shared" si="714"/>
        <v>45</v>
      </c>
      <c r="BC143" s="99">
        <f t="shared" si="714"/>
        <v>45</v>
      </c>
      <c r="BD143" s="99">
        <f t="shared" si="714"/>
        <v>45</v>
      </c>
      <c r="BE143" s="99">
        <f t="shared" si="714"/>
        <v>45</v>
      </c>
      <c r="BF143" s="99">
        <f t="shared" si="714"/>
        <v>45</v>
      </c>
      <c r="BG143" s="99">
        <f t="shared" si="714"/>
        <v>45</v>
      </c>
      <c r="BH143" s="99">
        <f t="shared" si="714"/>
        <v>45</v>
      </c>
      <c r="BI143" s="99">
        <f t="shared" si="714"/>
        <v>45</v>
      </c>
      <c r="BJ143" s="99">
        <f t="shared" si="714"/>
        <v>45</v>
      </c>
      <c r="BK143" s="99">
        <f t="shared" si="714"/>
        <v>45</v>
      </c>
      <c r="BL143" s="99">
        <f t="shared" si="714"/>
        <v>45</v>
      </c>
      <c r="BM143" s="99">
        <f t="shared" si="714"/>
        <v>45</v>
      </c>
      <c r="BN143" s="99">
        <f t="shared" si="714"/>
        <v>45</v>
      </c>
      <c r="BO143" s="99">
        <f t="shared" si="714"/>
        <v>45</v>
      </c>
    </row>
    <row r="144" spans="1:79" x14ac:dyDescent="0.3">
      <c r="A144" t="s">
        <v>145</v>
      </c>
      <c r="F144" s="13" t="s">
        <v>146</v>
      </c>
      <c r="H144" s="46"/>
      <c r="I144" s="46"/>
      <c r="J144" s="46"/>
      <c r="K144" s="98">
        <f t="shared" ref="K144:S144" si="715">(AVERAGE(H138:K138)/SUM(I135:K135))*90</f>
        <v>89.533936779261026</v>
      </c>
      <c r="L144" s="98">
        <f t="shared" si="715"/>
        <v>87.991185529845694</v>
      </c>
      <c r="M144" s="98">
        <f t="shared" si="715"/>
        <v>89.209225316694173</v>
      </c>
      <c r="N144" s="98">
        <f t="shared" si="715"/>
        <v>91.331930653959702</v>
      </c>
      <c r="O144" s="98">
        <f t="shared" si="715"/>
        <v>93.570941346563103</v>
      </c>
      <c r="P144" s="98">
        <f t="shared" si="715"/>
        <v>93.258072036904181</v>
      </c>
      <c r="Q144" s="98">
        <f t="shared" si="715"/>
        <v>92.979919728550755</v>
      </c>
      <c r="R144" s="98">
        <f t="shared" si="715"/>
        <v>92.109472051938411</v>
      </c>
      <c r="S144" s="98">
        <f t="shared" si="715"/>
        <v>89.079892206125749</v>
      </c>
      <c r="T144" s="98">
        <f t="shared" ref="T144:AE144" si="716">(AVERAGE(Q138:T138)/SUM(R135:T135))*90</f>
        <v>89.476648438992001</v>
      </c>
      <c r="U144" s="98">
        <f t="shared" si="716"/>
        <v>89.149799803495441</v>
      </c>
      <c r="V144" s="98">
        <f t="shared" si="716"/>
        <v>89.514634390165298</v>
      </c>
      <c r="W144" s="98">
        <f t="shared" si="716"/>
        <v>89.047953631790392</v>
      </c>
      <c r="X144" s="98">
        <f t="shared" si="716"/>
        <v>88.449207024421241</v>
      </c>
      <c r="Y144" s="98">
        <f t="shared" si="716"/>
        <v>91.240179776282616</v>
      </c>
      <c r="Z144" s="98">
        <f t="shared" si="716"/>
        <v>92.471819479102464</v>
      </c>
      <c r="AA144" s="98">
        <f t="shared" si="716"/>
        <v>95.72761203687925</v>
      </c>
      <c r="AB144" s="98">
        <f t="shared" si="716"/>
        <v>95.114593521998799</v>
      </c>
      <c r="AC144" s="98">
        <f t="shared" si="716"/>
        <v>95.014455348894401</v>
      </c>
      <c r="AD144" s="98">
        <f t="shared" si="716"/>
        <v>95.426799414670356</v>
      </c>
      <c r="AE144" s="98">
        <f t="shared" si="716"/>
        <v>93.623024541419696</v>
      </c>
      <c r="AF144" s="99">
        <f t="shared" ref="AF144" si="717">AE144</f>
        <v>93.623024541419696</v>
      </c>
      <c r="AG144" s="99">
        <f t="shared" ref="AG144" si="718">AF144</f>
        <v>93.623024541419696</v>
      </c>
      <c r="AH144" s="99">
        <f t="shared" ref="AH144" si="719">AG144</f>
        <v>93.623024541419696</v>
      </c>
      <c r="AI144" s="99">
        <f t="shared" ref="AI144" si="720">AH144</f>
        <v>93.623024541419696</v>
      </c>
      <c r="AJ144" s="99">
        <f t="shared" ref="AJ144" si="721">AI144</f>
        <v>93.623024541419696</v>
      </c>
      <c r="AK144" s="99">
        <f t="shared" ref="AK144" si="722">AJ144</f>
        <v>93.623024541419696</v>
      </c>
      <c r="AL144" s="99">
        <f t="shared" si="714"/>
        <v>93.623024541419696</v>
      </c>
      <c r="AM144" s="99">
        <f t="shared" si="714"/>
        <v>93.623024541419696</v>
      </c>
      <c r="AN144" s="99">
        <f t="shared" si="714"/>
        <v>93.623024541419696</v>
      </c>
      <c r="AO144" s="99">
        <f t="shared" si="714"/>
        <v>93.623024541419696</v>
      </c>
      <c r="AP144" s="99">
        <f t="shared" si="714"/>
        <v>93.623024541419696</v>
      </c>
      <c r="AQ144" s="99">
        <f t="shared" si="714"/>
        <v>93.623024541419696</v>
      </c>
      <c r="AR144" s="99">
        <f t="shared" si="714"/>
        <v>93.623024541419696</v>
      </c>
      <c r="AS144" s="99">
        <f t="shared" si="714"/>
        <v>93.623024541419696</v>
      </c>
      <c r="AT144" s="99">
        <f t="shared" si="714"/>
        <v>93.623024541419696</v>
      </c>
      <c r="AU144" s="99">
        <f t="shared" si="714"/>
        <v>93.623024541419696</v>
      </c>
      <c r="AV144" s="99">
        <f t="shared" si="714"/>
        <v>93.623024541419696</v>
      </c>
      <c r="AW144" s="99">
        <f t="shared" si="714"/>
        <v>93.623024541419696</v>
      </c>
      <c r="AX144" s="99">
        <f t="shared" si="714"/>
        <v>93.623024541419696</v>
      </c>
      <c r="AY144" s="99">
        <f t="shared" si="714"/>
        <v>93.623024541419696</v>
      </c>
      <c r="AZ144" s="99">
        <f t="shared" si="714"/>
        <v>93.623024541419696</v>
      </c>
      <c r="BA144" s="99">
        <f t="shared" si="714"/>
        <v>93.623024541419696</v>
      </c>
      <c r="BB144" s="99">
        <f t="shared" si="714"/>
        <v>93.623024541419696</v>
      </c>
      <c r="BC144" s="99">
        <f t="shared" si="714"/>
        <v>93.623024541419696</v>
      </c>
      <c r="BD144" s="99">
        <f t="shared" si="714"/>
        <v>93.623024541419696</v>
      </c>
      <c r="BE144" s="99">
        <f t="shared" si="714"/>
        <v>93.623024541419696</v>
      </c>
      <c r="BF144" s="99">
        <f t="shared" si="714"/>
        <v>93.623024541419696</v>
      </c>
      <c r="BG144" s="99">
        <f t="shared" si="714"/>
        <v>93.623024541419696</v>
      </c>
      <c r="BH144" s="99">
        <f t="shared" si="714"/>
        <v>93.623024541419696</v>
      </c>
      <c r="BI144" s="99">
        <f t="shared" si="714"/>
        <v>93.623024541419696</v>
      </c>
      <c r="BJ144" s="99">
        <f t="shared" si="714"/>
        <v>93.623024541419696</v>
      </c>
      <c r="BK144" s="99">
        <f t="shared" si="714"/>
        <v>93.623024541419696</v>
      </c>
      <c r="BL144" s="99">
        <f t="shared" si="714"/>
        <v>93.623024541419696</v>
      </c>
      <c r="BM144" s="99">
        <f t="shared" si="714"/>
        <v>93.623024541419696</v>
      </c>
      <c r="BN144" s="99">
        <f t="shared" si="714"/>
        <v>93.623024541419696</v>
      </c>
      <c r="BO144" s="99">
        <f t="shared" si="714"/>
        <v>93.623024541419696</v>
      </c>
    </row>
    <row r="145" spans="1:79" x14ac:dyDescent="0.3">
      <c r="A145" t="s">
        <v>147</v>
      </c>
      <c r="F145" s="13" t="s">
        <v>148</v>
      </c>
      <c r="H145" s="46"/>
      <c r="I145" s="46"/>
      <c r="J145" s="46"/>
      <c r="K145" s="98">
        <f>(AVERAGE(H140:K140)/SUM(I135:K135))*90</f>
        <v>61.181060879698599</v>
      </c>
      <c r="L145" s="98">
        <f t="shared" ref="L145:P145" si="723">(AVERAGE(I140:L140)/SUM(J135:L135))*90</f>
        <v>60.343964522758135</v>
      </c>
      <c r="M145" s="98">
        <f t="shared" si="723"/>
        <v>61.184078195411423</v>
      </c>
      <c r="N145" s="98">
        <f t="shared" si="723"/>
        <v>62.401001176807114</v>
      </c>
      <c r="O145" s="98">
        <f t="shared" si="723"/>
        <v>63.033061920696795</v>
      </c>
      <c r="P145" s="98">
        <f t="shared" si="723"/>
        <v>62.345621849374858</v>
      </c>
      <c r="Q145" s="98">
        <f t="shared" ref="Q145" si="724">(AVERAGE(N140:Q140)/SUM(O135:Q135))*90</f>
        <v>63.02786498569057</v>
      </c>
      <c r="R145" s="98">
        <f t="shared" ref="R145" si="725">(AVERAGE(O140:R140)/SUM(P135:R135))*90</f>
        <v>62.814462647865113</v>
      </c>
      <c r="S145" s="98">
        <f t="shared" ref="S145" si="726">(AVERAGE(P140:S140)/SUM(Q135:S135))*90</f>
        <v>62.156990674887936</v>
      </c>
      <c r="T145" s="98">
        <f t="shared" ref="T145" si="727">(AVERAGE(Q140:T140)/SUM(R135:T135))*90</f>
        <v>61.69078195843128</v>
      </c>
      <c r="U145" s="98">
        <f t="shared" ref="U145" si="728">(AVERAGE(R140:U140)/SUM(S135:U135))*90</f>
        <v>60.890895758940204</v>
      </c>
      <c r="V145" s="98">
        <f t="shared" ref="V145" si="729">(AVERAGE(S140:V140)/SUM(T135:V135))*90</f>
        <v>61.094233077657634</v>
      </c>
      <c r="W145" s="98">
        <f t="shared" ref="W145" si="730">(AVERAGE(T140:W140)/SUM(U135:W135))*90</f>
        <v>59.760131080372233</v>
      </c>
      <c r="X145" s="98">
        <f t="shared" ref="X145" si="731">(AVERAGE(U140:X140)/SUM(V135:X135))*90</f>
        <v>59.815238958212831</v>
      </c>
      <c r="Y145" s="98">
        <f t="shared" ref="Y145" si="732">(AVERAGE(V140:Y140)/SUM(W135:Y135))*90</f>
        <v>61.126520455248716</v>
      </c>
      <c r="Z145" s="98">
        <f t="shared" ref="Z145" si="733">(AVERAGE(W140:Z140)/SUM(X135:Z135))*90</f>
        <v>61.583869431210651</v>
      </c>
      <c r="AA145" s="98">
        <f t="shared" ref="AA145" si="734">(AVERAGE(X140:AA140)/SUM(Y135:AA135))*90</f>
        <v>63.003593507824341</v>
      </c>
      <c r="AB145" s="98">
        <f t="shared" ref="AB145" si="735">(AVERAGE(Y140:AB140)/SUM(Z135:AB135))*90</f>
        <v>62.326093446619907</v>
      </c>
      <c r="AC145" s="98">
        <f t="shared" ref="AC145" si="736">(AVERAGE(Z140:AC140)/SUM(AA135:AC135))*90</f>
        <v>62.398960243844208</v>
      </c>
      <c r="AD145" s="98">
        <f t="shared" ref="AD145" si="737">(AVERAGE(AA140:AD140)/SUM(AB135:AD135))*90</f>
        <v>61.958290028989516</v>
      </c>
      <c r="AE145" s="98">
        <f t="shared" ref="AE145" si="738">(AVERAGE(AB140:AE140)/SUM(AC135:AE135))*90</f>
        <v>61.146682132173879</v>
      </c>
      <c r="AF145" s="99">
        <f t="shared" ref="AF145:AF147" si="739">AE145</f>
        <v>61.146682132173879</v>
      </c>
      <c r="AG145" s="99">
        <f t="shared" ref="AG145:AG147" si="740">AF145</f>
        <v>61.146682132173879</v>
      </c>
      <c r="AH145" s="99">
        <f t="shared" ref="AH145:AH147" si="741">AG145</f>
        <v>61.146682132173879</v>
      </c>
      <c r="AI145" s="99">
        <f t="shared" ref="AI145:AI147" si="742">AH145</f>
        <v>61.146682132173879</v>
      </c>
      <c r="AJ145" s="99">
        <f t="shared" ref="AJ145:AJ147" si="743">AI145</f>
        <v>61.146682132173879</v>
      </c>
      <c r="AK145" s="99">
        <f t="shared" ref="AK145:AK147" si="744">AJ145</f>
        <v>61.146682132173879</v>
      </c>
      <c r="AL145" s="99">
        <f t="shared" ref="AL145:AL147" si="745">AK145</f>
        <v>61.146682132173879</v>
      </c>
      <c r="AM145" s="99">
        <f t="shared" ref="AM145:AM147" si="746">AL145</f>
        <v>61.146682132173879</v>
      </c>
      <c r="AN145" s="99">
        <f t="shared" ref="AN145:AN147" si="747">AM145</f>
        <v>61.146682132173879</v>
      </c>
      <c r="AO145" s="99">
        <f t="shared" ref="AO145:AO147" si="748">AN145</f>
        <v>61.146682132173879</v>
      </c>
      <c r="AP145" s="99">
        <f t="shared" ref="AP145:AP147" si="749">AO145</f>
        <v>61.146682132173879</v>
      </c>
      <c r="AQ145" s="99">
        <f t="shared" ref="AQ145:AQ147" si="750">AP145</f>
        <v>61.146682132173879</v>
      </c>
      <c r="AR145" s="99">
        <f t="shared" ref="AR145:AR147" si="751">AQ145</f>
        <v>61.146682132173879</v>
      </c>
      <c r="AS145" s="99">
        <f t="shared" ref="AS145:AS147" si="752">AR145</f>
        <v>61.146682132173879</v>
      </c>
      <c r="AT145" s="99">
        <f t="shared" ref="AT145:AT147" si="753">AS145</f>
        <v>61.146682132173879</v>
      </c>
      <c r="AU145" s="99">
        <f t="shared" ref="AU145:AU147" si="754">AT145</f>
        <v>61.146682132173879</v>
      </c>
      <c r="AV145" s="99">
        <f t="shared" ref="AV145:AV147" si="755">AU145</f>
        <v>61.146682132173879</v>
      </c>
      <c r="AW145" s="99">
        <f t="shared" ref="AW145:AW147" si="756">AV145</f>
        <v>61.146682132173879</v>
      </c>
      <c r="AX145" s="99">
        <f t="shared" ref="AX145:AX147" si="757">AW145</f>
        <v>61.146682132173879</v>
      </c>
      <c r="AY145" s="99">
        <f t="shared" ref="AY145:AY147" si="758">AX145</f>
        <v>61.146682132173879</v>
      </c>
      <c r="AZ145" s="99">
        <f t="shared" ref="AZ145:AZ147" si="759">AY145</f>
        <v>61.146682132173879</v>
      </c>
      <c r="BA145" s="99">
        <f t="shared" ref="BA145:BA147" si="760">AZ145</f>
        <v>61.146682132173879</v>
      </c>
      <c r="BB145" s="99">
        <f t="shared" ref="BB145:BB147" si="761">BA145</f>
        <v>61.146682132173879</v>
      </c>
      <c r="BC145" s="99">
        <f t="shared" ref="BC145:BC147" si="762">BB145</f>
        <v>61.146682132173879</v>
      </c>
      <c r="BD145" s="99">
        <f t="shared" ref="BD145:BD147" si="763">BC145</f>
        <v>61.146682132173879</v>
      </c>
      <c r="BE145" s="99">
        <f t="shared" ref="BE145:BE147" si="764">BD145</f>
        <v>61.146682132173879</v>
      </c>
      <c r="BF145" s="99">
        <f t="shared" ref="BF145:BF147" si="765">BE145</f>
        <v>61.146682132173879</v>
      </c>
      <c r="BG145" s="99">
        <f t="shared" ref="BG145:BG147" si="766">BF145</f>
        <v>61.146682132173879</v>
      </c>
      <c r="BH145" s="99">
        <f t="shared" ref="BH145:BH147" si="767">BG145</f>
        <v>61.146682132173879</v>
      </c>
      <c r="BI145" s="99">
        <f t="shared" ref="BI145:BI147" si="768">BH145</f>
        <v>61.146682132173879</v>
      </c>
      <c r="BJ145" s="99">
        <f t="shared" ref="BJ145:BJ147" si="769">BI145</f>
        <v>61.146682132173879</v>
      </c>
      <c r="BK145" s="99">
        <f t="shared" ref="BK145:BK147" si="770">BJ145</f>
        <v>61.146682132173879</v>
      </c>
      <c r="BL145" s="99">
        <f t="shared" ref="BL145:BL147" si="771">BK145</f>
        <v>61.146682132173879</v>
      </c>
      <c r="BM145" s="99">
        <f t="shared" ref="BM145:BM147" si="772">BL145</f>
        <v>61.146682132173879</v>
      </c>
      <c r="BN145" s="99">
        <f t="shared" ref="BN145:BN147" si="773">BM145</f>
        <v>61.146682132173879</v>
      </c>
      <c r="BO145" s="99">
        <f t="shared" ref="BO145:BO147" si="774">BN145</f>
        <v>61.146682132173879</v>
      </c>
    </row>
    <row r="146" spans="1:79" x14ac:dyDescent="0.3">
      <c r="A146" t="s">
        <v>149</v>
      </c>
      <c r="F146" s="13" t="s">
        <v>151</v>
      </c>
      <c r="H146" s="32">
        <f>H139/H134</f>
        <v>0.12520965058657221</v>
      </c>
      <c r="I146" s="32">
        <f t="shared" ref="I146:AE146" si="775">I139/I134</f>
        <v>0.12520964935802922</v>
      </c>
      <c r="J146" s="32">
        <f t="shared" si="775"/>
        <v>0.12520964852851588</v>
      </c>
      <c r="K146" s="32">
        <f t="shared" si="775"/>
        <v>0.1252096499680781</v>
      </c>
      <c r="L146" s="32">
        <f t="shared" si="775"/>
        <v>0.1252096486692125</v>
      </c>
      <c r="M146" s="32">
        <f t="shared" si="775"/>
        <v>0.12520964996500442</v>
      </c>
      <c r="N146" s="32">
        <f t="shared" si="775"/>
        <v>0.12520964994936498</v>
      </c>
      <c r="O146" s="32">
        <f t="shared" si="775"/>
        <v>0.12520965028202488</v>
      </c>
      <c r="P146" s="32">
        <f t="shared" si="775"/>
        <v>0.12520965003232198</v>
      </c>
      <c r="Q146" s="32">
        <f t="shared" si="775"/>
        <v>0.12520964883305449</v>
      </c>
      <c r="R146" s="32">
        <f t="shared" si="775"/>
        <v>0.12520964972743609</v>
      </c>
      <c r="S146" s="32">
        <f t="shared" si="775"/>
        <v>0.1252096493692349</v>
      </c>
      <c r="T146" s="32">
        <f t="shared" si="775"/>
        <v>0.13131713500382702</v>
      </c>
      <c r="U146" s="32">
        <f t="shared" si="775"/>
        <v>0.12613783463302308</v>
      </c>
      <c r="V146" s="32">
        <f t="shared" si="775"/>
        <v>0.13270895739395649</v>
      </c>
      <c r="W146" s="32">
        <f t="shared" si="775"/>
        <v>0.13137562886064913</v>
      </c>
      <c r="X146" s="32">
        <f t="shared" si="775"/>
        <v>0.13001148978714749</v>
      </c>
      <c r="Y146" s="32">
        <f t="shared" si="775"/>
        <v>0.13270895771197327</v>
      </c>
      <c r="Z146" s="32">
        <f t="shared" si="775"/>
        <v>0.13264927243884447</v>
      </c>
      <c r="AA146" s="32">
        <f t="shared" si="775"/>
        <v>0.12995420367782712</v>
      </c>
      <c r="AB146" s="32">
        <f t="shared" si="775"/>
        <v>0.12995420414448858</v>
      </c>
      <c r="AC146" s="32">
        <f t="shared" si="775"/>
        <v>0.12742149461804333</v>
      </c>
      <c r="AD146" s="32">
        <f t="shared" si="775"/>
        <v>0.12873155023138147</v>
      </c>
      <c r="AE146" s="32">
        <f t="shared" si="775"/>
        <v>0.12742149418154639</v>
      </c>
      <c r="AF146" s="101">
        <f t="shared" si="739"/>
        <v>0.12742149418154639</v>
      </c>
      <c r="AG146" s="101">
        <f t="shared" si="740"/>
        <v>0.12742149418154639</v>
      </c>
      <c r="AH146" s="101">
        <f t="shared" si="741"/>
        <v>0.12742149418154639</v>
      </c>
      <c r="AI146" s="101">
        <f t="shared" si="742"/>
        <v>0.12742149418154639</v>
      </c>
      <c r="AJ146" s="101">
        <f t="shared" si="743"/>
        <v>0.12742149418154639</v>
      </c>
      <c r="AK146" s="101">
        <f t="shared" si="744"/>
        <v>0.12742149418154639</v>
      </c>
      <c r="AL146" s="101">
        <f t="shared" si="745"/>
        <v>0.12742149418154639</v>
      </c>
      <c r="AM146" s="101">
        <f t="shared" si="746"/>
        <v>0.12742149418154639</v>
      </c>
      <c r="AN146" s="101">
        <f t="shared" si="747"/>
        <v>0.12742149418154639</v>
      </c>
      <c r="AO146" s="101">
        <f t="shared" si="748"/>
        <v>0.12742149418154639</v>
      </c>
      <c r="AP146" s="101">
        <f t="shared" si="749"/>
        <v>0.12742149418154639</v>
      </c>
      <c r="AQ146" s="101">
        <f t="shared" si="750"/>
        <v>0.12742149418154639</v>
      </c>
      <c r="AR146" s="101">
        <f t="shared" si="751"/>
        <v>0.12742149418154639</v>
      </c>
      <c r="AS146" s="101">
        <f t="shared" si="752"/>
        <v>0.12742149418154639</v>
      </c>
      <c r="AT146" s="101">
        <f t="shared" si="753"/>
        <v>0.12742149418154639</v>
      </c>
      <c r="AU146" s="101">
        <f t="shared" si="754"/>
        <v>0.12742149418154639</v>
      </c>
      <c r="AV146" s="101">
        <f t="shared" si="755"/>
        <v>0.12742149418154639</v>
      </c>
      <c r="AW146" s="101">
        <f t="shared" si="756"/>
        <v>0.12742149418154639</v>
      </c>
      <c r="AX146" s="101">
        <f t="shared" si="757"/>
        <v>0.12742149418154639</v>
      </c>
      <c r="AY146" s="101">
        <f t="shared" si="758"/>
        <v>0.12742149418154639</v>
      </c>
      <c r="AZ146" s="101">
        <f t="shared" si="759"/>
        <v>0.12742149418154639</v>
      </c>
      <c r="BA146" s="101">
        <f t="shared" si="760"/>
        <v>0.12742149418154639</v>
      </c>
      <c r="BB146" s="101">
        <f t="shared" si="761"/>
        <v>0.12742149418154639</v>
      </c>
      <c r="BC146" s="101">
        <f t="shared" si="762"/>
        <v>0.12742149418154639</v>
      </c>
      <c r="BD146" s="101">
        <f t="shared" si="763"/>
        <v>0.12742149418154639</v>
      </c>
      <c r="BE146" s="101">
        <f t="shared" si="764"/>
        <v>0.12742149418154639</v>
      </c>
      <c r="BF146" s="101">
        <f t="shared" si="765"/>
        <v>0.12742149418154639</v>
      </c>
      <c r="BG146" s="101">
        <f t="shared" si="766"/>
        <v>0.12742149418154639</v>
      </c>
      <c r="BH146" s="101">
        <f t="shared" si="767"/>
        <v>0.12742149418154639</v>
      </c>
      <c r="BI146" s="101">
        <f t="shared" si="768"/>
        <v>0.12742149418154639</v>
      </c>
      <c r="BJ146" s="101">
        <f t="shared" si="769"/>
        <v>0.12742149418154639</v>
      </c>
      <c r="BK146" s="101">
        <f t="shared" si="770"/>
        <v>0.12742149418154639</v>
      </c>
      <c r="BL146" s="101">
        <f t="shared" si="771"/>
        <v>0.12742149418154639</v>
      </c>
      <c r="BM146" s="101">
        <f t="shared" si="772"/>
        <v>0.12742149418154639</v>
      </c>
      <c r="BN146" s="101">
        <f t="shared" si="773"/>
        <v>0.12742149418154639</v>
      </c>
      <c r="BO146" s="101">
        <f t="shared" si="774"/>
        <v>0.12742149418154639</v>
      </c>
    </row>
    <row r="147" spans="1:79" x14ac:dyDescent="0.3">
      <c r="A147" t="s">
        <v>150</v>
      </c>
      <c r="F147" s="13" t="s">
        <v>151</v>
      </c>
      <c r="H147" s="32">
        <f>H141/H134</f>
        <v>0.12448093023334261</v>
      </c>
      <c r="I147" s="32">
        <f t="shared" ref="I147:AE147" si="776">I141/I134</f>
        <v>0.12448092910062071</v>
      </c>
      <c r="J147" s="32">
        <f t="shared" si="776"/>
        <v>0.12448092835606026</v>
      </c>
      <c r="K147" s="32">
        <f t="shared" si="776"/>
        <v>0.12448092915016493</v>
      </c>
      <c r="L147" s="32">
        <f t="shared" si="776"/>
        <v>0.12448093047167472</v>
      </c>
      <c r="M147" s="32">
        <f t="shared" si="776"/>
        <v>0.12448093011908189</v>
      </c>
      <c r="N147" s="32">
        <f t="shared" si="776"/>
        <v>0.12448092855341658</v>
      </c>
      <c r="O147" s="32">
        <f t="shared" si="776"/>
        <v>0.12448093020736474</v>
      </c>
      <c r="P147" s="32">
        <f t="shared" si="776"/>
        <v>0.12448092895665064</v>
      </c>
      <c r="Q147" s="32">
        <f t="shared" si="776"/>
        <v>0.12448092957183141</v>
      </c>
      <c r="R147" s="32">
        <f t="shared" si="776"/>
        <v>0.12448092990359427</v>
      </c>
      <c r="S147" s="32">
        <f t="shared" si="776"/>
        <v>0.12448093036760734</v>
      </c>
      <c r="T147" s="32">
        <f t="shared" si="776"/>
        <v>0.13055286966486079</v>
      </c>
      <c r="U147" s="32">
        <f t="shared" si="776"/>
        <v>0.12540371082054363</v>
      </c>
      <c r="V147" s="32">
        <f t="shared" si="776"/>
        <v>0.13193659214340897</v>
      </c>
      <c r="W147" s="32">
        <f t="shared" si="776"/>
        <v>0.13061102196803667</v>
      </c>
      <c r="X147" s="32">
        <f t="shared" si="776"/>
        <v>0.12925482272815672</v>
      </c>
      <c r="Y147" s="32">
        <f t="shared" si="776"/>
        <v>0.1319365922342243</v>
      </c>
      <c r="Z147" s="32">
        <f t="shared" si="776"/>
        <v>0.13187725287558111</v>
      </c>
      <c r="AA147" s="32">
        <f t="shared" si="776"/>
        <v>0.12919787034533195</v>
      </c>
      <c r="AB147" s="32">
        <f t="shared" si="776"/>
        <v>0.12919786944974276</v>
      </c>
      <c r="AC147" s="32">
        <f t="shared" si="776"/>
        <v>0.12667990073069244</v>
      </c>
      <c r="AD147" s="32">
        <f t="shared" si="776"/>
        <v>0.12798233224420286</v>
      </c>
      <c r="AE147" s="32">
        <f t="shared" si="776"/>
        <v>0.12667990148729938</v>
      </c>
      <c r="AF147" s="101">
        <f t="shared" si="739"/>
        <v>0.12667990148729938</v>
      </c>
      <c r="AG147" s="101">
        <f t="shared" si="740"/>
        <v>0.12667990148729938</v>
      </c>
      <c r="AH147" s="101">
        <f t="shared" si="741"/>
        <v>0.12667990148729938</v>
      </c>
      <c r="AI147" s="101">
        <f t="shared" si="742"/>
        <v>0.12667990148729938</v>
      </c>
      <c r="AJ147" s="101">
        <f t="shared" si="743"/>
        <v>0.12667990148729938</v>
      </c>
      <c r="AK147" s="101">
        <f t="shared" si="744"/>
        <v>0.12667990148729938</v>
      </c>
      <c r="AL147" s="101">
        <f t="shared" si="745"/>
        <v>0.12667990148729938</v>
      </c>
      <c r="AM147" s="101">
        <f t="shared" si="746"/>
        <v>0.12667990148729938</v>
      </c>
      <c r="AN147" s="101">
        <f t="shared" si="747"/>
        <v>0.12667990148729938</v>
      </c>
      <c r="AO147" s="101">
        <f t="shared" si="748"/>
        <v>0.12667990148729938</v>
      </c>
      <c r="AP147" s="101">
        <f t="shared" si="749"/>
        <v>0.12667990148729938</v>
      </c>
      <c r="AQ147" s="101">
        <f t="shared" si="750"/>
        <v>0.12667990148729938</v>
      </c>
      <c r="AR147" s="101">
        <f t="shared" si="751"/>
        <v>0.12667990148729938</v>
      </c>
      <c r="AS147" s="101">
        <f t="shared" si="752"/>
        <v>0.12667990148729938</v>
      </c>
      <c r="AT147" s="101">
        <f t="shared" si="753"/>
        <v>0.12667990148729938</v>
      </c>
      <c r="AU147" s="101">
        <f t="shared" si="754"/>
        <v>0.12667990148729938</v>
      </c>
      <c r="AV147" s="101">
        <f t="shared" si="755"/>
        <v>0.12667990148729938</v>
      </c>
      <c r="AW147" s="101">
        <f t="shared" si="756"/>
        <v>0.12667990148729938</v>
      </c>
      <c r="AX147" s="101">
        <f t="shared" si="757"/>
        <v>0.12667990148729938</v>
      </c>
      <c r="AY147" s="101">
        <f t="shared" si="758"/>
        <v>0.12667990148729938</v>
      </c>
      <c r="AZ147" s="101">
        <f t="shared" si="759"/>
        <v>0.12667990148729938</v>
      </c>
      <c r="BA147" s="101">
        <f t="shared" si="760"/>
        <v>0.12667990148729938</v>
      </c>
      <c r="BB147" s="101">
        <f t="shared" si="761"/>
        <v>0.12667990148729938</v>
      </c>
      <c r="BC147" s="101">
        <f t="shared" si="762"/>
        <v>0.12667990148729938</v>
      </c>
      <c r="BD147" s="101">
        <f t="shared" si="763"/>
        <v>0.12667990148729938</v>
      </c>
      <c r="BE147" s="101">
        <f t="shared" si="764"/>
        <v>0.12667990148729938</v>
      </c>
      <c r="BF147" s="101">
        <f t="shared" si="765"/>
        <v>0.12667990148729938</v>
      </c>
      <c r="BG147" s="101">
        <f t="shared" si="766"/>
        <v>0.12667990148729938</v>
      </c>
      <c r="BH147" s="101">
        <f t="shared" si="767"/>
        <v>0.12667990148729938</v>
      </c>
      <c r="BI147" s="101">
        <f t="shared" si="768"/>
        <v>0.12667990148729938</v>
      </c>
      <c r="BJ147" s="101">
        <f t="shared" si="769"/>
        <v>0.12667990148729938</v>
      </c>
      <c r="BK147" s="101">
        <f t="shared" si="770"/>
        <v>0.12667990148729938</v>
      </c>
      <c r="BL147" s="101">
        <f t="shared" si="771"/>
        <v>0.12667990148729938</v>
      </c>
      <c r="BM147" s="101">
        <f t="shared" si="772"/>
        <v>0.12667990148729938</v>
      </c>
      <c r="BN147" s="101">
        <f t="shared" si="773"/>
        <v>0.12667990148729938</v>
      </c>
      <c r="BO147" s="101">
        <f t="shared" si="774"/>
        <v>0.12667990148729938</v>
      </c>
    </row>
    <row r="149" spans="1:79" x14ac:dyDescent="0.3">
      <c r="A149" s="5" t="s">
        <v>154</v>
      </c>
      <c r="B149" s="5"/>
      <c r="C149" s="5"/>
      <c r="D149" s="5"/>
      <c r="E149" s="5"/>
      <c r="F149" s="5"/>
      <c r="G149" s="5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62"/>
      <c r="BR149" s="31"/>
      <c r="BS149" s="31"/>
      <c r="BT149" s="31"/>
      <c r="BU149" s="31"/>
      <c r="BV149" s="31"/>
      <c r="BX149" s="84"/>
      <c r="BY149" s="84"/>
      <c r="BZ149" s="84"/>
      <c r="CA149" s="84"/>
    </row>
    <row r="150" spans="1:79" x14ac:dyDescent="0.3">
      <c r="A150" t="s">
        <v>155</v>
      </c>
      <c r="I150" s="41">
        <f>H153</f>
        <v>40000</v>
      </c>
      <c r="J150" s="41">
        <f t="shared" ref="J150:L150" si="777">I153</f>
        <v>80000</v>
      </c>
      <c r="K150" s="41">
        <f t="shared" si="777"/>
        <v>120000</v>
      </c>
      <c r="L150" s="41">
        <f t="shared" si="777"/>
        <v>160000</v>
      </c>
      <c r="M150" s="41">
        <f t="shared" ref="M150:P150" si="778">L153</f>
        <v>200000</v>
      </c>
      <c r="N150" s="41">
        <f t="shared" si="778"/>
        <v>240000</v>
      </c>
      <c r="O150" s="41">
        <f t="shared" si="778"/>
        <v>280000</v>
      </c>
      <c r="P150" s="41">
        <f t="shared" si="778"/>
        <v>320000</v>
      </c>
      <c r="Q150" s="41">
        <f t="shared" ref="Q150:S150" si="779">P153</f>
        <v>360000</v>
      </c>
      <c r="R150" s="41">
        <f t="shared" si="779"/>
        <v>400000</v>
      </c>
      <c r="S150" s="41">
        <f t="shared" si="779"/>
        <v>440000</v>
      </c>
      <c r="T150" s="41">
        <f t="shared" ref="T150:X150" si="780">S153</f>
        <v>0</v>
      </c>
      <c r="U150" s="41">
        <f t="shared" si="780"/>
        <v>42000</v>
      </c>
      <c r="V150" s="41">
        <f t="shared" si="780"/>
        <v>84000</v>
      </c>
      <c r="W150" s="41">
        <f t="shared" si="780"/>
        <v>126000</v>
      </c>
      <c r="X150" s="41">
        <f t="shared" si="780"/>
        <v>168000</v>
      </c>
      <c r="Y150" s="41">
        <f t="shared" ref="Y150:AB150" si="781">X153</f>
        <v>210000</v>
      </c>
      <c r="Z150" s="41">
        <f t="shared" si="781"/>
        <v>252000</v>
      </c>
      <c r="AA150" s="41">
        <f t="shared" si="781"/>
        <v>294000</v>
      </c>
      <c r="AB150" s="41">
        <f t="shared" si="781"/>
        <v>336000</v>
      </c>
      <c r="AC150" s="41">
        <f t="shared" ref="AC150:AE150" si="782">AB153</f>
        <v>378000</v>
      </c>
      <c r="AD150" s="41">
        <f t="shared" si="782"/>
        <v>420000</v>
      </c>
      <c r="AE150" s="41">
        <f t="shared" si="782"/>
        <v>462000</v>
      </c>
      <c r="AF150" s="41">
        <f t="shared" ref="AF150:AI150" si="783">AE153</f>
        <v>0</v>
      </c>
      <c r="AG150" s="41">
        <f t="shared" si="783"/>
        <v>43333.333333333358</v>
      </c>
      <c r="AH150" s="41">
        <f t="shared" si="783"/>
        <v>86666.666666666715</v>
      </c>
      <c r="AI150" s="41">
        <f t="shared" si="783"/>
        <v>130000.00000000007</v>
      </c>
      <c r="AJ150" s="41">
        <f t="shared" ref="AJ150:AQ150" si="784">AI153</f>
        <v>174666.66666666677</v>
      </c>
      <c r="AK150" s="41">
        <f t="shared" si="784"/>
        <v>219333.33333333346</v>
      </c>
      <c r="AL150" s="41">
        <f t="shared" si="784"/>
        <v>264666.6666666668</v>
      </c>
      <c r="AM150" s="41">
        <f t="shared" si="784"/>
        <v>310000.00000000017</v>
      </c>
      <c r="AN150" s="41">
        <f t="shared" si="784"/>
        <v>356000.00000000023</v>
      </c>
      <c r="AO150" s="41">
        <f t="shared" si="784"/>
        <v>402000.00000000023</v>
      </c>
      <c r="AP150" s="41">
        <f t="shared" si="784"/>
        <v>448000.00000000023</v>
      </c>
      <c r="AQ150" s="41">
        <f t="shared" si="784"/>
        <v>494000.00000000023</v>
      </c>
      <c r="AR150" s="41">
        <f t="shared" ref="AR150:BO150" si="785">AQ153</f>
        <v>0</v>
      </c>
      <c r="AS150" s="41">
        <f t="shared" si="785"/>
        <v>47380.000000000029</v>
      </c>
      <c r="AT150" s="41">
        <f t="shared" si="785"/>
        <v>94760.000000000058</v>
      </c>
      <c r="AU150" s="41">
        <f t="shared" si="785"/>
        <v>142140.00000000009</v>
      </c>
      <c r="AV150" s="41">
        <f t="shared" si="785"/>
        <v>189520.00000000012</v>
      </c>
      <c r="AW150" s="41">
        <f t="shared" si="785"/>
        <v>236900.00000000015</v>
      </c>
      <c r="AX150" s="41">
        <f t="shared" si="785"/>
        <v>284280.00000000017</v>
      </c>
      <c r="AY150" s="41">
        <f t="shared" si="785"/>
        <v>331660.00000000023</v>
      </c>
      <c r="AZ150" s="41">
        <f t="shared" si="785"/>
        <v>379040.00000000023</v>
      </c>
      <c r="BA150" s="41">
        <f t="shared" si="785"/>
        <v>426420.00000000023</v>
      </c>
      <c r="BB150" s="41">
        <f t="shared" si="785"/>
        <v>473800.00000000023</v>
      </c>
      <c r="BC150" s="41">
        <f t="shared" si="785"/>
        <v>521180.00000000023</v>
      </c>
      <c r="BD150" s="41">
        <f t="shared" si="785"/>
        <v>0</v>
      </c>
      <c r="BE150" s="41">
        <f t="shared" si="785"/>
        <v>48801.400000000031</v>
      </c>
      <c r="BF150" s="41">
        <f t="shared" si="785"/>
        <v>97602.800000000061</v>
      </c>
      <c r="BG150" s="41">
        <f t="shared" si="785"/>
        <v>146404.2000000001</v>
      </c>
      <c r="BH150" s="41">
        <f t="shared" si="785"/>
        <v>195205.60000000012</v>
      </c>
      <c r="BI150" s="41">
        <f t="shared" si="785"/>
        <v>244007.00000000015</v>
      </c>
      <c r="BJ150" s="41">
        <f t="shared" si="785"/>
        <v>292808.4000000002</v>
      </c>
      <c r="BK150" s="41">
        <f t="shared" si="785"/>
        <v>341609.80000000022</v>
      </c>
      <c r="BL150" s="41">
        <f t="shared" si="785"/>
        <v>390411.20000000024</v>
      </c>
      <c r="BM150" s="41">
        <f t="shared" si="785"/>
        <v>439212.60000000027</v>
      </c>
      <c r="BN150" s="41">
        <f t="shared" si="785"/>
        <v>488014.00000000029</v>
      </c>
      <c r="BO150" s="41">
        <f t="shared" si="785"/>
        <v>536815.40000000037</v>
      </c>
    </row>
    <row r="151" spans="1:79" x14ac:dyDescent="0.3">
      <c r="A151" t="s">
        <v>156</v>
      </c>
      <c r="F151" s="13" t="s">
        <v>108</v>
      </c>
      <c r="I151" s="41">
        <f>I30</f>
        <v>40000</v>
      </c>
      <c r="J151" s="41">
        <f t="shared" ref="J151:L151" si="786">J30</f>
        <v>40000</v>
      </c>
      <c r="K151" s="41">
        <f t="shared" si="786"/>
        <v>40000</v>
      </c>
      <c r="L151" s="41">
        <f t="shared" si="786"/>
        <v>40000</v>
      </c>
      <c r="M151" s="41">
        <f t="shared" ref="M151:P151" si="787">M30</f>
        <v>40000</v>
      </c>
      <c r="N151" s="41">
        <f t="shared" si="787"/>
        <v>40000</v>
      </c>
      <c r="O151" s="41">
        <f t="shared" si="787"/>
        <v>40000</v>
      </c>
      <c r="P151" s="41">
        <f t="shared" si="787"/>
        <v>40000</v>
      </c>
      <c r="Q151" s="41">
        <f t="shared" ref="Q151:S151" si="788">Q30</f>
        <v>40000</v>
      </c>
      <c r="R151" s="41">
        <f t="shared" si="788"/>
        <v>40000</v>
      </c>
      <c r="S151" s="41">
        <f t="shared" si="788"/>
        <v>40000</v>
      </c>
      <c r="T151" s="41">
        <f t="shared" ref="T151:X151" si="789">T30</f>
        <v>42000</v>
      </c>
      <c r="U151" s="41">
        <f t="shared" si="789"/>
        <v>42000</v>
      </c>
      <c r="V151" s="41">
        <f t="shared" si="789"/>
        <v>42000</v>
      </c>
      <c r="W151" s="41">
        <f t="shared" si="789"/>
        <v>42000</v>
      </c>
      <c r="X151" s="41">
        <f t="shared" si="789"/>
        <v>42000</v>
      </c>
      <c r="Y151" s="41">
        <f t="shared" ref="Y151:AB151" si="790">Y30</f>
        <v>42000</v>
      </c>
      <c r="Z151" s="41">
        <f t="shared" si="790"/>
        <v>42000</v>
      </c>
      <c r="AA151" s="41">
        <f t="shared" si="790"/>
        <v>42000</v>
      </c>
      <c r="AB151" s="41">
        <f t="shared" si="790"/>
        <v>42000</v>
      </c>
      <c r="AC151" s="41">
        <f t="shared" ref="AC151:AE151" si="791">AC30</f>
        <v>42000</v>
      </c>
      <c r="AD151" s="41">
        <f t="shared" si="791"/>
        <v>42000</v>
      </c>
      <c r="AE151" s="41">
        <f t="shared" si="791"/>
        <v>42000</v>
      </c>
      <c r="AF151" s="41">
        <f t="shared" ref="AF151:AI151" si="792">AF30</f>
        <v>43333.333333333358</v>
      </c>
      <c r="AG151" s="41">
        <f t="shared" si="792"/>
        <v>43333.333333333358</v>
      </c>
      <c r="AH151" s="41">
        <f t="shared" si="792"/>
        <v>43333.333333333358</v>
      </c>
      <c r="AI151" s="41">
        <f t="shared" si="792"/>
        <v>44666.666666666693</v>
      </c>
      <c r="AJ151" s="41">
        <f t="shared" ref="AJ151:AQ151" si="793">AJ30</f>
        <v>44666.666666666693</v>
      </c>
      <c r="AK151" s="41">
        <f t="shared" si="793"/>
        <v>45333.333333333365</v>
      </c>
      <c r="AL151" s="41">
        <f t="shared" si="793"/>
        <v>45333.333333333365</v>
      </c>
      <c r="AM151" s="41">
        <f t="shared" si="793"/>
        <v>46000.000000000029</v>
      </c>
      <c r="AN151" s="41">
        <f t="shared" si="793"/>
        <v>46000.000000000029</v>
      </c>
      <c r="AO151" s="41">
        <f t="shared" si="793"/>
        <v>46000.000000000029</v>
      </c>
      <c r="AP151" s="41">
        <f t="shared" si="793"/>
        <v>46000.000000000029</v>
      </c>
      <c r="AQ151" s="41">
        <f t="shared" si="793"/>
        <v>46000.000000000029</v>
      </c>
      <c r="AR151" s="41">
        <f t="shared" ref="AR151:BO151" si="794">AR30</f>
        <v>47380.000000000029</v>
      </c>
      <c r="AS151" s="41">
        <f t="shared" si="794"/>
        <v>47380.000000000029</v>
      </c>
      <c r="AT151" s="41">
        <f t="shared" si="794"/>
        <v>47380.000000000029</v>
      </c>
      <c r="AU151" s="41">
        <f t="shared" si="794"/>
        <v>47380.000000000029</v>
      </c>
      <c r="AV151" s="41">
        <f t="shared" si="794"/>
        <v>47380.000000000029</v>
      </c>
      <c r="AW151" s="41">
        <f t="shared" si="794"/>
        <v>47380.000000000029</v>
      </c>
      <c r="AX151" s="41">
        <f t="shared" si="794"/>
        <v>47380.000000000029</v>
      </c>
      <c r="AY151" s="41">
        <f t="shared" si="794"/>
        <v>47380.000000000029</v>
      </c>
      <c r="AZ151" s="41">
        <f t="shared" si="794"/>
        <v>47380.000000000029</v>
      </c>
      <c r="BA151" s="41">
        <f t="shared" si="794"/>
        <v>47380.000000000029</v>
      </c>
      <c r="BB151" s="41">
        <f t="shared" si="794"/>
        <v>47380.000000000029</v>
      </c>
      <c r="BC151" s="41">
        <f t="shared" si="794"/>
        <v>47380.000000000029</v>
      </c>
      <c r="BD151" s="41">
        <f t="shared" si="794"/>
        <v>48801.400000000031</v>
      </c>
      <c r="BE151" s="41">
        <f t="shared" si="794"/>
        <v>48801.400000000031</v>
      </c>
      <c r="BF151" s="41">
        <f t="shared" si="794"/>
        <v>48801.400000000031</v>
      </c>
      <c r="BG151" s="41">
        <f t="shared" si="794"/>
        <v>48801.400000000031</v>
      </c>
      <c r="BH151" s="41">
        <f t="shared" si="794"/>
        <v>48801.400000000031</v>
      </c>
      <c r="BI151" s="41">
        <f t="shared" si="794"/>
        <v>48801.400000000031</v>
      </c>
      <c r="BJ151" s="41">
        <f t="shared" si="794"/>
        <v>48801.400000000031</v>
      </c>
      <c r="BK151" s="41">
        <f t="shared" si="794"/>
        <v>48801.400000000031</v>
      </c>
      <c r="BL151" s="41">
        <f t="shared" si="794"/>
        <v>48801.400000000031</v>
      </c>
      <c r="BM151" s="41">
        <f t="shared" si="794"/>
        <v>48801.400000000031</v>
      </c>
      <c r="BN151" s="41">
        <f t="shared" si="794"/>
        <v>48801.400000000031</v>
      </c>
      <c r="BO151" s="41">
        <f t="shared" si="794"/>
        <v>48801.400000000031</v>
      </c>
    </row>
    <row r="152" spans="1:79" x14ac:dyDescent="0.3">
      <c r="A152" t="s">
        <v>157</v>
      </c>
      <c r="B152" s="105">
        <v>12</v>
      </c>
      <c r="F152" s="13" t="s">
        <v>159</v>
      </c>
      <c r="S152" s="41">
        <f>-SUM(S150:S151)</f>
        <v>-480000</v>
      </c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>
        <f>-SUM(AE150:AE151)</f>
        <v>-504000</v>
      </c>
      <c r="AF152" s="102">
        <f>IF(MONTH(AF$4)=$B152,-SUM(AF150:AF151),0)</f>
        <v>0</v>
      </c>
      <c r="AG152" s="41">
        <f t="shared" ref="AG152:AI152" si="795">IF(MONTH(AG$4)=$B152,-SUM(AG150:AG151),0)</f>
        <v>0</v>
      </c>
      <c r="AH152" s="41">
        <f t="shared" si="795"/>
        <v>0</v>
      </c>
      <c r="AI152" s="41">
        <f t="shared" si="795"/>
        <v>0</v>
      </c>
      <c r="AJ152" s="41">
        <f t="shared" ref="AJ152" si="796">IF(MONTH(AJ$4)=$B152,-SUM(AJ150:AJ151),0)</f>
        <v>0</v>
      </c>
      <c r="AK152" s="41">
        <f t="shared" ref="AK152" si="797">IF(MONTH(AK$4)=$B152,-SUM(AK150:AK151),0)</f>
        <v>0</v>
      </c>
      <c r="AL152" s="41">
        <f t="shared" ref="AL152" si="798">IF(MONTH(AL$4)=$B152,-SUM(AL150:AL151),0)</f>
        <v>0</v>
      </c>
      <c r="AM152" s="41">
        <f t="shared" ref="AM152" si="799">IF(MONTH(AM$4)=$B152,-SUM(AM150:AM151),0)</f>
        <v>0</v>
      </c>
      <c r="AN152" s="41">
        <f t="shared" ref="AN152" si="800">IF(MONTH(AN$4)=$B152,-SUM(AN150:AN151),0)</f>
        <v>0</v>
      </c>
      <c r="AO152" s="41">
        <f t="shared" ref="AO152" si="801">IF(MONTH(AO$4)=$B152,-SUM(AO150:AO151),0)</f>
        <v>0</v>
      </c>
      <c r="AP152" s="41">
        <f t="shared" ref="AP152" si="802">IF(MONTH(AP$4)=$B152,-SUM(AP150:AP151),0)</f>
        <v>0</v>
      </c>
      <c r="AQ152" s="41">
        <f t="shared" ref="AQ152" si="803">IF(MONTH(AQ$4)=$B152,-SUM(AQ150:AQ151),0)</f>
        <v>-540000.00000000023</v>
      </c>
      <c r="AR152" s="41">
        <f t="shared" ref="AR152" si="804">IF(MONTH(AR$4)=$B152,-SUM(AR150:AR151),0)</f>
        <v>0</v>
      </c>
      <c r="AS152" s="41">
        <f t="shared" ref="AS152" si="805">IF(MONTH(AS$4)=$B152,-SUM(AS150:AS151),0)</f>
        <v>0</v>
      </c>
      <c r="AT152" s="41">
        <f t="shared" ref="AT152" si="806">IF(MONTH(AT$4)=$B152,-SUM(AT150:AT151),0)</f>
        <v>0</v>
      </c>
      <c r="AU152" s="41">
        <f t="shared" ref="AU152" si="807">IF(MONTH(AU$4)=$B152,-SUM(AU150:AU151),0)</f>
        <v>0</v>
      </c>
      <c r="AV152" s="41">
        <f t="shared" ref="AV152" si="808">IF(MONTH(AV$4)=$B152,-SUM(AV150:AV151),0)</f>
        <v>0</v>
      </c>
      <c r="AW152" s="41">
        <f t="shared" ref="AW152" si="809">IF(MONTH(AW$4)=$B152,-SUM(AW150:AW151),0)</f>
        <v>0</v>
      </c>
      <c r="AX152" s="41">
        <f t="shared" ref="AX152" si="810">IF(MONTH(AX$4)=$B152,-SUM(AX150:AX151),0)</f>
        <v>0</v>
      </c>
      <c r="AY152" s="41">
        <f t="shared" ref="AY152" si="811">IF(MONTH(AY$4)=$B152,-SUM(AY150:AY151),0)</f>
        <v>0</v>
      </c>
      <c r="AZ152" s="41">
        <f t="shared" ref="AZ152" si="812">IF(MONTH(AZ$4)=$B152,-SUM(AZ150:AZ151),0)</f>
        <v>0</v>
      </c>
      <c r="BA152" s="41">
        <f t="shared" ref="BA152" si="813">IF(MONTH(BA$4)=$B152,-SUM(BA150:BA151),0)</f>
        <v>0</v>
      </c>
      <c r="BB152" s="41">
        <f t="shared" ref="BB152" si="814">IF(MONTH(BB$4)=$B152,-SUM(BB150:BB151),0)</f>
        <v>0</v>
      </c>
      <c r="BC152" s="41">
        <f t="shared" ref="BC152" si="815">IF(MONTH(BC$4)=$B152,-SUM(BC150:BC151),0)</f>
        <v>-568560.00000000023</v>
      </c>
      <c r="BD152" s="41">
        <f t="shared" ref="BD152" si="816">IF(MONTH(BD$4)=$B152,-SUM(BD150:BD151),0)</f>
        <v>0</v>
      </c>
      <c r="BE152" s="41">
        <f t="shared" ref="BE152" si="817">IF(MONTH(BE$4)=$B152,-SUM(BE150:BE151),0)</f>
        <v>0</v>
      </c>
      <c r="BF152" s="41">
        <f t="shared" ref="BF152" si="818">IF(MONTH(BF$4)=$B152,-SUM(BF150:BF151),0)</f>
        <v>0</v>
      </c>
      <c r="BG152" s="41">
        <f t="shared" ref="BG152" si="819">IF(MONTH(BG$4)=$B152,-SUM(BG150:BG151),0)</f>
        <v>0</v>
      </c>
      <c r="BH152" s="41">
        <f t="shared" ref="BH152" si="820">IF(MONTH(BH$4)=$B152,-SUM(BH150:BH151),0)</f>
        <v>0</v>
      </c>
      <c r="BI152" s="41">
        <f t="shared" ref="BI152" si="821">IF(MONTH(BI$4)=$B152,-SUM(BI150:BI151),0)</f>
        <v>0</v>
      </c>
      <c r="BJ152" s="41">
        <f t="shared" ref="BJ152" si="822">IF(MONTH(BJ$4)=$B152,-SUM(BJ150:BJ151),0)</f>
        <v>0</v>
      </c>
      <c r="BK152" s="41">
        <f t="shared" ref="BK152" si="823">IF(MONTH(BK$4)=$B152,-SUM(BK150:BK151),0)</f>
        <v>0</v>
      </c>
      <c r="BL152" s="41">
        <f t="shared" ref="BL152" si="824">IF(MONTH(BL$4)=$B152,-SUM(BL150:BL151),0)</f>
        <v>0</v>
      </c>
      <c r="BM152" s="41">
        <f t="shared" ref="BM152" si="825">IF(MONTH(BM$4)=$B152,-SUM(BM150:BM151),0)</f>
        <v>0</v>
      </c>
      <c r="BN152" s="41">
        <f t="shared" ref="BN152" si="826">IF(MONTH(BN$4)=$B152,-SUM(BN150:BN151),0)</f>
        <v>0</v>
      </c>
      <c r="BO152" s="41">
        <f t="shared" ref="BO152" si="827">IF(MONTH(BO$4)=$B152,-SUM(BO150:BO151),0)</f>
        <v>-585616.8000000004</v>
      </c>
    </row>
    <row r="153" spans="1:79" x14ac:dyDescent="0.3">
      <c r="A153" s="34" t="s">
        <v>158</v>
      </c>
      <c r="B153" s="34"/>
      <c r="C153" s="34"/>
      <c r="D153" s="34"/>
      <c r="E153" s="34"/>
      <c r="F153" s="34"/>
      <c r="G153" s="34"/>
      <c r="H153" s="43">
        <f>H77</f>
        <v>40000</v>
      </c>
      <c r="I153" s="43">
        <f>SUM(I150:I152)</f>
        <v>80000</v>
      </c>
      <c r="J153" s="43">
        <f t="shared" ref="J153:L153" si="828">SUM(J150:J152)</f>
        <v>120000</v>
      </c>
      <c r="K153" s="43">
        <f t="shared" si="828"/>
        <v>160000</v>
      </c>
      <c r="L153" s="43">
        <f t="shared" si="828"/>
        <v>200000</v>
      </c>
      <c r="M153" s="43">
        <f t="shared" ref="M153" si="829">SUM(M150:M152)</f>
        <v>240000</v>
      </c>
      <c r="N153" s="43">
        <f t="shared" ref="N153" si="830">SUM(N150:N152)</f>
        <v>280000</v>
      </c>
      <c r="O153" s="43">
        <f t="shared" ref="O153" si="831">SUM(O150:O152)</f>
        <v>320000</v>
      </c>
      <c r="P153" s="43">
        <f t="shared" ref="P153" si="832">SUM(P150:P152)</f>
        <v>360000</v>
      </c>
      <c r="Q153" s="43">
        <f t="shared" ref="Q153" si="833">SUM(Q150:Q152)</f>
        <v>400000</v>
      </c>
      <c r="R153" s="43">
        <f t="shared" ref="R153" si="834">SUM(R150:R152)</f>
        <v>440000</v>
      </c>
      <c r="S153" s="43">
        <f t="shared" ref="S153:T153" si="835">SUM(S150:S152)</f>
        <v>0</v>
      </c>
      <c r="T153" s="43">
        <f t="shared" si="835"/>
        <v>42000</v>
      </c>
      <c r="U153" s="43">
        <f t="shared" ref="U153" si="836">SUM(U150:U152)</f>
        <v>84000</v>
      </c>
      <c r="V153" s="43">
        <f t="shared" ref="V153" si="837">SUM(V150:V152)</f>
        <v>126000</v>
      </c>
      <c r="W153" s="43">
        <f t="shared" ref="W153" si="838">SUM(W150:W152)</f>
        <v>168000</v>
      </c>
      <c r="X153" s="43">
        <f t="shared" ref="X153" si="839">SUM(X150:X152)</f>
        <v>210000</v>
      </c>
      <c r="Y153" s="43">
        <f t="shared" ref="Y153" si="840">SUM(Y150:Y152)</f>
        <v>252000</v>
      </c>
      <c r="Z153" s="43">
        <f t="shared" ref="Z153" si="841">SUM(Z150:Z152)</f>
        <v>294000</v>
      </c>
      <c r="AA153" s="43">
        <f t="shared" ref="AA153" si="842">SUM(AA150:AA152)</f>
        <v>336000</v>
      </c>
      <c r="AB153" s="43">
        <f t="shared" ref="AB153" si="843">SUM(AB150:AB152)</f>
        <v>378000</v>
      </c>
      <c r="AC153" s="43">
        <f t="shared" ref="AC153" si="844">SUM(AC150:AC152)</f>
        <v>420000</v>
      </c>
      <c r="AD153" s="43">
        <f t="shared" ref="AD153" si="845">SUM(AD150:AD152)</f>
        <v>462000</v>
      </c>
      <c r="AE153" s="43">
        <f t="shared" ref="AE153:AF153" si="846">SUM(AE150:AE152)</f>
        <v>0</v>
      </c>
      <c r="AF153" s="43">
        <f t="shared" si="846"/>
        <v>43333.333333333358</v>
      </c>
      <c r="AG153" s="43">
        <f t="shared" ref="AG153" si="847">SUM(AG150:AG152)</f>
        <v>86666.666666666715</v>
      </c>
      <c r="AH153" s="43">
        <f t="shared" ref="AH153" si="848">SUM(AH150:AH152)</f>
        <v>130000.00000000007</v>
      </c>
      <c r="AI153" s="43">
        <f t="shared" ref="AI153" si="849">SUM(AI150:AI152)</f>
        <v>174666.66666666677</v>
      </c>
      <c r="AJ153" s="43">
        <f t="shared" ref="AJ153" si="850">SUM(AJ150:AJ152)</f>
        <v>219333.33333333346</v>
      </c>
      <c r="AK153" s="43">
        <f t="shared" ref="AK153" si="851">SUM(AK150:AK152)</f>
        <v>264666.6666666668</v>
      </c>
      <c r="AL153" s="43">
        <f t="shared" ref="AL153" si="852">SUM(AL150:AL152)</f>
        <v>310000.00000000017</v>
      </c>
      <c r="AM153" s="43">
        <f t="shared" ref="AM153" si="853">SUM(AM150:AM152)</f>
        <v>356000.00000000023</v>
      </c>
      <c r="AN153" s="43">
        <f t="shared" ref="AN153" si="854">SUM(AN150:AN152)</f>
        <v>402000.00000000023</v>
      </c>
      <c r="AO153" s="43">
        <f t="shared" ref="AO153" si="855">SUM(AO150:AO152)</f>
        <v>448000.00000000023</v>
      </c>
      <c r="AP153" s="43">
        <f t="shared" ref="AP153" si="856">SUM(AP150:AP152)</f>
        <v>494000.00000000023</v>
      </c>
      <c r="AQ153" s="43">
        <f t="shared" ref="AQ153" si="857">SUM(AQ150:AQ152)</f>
        <v>0</v>
      </c>
      <c r="AR153" s="43">
        <f t="shared" ref="AR153" si="858">SUM(AR150:AR152)</f>
        <v>47380.000000000029</v>
      </c>
      <c r="AS153" s="43">
        <f t="shared" ref="AS153" si="859">SUM(AS150:AS152)</f>
        <v>94760.000000000058</v>
      </c>
      <c r="AT153" s="43">
        <f t="shared" ref="AT153" si="860">SUM(AT150:AT152)</f>
        <v>142140.00000000009</v>
      </c>
      <c r="AU153" s="43">
        <f t="shared" ref="AU153" si="861">SUM(AU150:AU152)</f>
        <v>189520.00000000012</v>
      </c>
      <c r="AV153" s="43">
        <f t="shared" ref="AV153" si="862">SUM(AV150:AV152)</f>
        <v>236900.00000000015</v>
      </c>
      <c r="AW153" s="43">
        <f t="shared" ref="AW153" si="863">SUM(AW150:AW152)</f>
        <v>284280.00000000017</v>
      </c>
      <c r="AX153" s="43">
        <f t="shared" ref="AX153" si="864">SUM(AX150:AX152)</f>
        <v>331660.00000000023</v>
      </c>
      <c r="AY153" s="43">
        <f t="shared" ref="AY153" si="865">SUM(AY150:AY152)</f>
        <v>379040.00000000023</v>
      </c>
      <c r="AZ153" s="43">
        <f t="shared" ref="AZ153" si="866">SUM(AZ150:AZ152)</f>
        <v>426420.00000000023</v>
      </c>
      <c r="BA153" s="43">
        <f t="shared" ref="BA153" si="867">SUM(BA150:BA152)</f>
        <v>473800.00000000023</v>
      </c>
      <c r="BB153" s="43">
        <f t="shared" ref="BB153" si="868">SUM(BB150:BB152)</f>
        <v>521180.00000000023</v>
      </c>
      <c r="BC153" s="43">
        <f t="shared" ref="BC153" si="869">SUM(BC150:BC152)</f>
        <v>0</v>
      </c>
      <c r="BD153" s="43">
        <f t="shared" ref="BD153" si="870">SUM(BD150:BD152)</f>
        <v>48801.400000000031</v>
      </c>
      <c r="BE153" s="43">
        <f t="shared" ref="BE153" si="871">SUM(BE150:BE152)</f>
        <v>97602.800000000061</v>
      </c>
      <c r="BF153" s="43">
        <f t="shared" ref="BF153" si="872">SUM(BF150:BF152)</f>
        <v>146404.2000000001</v>
      </c>
      <c r="BG153" s="43">
        <f t="shared" ref="BG153" si="873">SUM(BG150:BG152)</f>
        <v>195205.60000000012</v>
      </c>
      <c r="BH153" s="43">
        <f t="shared" ref="BH153" si="874">SUM(BH150:BH152)</f>
        <v>244007.00000000015</v>
      </c>
      <c r="BI153" s="43">
        <f t="shared" ref="BI153" si="875">SUM(BI150:BI152)</f>
        <v>292808.4000000002</v>
      </c>
      <c r="BJ153" s="43">
        <f t="shared" ref="BJ153" si="876">SUM(BJ150:BJ152)</f>
        <v>341609.80000000022</v>
      </c>
      <c r="BK153" s="43">
        <f t="shared" ref="BK153" si="877">SUM(BK150:BK152)</f>
        <v>390411.20000000024</v>
      </c>
      <c r="BL153" s="43">
        <f t="shared" ref="BL153" si="878">SUM(BL150:BL152)</f>
        <v>439212.60000000027</v>
      </c>
      <c r="BM153" s="43">
        <f t="shared" ref="BM153" si="879">SUM(BM150:BM152)</f>
        <v>488014.00000000029</v>
      </c>
      <c r="BN153" s="43">
        <f t="shared" ref="BN153" si="880">SUM(BN150:BN152)</f>
        <v>536815.40000000037</v>
      </c>
      <c r="BO153" s="43">
        <f t="shared" ref="BO153" si="881">SUM(BO150:BO152)</f>
        <v>0</v>
      </c>
    </row>
    <row r="154" spans="1:79" x14ac:dyDescent="0.3">
      <c r="A154" s="104" t="s">
        <v>91</v>
      </c>
      <c r="H154" s="33">
        <f>H153-H77</f>
        <v>0</v>
      </c>
      <c r="I154" s="33">
        <f>I153-I77</f>
        <v>0</v>
      </c>
      <c r="J154" s="33">
        <f t="shared" ref="J154:L154" si="882">J153-J77</f>
        <v>0</v>
      </c>
      <c r="K154" s="33">
        <f t="shared" si="882"/>
        <v>0</v>
      </c>
      <c r="L154" s="33">
        <f t="shared" si="882"/>
        <v>0</v>
      </c>
      <c r="M154" s="33">
        <f t="shared" ref="M154" si="883">M153-M77</f>
        <v>0</v>
      </c>
      <c r="N154" s="33">
        <f t="shared" ref="N154" si="884">N153-N77</f>
        <v>0</v>
      </c>
      <c r="O154" s="33">
        <f t="shared" ref="O154" si="885">O153-O77</f>
        <v>0</v>
      </c>
      <c r="P154" s="33">
        <f t="shared" ref="P154" si="886">P153-P77</f>
        <v>0</v>
      </c>
      <c r="Q154" s="33">
        <f t="shared" ref="Q154" si="887">Q153-Q77</f>
        <v>0</v>
      </c>
      <c r="R154" s="33">
        <f t="shared" ref="R154" si="888">R153-R77</f>
        <v>0</v>
      </c>
      <c r="S154" s="33">
        <f t="shared" ref="S154:T154" si="889">S153-S77</f>
        <v>0</v>
      </c>
      <c r="T154" s="33">
        <f t="shared" si="889"/>
        <v>0</v>
      </c>
      <c r="U154" s="33">
        <f t="shared" ref="U154" si="890">U153-U77</f>
        <v>0</v>
      </c>
      <c r="V154" s="33">
        <f t="shared" ref="V154" si="891">V153-V77</f>
        <v>0</v>
      </c>
      <c r="W154" s="33">
        <f t="shared" ref="W154" si="892">W153-W77</f>
        <v>0</v>
      </c>
      <c r="X154" s="33">
        <f t="shared" ref="X154" si="893">X153-X77</f>
        <v>0</v>
      </c>
      <c r="Y154" s="33">
        <f t="shared" ref="Y154" si="894">Y153-Y77</f>
        <v>0</v>
      </c>
      <c r="Z154" s="33">
        <f t="shared" ref="Z154" si="895">Z153-Z77</f>
        <v>0</v>
      </c>
      <c r="AA154" s="33">
        <f t="shared" ref="AA154" si="896">AA153-AA77</f>
        <v>0</v>
      </c>
      <c r="AB154" s="33">
        <f t="shared" ref="AB154" si="897">AB153-AB77</f>
        <v>0</v>
      </c>
      <c r="AC154" s="33">
        <f t="shared" ref="AC154" si="898">AC153-AC77</f>
        <v>0</v>
      </c>
      <c r="AD154" s="33">
        <f t="shared" ref="AD154" si="899">AD153-AD77</f>
        <v>0</v>
      </c>
      <c r="AE154" s="33">
        <f t="shared" ref="AE154:AF154" si="900">AE153-AE77</f>
        <v>0</v>
      </c>
      <c r="AF154" s="33">
        <f t="shared" si="900"/>
        <v>0</v>
      </c>
      <c r="AG154" s="33">
        <f t="shared" ref="AG154" si="901">AG153-AG77</f>
        <v>0</v>
      </c>
      <c r="AH154" s="33">
        <f t="shared" ref="AH154" si="902">AH153-AH77</f>
        <v>0</v>
      </c>
      <c r="AI154" s="33">
        <f t="shared" ref="AI154" si="903">AI153-AI77</f>
        <v>0</v>
      </c>
      <c r="AJ154" s="33">
        <f t="shared" ref="AJ154" si="904">AJ153-AJ77</f>
        <v>0</v>
      </c>
      <c r="AK154" s="33">
        <f t="shared" ref="AK154" si="905">AK153-AK77</f>
        <v>0</v>
      </c>
      <c r="AL154" s="33">
        <f t="shared" ref="AL154" si="906">AL153-AL77</f>
        <v>0</v>
      </c>
      <c r="AM154" s="33">
        <f t="shared" ref="AM154" si="907">AM153-AM77</f>
        <v>0</v>
      </c>
      <c r="AN154" s="33">
        <f t="shared" ref="AN154" si="908">AN153-AN77</f>
        <v>0</v>
      </c>
      <c r="AO154" s="33">
        <f t="shared" ref="AO154" si="909">AO153-AO77</f>
        <v>0</v>
      </c>
      <c r="AP154" s="33">
        <f t="shared" ref="AP154" si="910">AP153-AP77</f>
        <v>0</v>
      </c>
      <c r="AQ154" s="33">
        <f t="shared" ref="AQ154" si="911">AQ153-AQ77</f>
        <v>0</v>
      </c>
      <c r="AR154" s="33">
        <f t="shared" ref="AR154" si="912">AR153-AR77</f>
        <v>0</v>
      </c>
      <c r="AS154" s="33">
        <f t="shared" ref="AS154" si="913">AS153-AS77</f>
        <v>0</v>
      </c>
      <c r="AT154" s="33">
        <f t="shared" ref="AT154" si="914">AT153-AT77</f>
        <v>0</v>
      </c>
      <c r="AU154" s="33">
        <f t="shared" ref="AU154" si="915">AU153-AU77</f>
        <v>0</v>
      </c>
      <c r="AV154" s="33">
        <f t="shared" ref="AV154" si="916">AV153-AV77</f>
        <v>0</v>
      </c>
      <c r="AW154" s="33">
        <f t="shared" ref="AW154" si="917">AW153-AW77</f>
        <v>0</v>
      </c>
      <c r="AX154" s="33">
        <f t="shared" ref="AX154" si="918">AX153-AX77</f>
        <v>0</v>
      </c>
      <c r="AY154" s="33">
        <f t="shared" ref="AY154" si="919">AY153-AY77</f>
        <v>0</v>
      </c>
      <c r="AZ154" s="33">
        <f t="shared" ref="AZ154" si="920">AZ153-AZ77</f>
        <v>0</v>
      </c>
      <c r="BA154" s="33">
        <f t="shared" ref="BA154" si="921">BA153-BA77</f>
        <v>0</v>
      </c>
      <c r="BB154" s="33">
        <f t="shared" ref="BB154" si="922">BB153-BB77</f>
        <v>0</v>
      </c>
      <c r="BC154" s="33">
        <f t="shared" ref="BC154" si="923">BC153-BC77</f>
        <v>0</v>
      </c>
      <c r="BD154" s="33">
        <f t="shared" ref="BD154" si="924">BD153-BD77</f>
        <v>0</v>
      </c>
      <c r="BE154" s="33">
        <f t="shared" ref="BE154" si="925">BE153-BE77</f>
        <v>0</v>
      </c>
      <c r="BF154" s="33">
        <f t="shared" ref="BF154" si="926">BF153-BF77</f>
        <v>0</v>
      </c>
      <c r="BG154" s="33">
        <f t="shared" ref="BG154" si="927">BG153-BG77</f>
        <v>0</v>
      </c>
      <c r="BH154" s="33">
        <f t="shared" ref="BH154" si="928">BH153-BH77</f>
        <v>0</v>
      </c>
      <c r="BI154" s="33">
        <f t="shared" ref="BI154" si="929">BI153-BI77</f>
        <v>0</v>
      </c>
      <c r="BJ154" s="33">
        <f t="shared" ref="BJ154" si="930">BJ153-BJ77</f>
        <v>0</v>
      </c>
      <c r="BK154" s="33">
        <f t="shared" ref="BK154" si="931">BK153-BK77</f>
        <v>0</v>
      </c>
      <c r="BL154" s="33">
        <f t="shared" ref="BL154" si="932">BL153-BL77</f>
        <v>0</v>
      </c>
      <c r="BM154" s="33">
        <f t="shared" ref="BM154" si="933">BM153-BM77</f>
        <v>0</v>
      </c>
      <c r="BN154" s="33">
        <f t="shared" ref="BN154" si="934">BN153-BN77</f>
        <v>0</v>
      </c>
      <c r="BO154" s="33">
        <f t="shared" ref="BO154" si="935">BO153-BO77</f>
        <v>0</v>
      </c>
    </row>
    <row r="156" spans="1:79" x14ac:dyDescent="0.3">
      <c r="A156" s="5" t="s">
        <v>162</v>
      </c>
      <c r="B156" s="5"/>
      <c r="C156" s="5"/>
      <c r="D156" s="5"/>
      <c r="E156" s="5"/>
      <c r="F156" s="5"/>
      <c r="G156" s="5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62"/>
      <c r="BR156" s="31"/>
      <c r="BS156" s="31"/>
      <c r="BT156" s="31"/>
      <c r="BU156" s="31"/>
      <c r="BV156" s="31"/>
      <c r="BX156" s="84"/>
      <c r="BY156" s="84"/>
      <c r="BZ156" s="84"/>
      <c r="CA156" s="84"/>
    </row>
    <row r="157" spans="1:79" x14ac:dyDescent="0.3">
      <c r="A157" t="s">
        <v>155</v>
      </c>
      <c r="I157" s="41">
        <f>H160</f>
        <v>84595.339125540384</v>
      </c>
      <c r="J157" s="41">
        <f t="shared" ref="J157:K157" si="936">I160</f>
        <v>192849.46221219946</v>
      </c>
      <c r="K157" s="41">
        <f t="shared" si="936"/>
        <v>314700.62631216162</v>
      </c>
      <c r="L157" s="41">
        <f t="shared" ref="L157:M157" si="937">K160</f>
        <v>114921.95460848691</v>
      </c>
      <c r="M157" s="41">
        <f t="shared" si="937"/>
        <v>248819.66758881157</v>
      </c>
      <c r="N157" s="41">
        <f t="shared" ref="N157:P157" si="938">M160</f>
        <v>109391.12365008032</v>
      </c>
      <c r="O157" s="41">
        <f t="shared" si="938"/>
        <v>214449.26273975152</v>
      </c>
      <c r="P157" s="41">
        <f t="shared" si="938"/>
        <v>326448.16206376662</v>
      </c>
      <c r="Q157" s="41">
        <f t="shared" ref="Q157:T157" si="939">P160</f>
        <v>91633.960245756432</v>
      </c>
      <c r="R157" s="41">
        <f t="shared" si="939"/>
        <v>192024.04900202062</v>
      </c>
      <c r="S157" s="41">
        <f t="shared" si="939"/>
        <v>290208.48884006392</v>
      </c>
      <c r="T157" s="41">
        <f t="shared" si="939"/>
        <v>409474.19784618285</v>
      </c>
      <c r="U157" s="41">
        <f t="shared" ref="U157:V157" si="940">T160</f>
        <v>54116.260294665059</v>
      </c>
      <c r="V157" s="41">
        <f t="shared" si="940"/>
        <v>164317.32270008547</v>
      </c>
      <c r="W157" s="41">
        <f t="shared" ref="W157:AE157" si="941">V160</f>
        <v>217842.87564304244</v>
      </c>
      <c r="X157" s="41">
        <f t="shared" si="941"/>
        <v>88199.376874190639</v>
      </c>
      <c r="Y157" s="41">
        <f t="shared" si="941"/>
        <v>176651.63392838615</v>
      </c>
      <c r="Z157" s="41">
        <f t="shared" si="941"/>
        <v>68359.043791424658</v>
      </c>
      <c r="AA157" s="41">
        <f t="shared" si="941"/>
        <v>127297.32832870629</v>
      </c>
      <c r="AB157" s="41">
        <f t="shared" si="941"/>
        <v>207236.3900283103</v>
      </c>
      <c r="AC157" s="41">
        <f t="shared" si="941"/>
        <v>61637.632525347231</v>
      </c>
      <c r="AD157" s="41">
        <f t="shared" si="941"/>
        <v>148167.54893868323</v>
      </c>
      <c r="AE157" s="41">
        <f t="shared" si="941"/>
        <v>232897.64927254556</v>
      </c>
      <c r="AF157" s="41">
        <f t="shared" ref="AF157:AH157" si="942">AE160</f>
        <v>341884.02650506166</v>
      </c>
      <c r="AG157" s="41">
        <f t="shared" si="942"/>
        <v>64577.222828819708</v>
      </c>
      <c r="AH157" s="41">
        <f t="shared" si="942"/>
        <v>164058.91505969083</v>
      </c>
      <c r="AI157" s="41">
        <f t="shared" ref="AI157:AO157" si="943">AH160</f>
        <v>264225.44054186955</v>
      </c>
      <c r="AJ157" s="41">
        <f t="shared" si="943"/>
        <v>93853.73609852331</v>
      </c>
      <c r="AK157" s="41">
        <f t="shared" si="943"/>
        <v>206692.65834121319</v>
      </c>
      <c r="AL157" s="41">
        <f t="shared" si="943"/>
        <v>81285.028304158477</v>
      </c>
      <c r="AM157" s="41">
        <f t="shared" si="943"/>
        <v>162333.73233166838</v>
      </c>
      <c r="AN157" s="41">
        <f t="shared" si="943"/>
        <v>244506.36655081308</v>
      </c>
      <c r="AO157" s="41">
        <f t="shared" si="943"/>
        <v>75275.638696995738</v>
      </c>
      <c r="AP157" s="41">
        <f t="shared" ref="AP157:BO157" si="944">AO160</f>
        <v>155867.2211603722</v>
      </c>
      <c r="AQ157" s="41">
        <f t="shared" si="944"/>
        <v>222160.56192145956</v>
      </c>
      <c r="AR157" s="41">
        <f t="shared" si="944"/>
        <v>325768.77887545194</v>
      </c>
      <c r="AS157" s="41">
        <f t="shared" si="944"/>
        <v>56682.923972507124</v>
      </c>
      <c r="AT157" s="41">
        <f t="shared" si="944"/>
        <v>150784.49754409128</v>
      </c>
      <c r="AU157" s="41">
        <f t="shared" si="944"/>
        <v>243903.51090920775</v>
      </c>
      <c r="AV157" s="41">
        <f t="shared" si="944"/>
        <v>91820.585161781055</v>
      </c>
      <c r="AW157" s="41">
        <f t="shared" si="944"/>
        <v>204035.48623328126</v>
      </c>
      <c r="AX157" s="41">
        <f t="shared" si="944"/>
        <v>81478.63562891091</v>
      </c>
      <c r="AY157" s="41">
        <f t="shared" si="944"/>
        <v>163386.65365410864</v>
      </c>
      <c r="AZ157" s="41">
        <f t="shared" si="944"/>
        <v>249781.74341915041</v>
      </c>
      <c r="BA157" s="41">
        <f t="shared" si="944"/>
        <v>79096.491472680587</v>
      </c>
      <c r="BB157" s="41">
        <f t="shared" si="944"/>
        <v>163627.73562933749</v>
      </c>
      <c r="BC157" s="41">
        <f t="shared" si="944"/>
        <v>232581.91335110628</v>
      </c>
      <c r="BD157" s="41">
        <f t="shared" si="944"/>
        <v>340977.97276105854</v>
      </c>
      <c r="BE157" s="41">
        <f t="shared" si="944"/>
        <v>60492.732313923887</v>
      </c>
      <c r="BF157" s="41">
        <f t="shared" si="944"/>
        <v>161355.79023455593</v>
      </c>
      <c r="BG157" s="41">
        <f t="shared" si="944"/>
        <v>259195.98581438785</v>
      </c>
      <c r="BH157" s="41">
        <f t="shared" si="944"/>
        <v>96410.840320158924</v>
      </c>
      <c r="BI157" s="41">
        <f t="shared" si="944"/>
        <v>214875.31725562533</v>
      </c>
      <c r="BJ157" s="41">
        <f t="shared" si="944"/>
        <v>85700.342738962732</v>
      </c>
      <c r="BK157" s="41">
        <f t="shared" si="944"/>
        <v>172653.45262053906</v>
      </c>
      <c r="BL157" s="41">
        <f t="shared" si="944"/>
        <v>265046.15690764494</v>
      </c>
      <c r="BM157" s="41">
        <f t="shared" si="944"/>
        <v>84645.037556242198</v>
      </c>
      <c r="BN157" s="41">
        <f t="shared" si="944"/>
        <v>174826.87711765757</v>
      </c>
      <c r="BO157" s="41">
        <f t="shared" si="944"/>
        <v>247944.1474980971</v>
      </c>
    </row>
    <row r="158" spans="1:79" x14ac:dyDescent="0.3">
      <c r="A158" t="s">
        <v>163</v>
      </c>
      <c r="F158" s="13" t="s">
        <v>108</v>
      </c>
      <c r="H158" s="41">
        <f>H47</f>
        <v>84595.339125540384</v>
      </c>
      <c r="I158" s="41">
        <f>I47</f>
        <v>108254.12308665909</v>
      </c>
      <c r="J158" s="41">
        <f t="shared" ref="J158:K158" si="945">J47</f>
        <v>121851.16409996214</v>
      </c>
      <c r="K158" s="41">
        <f t="shared" si="945"/>
        <v>114921.95460848689</v>
      </c>
      <c r="L158" s="41">
        <f t="shared" ref="L158:M158" si="946">L47</f>
        <v>133897.71298032466</v>
      </c>
      <c r="M158" s="41">
        <f t="shared" si="946"/>
        <v>109391.12365008029</v>
      </c>
      <c r="N158" s="41">
        <f t="shared" ref="N158:P158" si="947">N47</f>
        <v>105058.1390896712</v>
      </c>
      <c r="O158" s="41">
        <f t="shared" si="947"/>
        <v>111998.8993240151</v>
      </c>
      <c r="P158" s="41">
        <f t="shared" si="947"/>
        <v>91633.960245756447</v>
      </c>
      <c r="Q158" s="41">
        <f t="shared" ref="Q158:T158" si="948">Q47</f>
        <v>100390.0887562642</v>
      </c>
      <c r="R158" s="41">
        <f t="shared" si="948"/>
        <v>98184.439838043298</v>
      </c>
      <c r="S158" s="41">
        <f t="shared" si="948"/>
        <v>119265.70900611891</v>
      </c>
      <c r="T158" s="41">
        <f t="shared" si="948"/>
        <v>54116.260294665066</v>
      </c>
      <c r="U158" s="41">
        <f t="shared" ref="U158:V158" si="949">U47</f>
        <v>110201.06240542042</v>
      </c>
      <c r="V158" s="41">
        <f t="shared" si="949"/>
        <v>53525.552942956958</v>
      </c>
      <c r="W158" s="41">
        <f t="shared" ref="W158:AE158" si="950">W47</f>
        <v>88199.376874190639</v>
      </c>
      <c r="X158" s="41">
        <f t="shared" si="950"/>
        <v>88452.257054195506</v>
      </c>
      <c r="Y158" s="41">
        <f t="shared" si="950"/>
        <v>68359.043791424643</v>
      </c>
      <c r="Z158" s="41">
        <f t="shared" si="950"/>
        <v>58938.28453728163</v>
      </c>
      <c r="AA158" s="41">
        <f t="shared" si="950"/>
        <v>79939.06169960399</v>
      </c>
      <c r="AB158" s="41">
        <f t="shared" si="950"/>
        <v>61637.632525347261</v>
      </c>
      <c r="AC158" s="41">
        <f t="shared" si="950"/>
        <v>86529.916413335988</v>
      </c>
      <c r="AD158" s="41">
        <f t="shared" si="950"/>
        <v>84730.100333862327</v>
      </c>
      <c r="AE158" s="41">
        <f t="shared" si="950"/>
        <v>108986.37723251608</v>
      </c>
      <c r="AF158" s="41">
        <f t="shared" ref="AF158:AH158" si="951">AF47</f>
        <v>64577.222828819715</v>
      </c>
      <c r="AG158" s="41">
        <f t="shared" si="951"/>
        <v>99481.692230871107</v>
      </c>
      <c r="AH158" s="41">
        <f t="shared" si="951"/>
        <v>100166.52548217871</v>
      </c>
      <c r="AI158" s="41">
        <f t="shared" ref="AI158:AO158" si="952">AI47</f>
        <v>93853.736098523324</v>
      </c>
      <c r="AJ158" s="41">
        <f t="shared" si="952"/>
        <v>112838.92224268989</v>
      </c>
      <c r="AK158" s="41">
        <f t="shared" si="952"/>
        <v>81285.028304158492</v>
      </c>
      <c r="AL158" s="41">
        <f t="shared" si="952"/>
        <v>81048.704027509899</v>
      </c>
      <c r="AM158" s="41">
        <f t="shared" si="952"/>
        <v>82172.634219144718</v>
      </c>
      <c r="AN158" s="41">
        <f t="shared" si="952"/>
        <v>75275.638696995724</v>
      </c>
      <c r="AO158" s="41">
        <f t="shared" si="952"/>
        <v>80591.582463376471</v>
      </c>
      <c r="AP158" s="41">
        <f t="shared" ref="AP158:BO158" si="953">AP47</f>
        <v>66293.340761087369</v>
      </c>
      <c r="AQ158" s="41">
        <f t="shared" si="953"/>
        <v>103608.21695399238</v>
      </c>
      <c r="AR158" s="41">
        <f t="shared" si="953"/>
        <v>56682.923972507102</v>
      </c>
      <c r="AS158" s="41">
        <f t="shared" si="953"/>
        <v>94101.573571584158</v>
      </c>
      <c r="AT158" s="41">
        <f t="shared" si="953"/>
        <v>93119.013365116451</v>
      </c>
      <c r="AU158" s="41">
        <f t="shared" si="953"/>
        <v>91820.585161781069</v>
      </c>
      <c r="AV158" s="41">
        <f t="shared" si="953"/>
        <v>112214.90107150019</v>
      </c>
      <c r="AW158" s="41">
        <f t="shared" si="953"/>
        <v>81478.635628910939</v>
      </c>
      <c r="AX158" s="41">
        <f t="shared" si="953"/>
        <v>81908.018025197714</v>
      </c>
      <c r="AY158" s="41">
        <f t="shared" si="953"/>
        <v>86395.089765041761</v>
      </c>
      <c r="AZ158" s="41">
        <f t="shared" si="953"/>
        <v>79096.491472680587</v>
      </c>
      <c r="BA158" s="41">
        <f t="shared" si="953"/>
        <v>84531.244156656903</v>
      </c>
      <c r="BB158" s="41">
        <f t="shared" si="953"/>
        <v>68954.177721768807</v>
      </c>
      <c r="BC158" s="41">
        <f t="shared" si="953"/>
        <v>108396.05940995227</v>
      </c>
      <c r="BD158" s="41">
        <f t="shared" si="953"/>
        <v>60492.732313923909</v>
      </c>
      <c r="BE158" s="41">
        <f t="shared" si="953"/>
        <v>100863.05792063204</v>
      </c>
      <c r="BF158" s="41">
        <f t="shared" si="953"/>
        <v>97840.195579831925</v>
      </c>
      <c r="BG158" s="41">
        <f t="shared" si="953"/>
        <v>96410.84032015891</v>
      </c>
      <c r="BH158" s="41">
        <f t="shared" si="953"/>
        <v>118464.47693546642</v>
      </c>
      <c r="BI158" s="41">
        <f t="shared" si="953"/>
        <v>85700.342738962747</v>
      </c>
      <c r="BJ158" s="41">
        <f t="shared" si="953"/>
        <v>86953.10988157634</v>
      </c>
      <c r="BK158" s="41">
        <f t="shared" si="953"/>
        <v>92392.704287105866</v>
      </c>
      <c r="BL158" s="41">
        <f t="shared" si="953"/>
        <v>84645.037556242212</v>
      </c>
      <c r="BM158" s="41">
        <f t="shared" si="953"/>
        <v>90181.839561415371</v>
      </c>
      <c r="BN158" s="41">
        <f t="shared" si="953"/>
        <v>73117.270380439513</v>
      </c>
      <c r="BO158" s="41">
        <f t="shared" si="953"/>
        <v>115031.20524942248</v>
      </c>
    </row>
    <row r="159" spans="1:79" x14ac:dyDescent="0.3">
      <c r="A159" t="s">
        <v>164</v>
      </c>
      <c r="B159" s="105">
        <v>1</v>
      </c>
      <c r="C159" s="105">
        <v>4</v>
      </c>
      <c r="D159" s="105">
        <v>6</v>
      </c>
      <c r="E159" s="105">
        <v>9</v>
      </c>
      <c r="F159" s="13" t="s">
        <v>165</v>
      </c>
      <c r="K159" s="41">
        <f>-K157</f>
        <v>-314700.62631216162</v>
      </c>
      <c r="L159" s="41"/>
      <c r="M159" s="41">
        <f>-M157</f>
        <v>-248819.66758881157</v>
      </c>
      <c r="N159" s="41"/>
      <c r="O159" s="41"/>
      <c r="P159" s="41">
        <f>-P157</f>
        <v>-326448.16206376662</v>
      </c>
      <c r="Q159" s="41"/>
      <c r="R159" s="41"/>
      <c r="S159" s="41"/>
      <c r="T159" s="41">
        <f>-T157</f>
        <v>-409474.19784618285</v>
      </c>
      <c r="U159" s="41"/>
      <c r="V159" s="41"/>
      <c r="W159" s="41">
        <f>-W157</f>
        <v>-217842.87564304244</v>
      </c>
      <c r="X159" s="41"/>
      <c r="Y159" s="41">
        <f>-Y157</f>
        <v>-176651.63392838615</v>
      </c>
      <c r="Z159" s="41"/>
      <c r="AA159" s="41"/>
      <c r="AB159" s="41">
        <f>-AB157</f>
        <v>-207236.3900283103</v>
      </c>
      <c r="AC159" s="41"/>
      <c r="AD159" s="41"/>
      <c r="AE159" s="41"/>
      <c r="AF159" s="102">
        <f>IF(OR(MONTH(AF$4)=$B159,MONTH(AF$4)=$C159,MONTH(AF$4)=$D159,MONTH(AF$4)=$E159),-AF157,0)</f>
        <v>-341884.02650506166</v>
      </c>
      <c r="AG159" s="41">
        <f t="shared" ref="AG159:AI159" si="954">IF(OR(MONTH(AG$4)=$B159,MONTH(AG$4)=$C159,MONTH(AG$4)=$D159,MONTH(AG$4)=$E159),-AG157,0)</f>
        <v>0</v>
      </c>
      <c r="AH159" s="41">
        <f t="shared" si="954"/>
        <v>0</v>
      </c>
      <c r="AI159" s="41">
        <f t="shared" si="954"/>
        <v>-264225.44054186955</v>
      </c>
      <c r="AJ159" s="41">
        <f t="shared" ref="AJ159:AO159" si="955">IF(OR(MONTH(AJ$4)=$B159,MONTH(AJ$4)=$C159,MONTH(AJ$4)=$D159,MONTH(AJ$4)=$E159),-AJ157,0)</f>
        <v>0</v>
      </c>
      <c r="AK159" s="41">
        <f t="shared" si="955"/>
        <v>-206692.65834121319</v>
      </c>
      <c r="AL159" s="41">
        <f t="shared" si="955"/>
        <v>0</v>
      </c>
      <c r="AM159" s="41">
        <f t="shared" si="955"/>
        <v>0</v>
      </c>
      <c r="AN159" s="41">
        <f t="shared" si="955"/>
        <v>-244506.36655081308</v>
      </c>
      <c r="AO159" s="41">
        <f t="shared" si="955"/>
        <v>0</v>
      </c>
      <c r="AP159" s="41">
        <f t="shared" ref="AP159:BO159" si="956">IF(OR(MONTH(AP$4)=$B159,MONTH(AP$4)=$C159,MONTH(AP$4)=$D159,MONTH(AP$4)=$E159),-AP157,0)</f>
        <v>0</v>
      </c>
      <c r="AQ159" s="41">
        <f t="shared" si="956"/>
        <v>0</v>
      </c>
      <c r="AR159" s="41">
        <f t="shared" si="956"/>
        <v>-325768.77887545194</v>
      </c>
      <c r="AS159" s="41">
        <f t="shared" si="956"/>
        <v>0</v>
      </c>
      <c r="AT159" s="41">
        <f t="shared" si="956"/>
        <v>0</v>
      </c>
      <c r="AU159" s="41">
        <f t="shared" si="956"/>
        <v>-243903.51090920775</v>
      </c>
      <c r="AV159" s="41">
        <f t="shared" si="956"/>
        <v>0</v>
      </c>
      <c r="AW159" s="41">
        <f t="shared" si="956"/>
        <v>-204035.48623328126</v>
      </c>
      <c r="AX159" s="41">
        <f t="shared" si="956"/>
        <v>0</v>
      </c>
      <c r="AY159" s="41">
        <f t="shared" si="956"/>
        <v>0</v>
      </c>
      <c r="AZ159" s="41">
        <f t="shared" si="956"/>
        <v>-249781.74341915041</v>
      </c>
      <c r="BA159" s="41">
        <f t="shared" si="956"/>
        <v>0</v>
      </c>
      <c r="BB159" s="41">
        <f t="shared" si="956"/>
        <v>0</v>
      </c>
      <c r="BC159" s="41">
        <f t="shared" si="956"/>
        <v>0</v>
      </c>
      <c r="BD159" s="41">
        <f t="shared" si="956"/>
        <v>-340977.97276105854</v>
      </c>
      <c r="BE159" s="41">
        <f t="shared" si="956"/>
        <v>0</v>
      </c>
      <c r="BF159" s="41">
        <f t="shared" si="956"/>
        <v>0</v>
      </c>
      <c r="BG159" s="41">
        <f t="shared" si="956"/>
        <v>-259195.98581438785</v>
      </c>
      <c r="BH159" s="41">
        <f t="shared" si="956"/>
        <v>0</v>
      </c>
      <c r="BI159" s="41">
        <f t="shared" si="956"/>
        <v>-214875.31725562533</v>
      </c>
      <c r="BJ159" s="41">
        <f t="shared" si="956"/>
        <v>0</v>
      </c>
      <c r="BK159" s="41">
        <f t="shared" si="956"/>
        <v>0</v>
      </c>
      <c r="BL159" s="41">
        <f t="shared" si="956"/>
        <v>-265046.15690764494</v>
      </c>
      <c r="BM159" s="41">
        <f t="shared" si="956"/>
        <v>0</v>
      </c>
      <c r="BN159" s="41">
        <f t="shared" si="956"/>
        <v>0</v>
      </c>
      <c r="BO159" s="41">
        <f t="shared" si="956"/>
        <v>0</v>
      </c>
    </row>
    <row r="160" spans="1:79" x14ac:dyDescent="0.3">
      <c r="A160" s="34" t="s">
        <v>158</v>
      </c>
      <c r="B160" s="34"/>
      <c r="C160" s="34"/>
      <c r="D160" s="34"/>
      <c r="E160" s="34"/>
      <c r="F160" s="34"/>
      <c r="G160" s="34"/>
      <c r="H160" s="43">
        <f>H78</f>
        <v>84595.339125540384</v>
      </c>
      <c r="I160" s="43">
        <f>SUM(I157:I159)</f>
        <v>192849.46221219946</v>
      </c>
      <c r="J160" s="43">
        <f t="shared" ref="J160:N160" si="957">SUM(J157:J159)</f>
        <v>314700.62631216162</v>
      </c>
      <c r="K160" s="43">
        <f t="shared" si="957"/>
        <v>114921.95460848691</v>
      </c>
      <c r="L160" s="43">
        <f t="shared" si="957"/>
        <v>248819.66758881157</v>
      </c>
      <c r="M160" s="43">
        <f t="shared" si="957"/>
        <v>109391.12365008032</v>
      </c>
      <c r="N160" s="43">
        <f t="shared" si="957"/>
        <v>214449.26273975152</v>
      </c>
      <c r="O160" s="43">
        <f t="shared" ref="O160" si="958">SUM(O157:O159)</f>
        <v>326448.16206376662</v>
      </c>
      <c r="P160" s="43">
        <f t="shared" ref="P160:Q160" si="959">SUM(P157:P159)</f>
        <v>91633.960245756432</v>
      </c>
      <c r="Q160" s="43">
        <f t="shared" si="959"/>
        <v>192024.04900202062</v>
      </c>
      <c r="R160" s="43">
        <f t="shared" ref="R160" si="960">SUM(R157:R159)</f>
        <v>290208.48884006392</v>
      </c>
      <c r="S160" s="43">
        <f t="shared" ref="S160" si="961">SUM(S157:S159)</f>
        <v>409474.19784618285</v>
      </c>
      <c r="T160" s="43">
        <f t="shared" ref="T160" si="962">SUM(T157:T159)</f>
        <v>54116.260294665059</v>
      </c>
      <c r="U160" s="43">
        <f t="shared" ref="U160" si="963">SUM(U157:U159)</f>
        <v>164317.32270008547</v>
      </c>
      <c r="V160" s="43">
        <f t="shared" ref="V160" si="964">SUM(V157:V159)</f>
        <v>217842.87564304244</v>
      </c>
      <c r="W160" s="43">
        <f t="shared" ref="W160" si="965">SUM(W157:W159)</f>
        <v>88199.376874190639</v>
      </c>
      <c r="X160" s="43">
        <f t="shared" ref="X160" si="966">SUM(X157:X159)</f>
        <v>176651.63392838615</v>
      </c>
      <c r="Y160" s="43">
        <f t="shared" ref="Y160" si="967">SUM(Y157:Y159)</f>
        <v>68359.043791424658</v>
      </c>
      <c r="Z160" s="43">
        <f t="shared" ref="Z160" si="968">SUM(Z157:Z159)</f>
        <v>127297.32832870629</v>
      </c>
      <c r="AA160" s="43">
        <f t="shared" ref="AA160" si="969">SUM(AA157:AA159)</f>
        <v>207236.3900283103</v>
      </c>
      <c r="AB160" s="43">
        <f t="shared" ref="AB160" si="970">SUM(AB157:AB159)</f>
        <v>61637.632525347231</v>
      </c>
      <c r="AC160" s="43">
        <f t="shared" ref="AC160" si="971">SUM(AC157:AC159)</f>
        <v>148167.54893868323</v>
      </c>
      <c r="AD160" s="43">
        <f t="shared" ref="AD160" si="972">SUM(AD157:AD159)</f>
        <v>232897.64927254556</v>
      </c>
      <c r="AE160" s="43">
        <f t="shared" ref="AE160:AF160" si="973">SUM(AE157:AE159)</f>
        <v>341884.02650506166</v>
      </c>
      <c r="AF160" s="43">
        <f t="shared" si="973"/>
        <v>64577.222828819708</v>
      </c>
      <c r="AG160" s="43">
        <f t="shared" ref="AG160" si="974">SUM(AG157:AG159)</f>
        <v>164058.91505969083</v>
      </c>
      <c r="AH160" s="43">
        <f t="shared" ref="AH160:AI160" si="975">SUM(AH157:AH159)</f>
        <v>264225.44054186955</v>
      </c>
      <c r="AI160" s="43">
        <f t="shared" si="975"/>
        <v>93853.73609852331</v>
      </c>
      <c r="AJ160" s="43">
        <f t="shared" ref="AJ160" si="976">SUM(AJ157:AJ159)</f>
        <v>206692.65834121319</v>
      </c>
      <c r="AK160" s="43">
        <f t="shared" ref="AK160" si="977">SUM(AK157:AK159)</f>
        <v>81285.028304158477</v>
      </c>
      <c r="AL160" s="43">
        <f t="shared" ref="AL160" si="978">SUM(AL157:AL159)</f>
        <v>162333.73233166838</v>
      </c>
      <c r="AM160" s="43">
        <f t="shared" ref="AM160" si="979">SUM(AM157:AM159)</f>
        <v>244506.36655081308</v>
      </c>
      <c r="AN160" s="43">
        <f t="shared" ref="AN160" si="980">SUM(AN157:AN159)</f>
        <v>75275.638696995738</v>
      </c>
      <c r="AO160" s="43">
        <f t="shared" ref="AO160" si="981">SUM(AO157:AO159)</f>
        <v>155867.2211603722</v>
      </c>
      <c r="AP160" s="43">
        <f t="shared" ref="AP160" si="982">SUM(AP157:AP159)</f>
        <v>222160.56192145956</v>
      </c>
      <c r="AQ160" s="43">
        <f t="shared" ref="AQ160" si="983">SUM(AQ157:AQ159)</f>
        <v>325768.77887545194</v>
      </c>
      <c r="AR160" s="43">
        <f t="shared" ref="AR160" si="984">SUM(AR157:AR159)</f>
        <v>56682.923972507124</v>
      </c>
      <c r="AS160" s="43">
        <f t="shared" ref="AS160" si="985">SUM(AS157:AS159)</f>
        <v>150784.49754409128</v>
      </c>
      <c r="AT160" s="43">
        <f t="shared" ref="AT160" si="986">SUM(AT157:AT159)</f>
        <v>243903.51090920775</v>
      </c>
      <c r="AU160" s="43">
        <f t="shared" ref="AU160" si="987">SUM(AU157:AU159)</f>
        <v>91820.585161781055</v>
      </c>
      <c r="AV160" s="43">
        <f t="shared" ref="AV160" si="988">SUM(AV157:AV159)</f>
        <v>204035.48623328126</v>
      </c>
      <c r="AW160" s="43">
        <f t="shared" ref="AW160" si="989">SUM(AW157:AW159)</f>
        <v>81478.63562891091</v>
      </c>
      <c r="AX160" s="43">
        <f t="shared" ref="AX160" si="990">SUM(AX157:AX159)</f>
        <v>163386.65365410864</v>
      </c>
      <c r="AY160" s="43">
        <f t="shared" ref="AY160" si="991">SUM(AY157:AY159)</f>
        <v>249781.74341915041</v>
      </c>
      <c r="AZ160" s="43">
        <f t="shared" ref="AZ160" si="992">SUM(AZ157:AZ159)</f>
        <v>79096.491472680587</v>
      </c>
      <c r="BA160" s="43">
        <f t="shared" ref="BA160" si="993">SUM(BA157:BA159)</f>
        <v>163627.73562933749</v>
      </c>
      <c r="BB160" s="43">
        <f t="shared" ref="BB160" si="994">SUM(BB157:BB159)</f>
        <v>232581.91335110628</v>
      </c>
      <c r="BC160" s="43">
        <f t="shared" ref="BC160" si="995">SUM(BC157:BC159)</f>
        <v>340977.97276105854</v>
      </c>
      <c r="BD160" s="43">
        <f t="shared" ref="BD160" si="996">SUM(BD157:BD159)</f>
        <v>60492.732313923887</v>
      </c>
      <c r="BE160" s="43">
        <f t="shared" ref="BE160" si="997">SUM(BE157:BE159)</f>
        <v>161355.79023455593</v>
      </c>
      <c r="BF160" s="43">
        <f t="shared" ref="BF160" si="998">SUM(BF157:BF159)</f>
        <v>259195.98581438785</v>
      </c>
      <c r="BG160" s="43">
        <f t="shared" ref="BG160" si="999">SUM(BG157:BG159)</f>
        <v>96410.840320158924</v>
      </c>
      <c r="BH160" s="43">
        <f t="shared" ref="BH160" si="1000">SUM(BH157:BH159)</f>
        <v>214875.31725562533</v>
      </c>
      <c r="BI160" s="43">
        <f t="shared" ref="BI160" si="1001">SUM(BI157:BI159)</f>
        <v>85700.342738962732</v>
      </c>
      <c r="BJ160" s="43">
        <f t="shared" ref="BJ160" si="1002">SUM(BJ157:BJ159)</f>
        <v>172653.45262053906</v>
      </c>
      <c r="BK160" s="43">
        <f t="shared" ref="BK160" si="1003">SUM(BK157:BK159)</f>
        <v>265046.15690764494</v>
      </c>
      <c r="BL160" s="43">
        <f t="shared" ref="BL160" si="1004">SUM(BL157:BL159)</f>
        <v>84645.037556242198</v>
      </c>
      <c r="BM160" s="43">
        <f t="shared" ref="BM160" si="1005">SUM(BM157:BM159)</f>
        <v>174826.87711765757</v>
      </c>
      <c r="BN160" s="43">
        <f t="shared" ref="BN160" si="1006">SUM(BN157:BN159)</f>
        <v>247944.1474980971</v>
      </c>
      <c r="BO160" s="43">
        <f t="shared" ref="BO160" si="1007">SUM(BO157:BO159)</f>
        <v>362975.35274751956</v>
      </c>
    </row>
    <row r="161" spans="1:79" x14ac:dyDescent="0.3">
      <c r="A161" s="104" t="s">
        <v>91</v>
      </c>
      <c r="H161" s="33">
        <f>H160-H78</f>
        <v>0</v>
      </c>
      <c r="I161" s="33">
        <f>I160-I78</f>
        <v>0</v>
      </c>
      <c r="J161" s="33">
        <f t="shared" ref="J161:N161" si="1008">J160-J78</f>
        <v>0</v>
      </c>
      <c r="K161" s="33">
        <f t="shared" si="1008"/>
        <v>0</v>
      </c>
      <c r="L161" s="33">
        <f t="shared" si="1008"/>
        <v>0</v>
      </c>
      <c r="M161" s="33">
        <f t="shared" si="1008"/>
        <v>0</v>
      </c>
      <c r="N161" s="33">
        <f t="shared" si="1008"/>
        <v>0</v>
      </c>
      <c r="O161" s="33">
        <f t="shared" ref="O161" si="1009">O160-O78</f>
        <v>0</v>
      </c>
      <c r="P161" s="33">
        <f t="shared" ref="P161:Q161" si="1010">P160-P78</f>
        <v>0</v>
      </c>
      <c r="Q161" s="33">
        <f t="shared" si="1010"/>
        <v>0</v>
      </c>
      <c r="R161" s="33">
        <f t="shared" ref="R161" si="1011">R160-R78</f>
        <v>0</v>
      </c>
      <c r="S161" s="33">
        <f t="shared" ref="S161" si="1012">S160-S78</f>
        <v>0</v>
      </c>
      <c r="T161" s="33">
        <f t="shared" ref="T161" si="1013">T160-T78</f>
        <v>0</v>
      </c>
      <c r="U161" s="33">
        <f t="shared" ref="U161" si="1014">U160-U78</f>
        <v>0</v>
      </c>
      <c r="V161" s="33">
        <f t="shared" ref="V161" si="1015">V160-V78</f>
        <v>0</v>
      </c>
      <c r="W161" s="33">
        <f t="shared" ref="W161" si="1016">W160-W78</f>
        <v>0</v>
      </c>
      <c r="X161" s="33">
        <f t="shared" ref="X161" si="1017">X160-X78</f>
        <v>0</v>
      </c>
      <c r="Y161" s="33">
        <f t="shared" ref="Y161" si="1018">Y160-Y78</f>
        <v>0</v>
      </c>
      <c r="Z161" s="33">
        <f t="shared" ref="Z161" si="1019">Z160-Z78</f>
        <v>0</v>
      </c>
      <c r="AA161" s="33">
        <f t="shared" ref="AA161" si="1020">AA160-AA78</f>
        <v>0</v>
      </c>
      <c r="AB161" s="33">
        <f t="shared" ref="AB161" si="1021">AB160-AB78</f>
        <v>0</v>
      </c>
      <c r="AC161" s="33">
        <f t="shared" ref="AC161" si="1022">AC160-AC78</f>
        <v>0</v>
      </c>
      <c r="AD161" s="33">
        <f t="shared" ref="AD161" si="1023">AD160-AD78</f>
        <v>0</v>
      </c>
      <c r="AE161" s="33">
        <f t="shared" ref="AE161:AF161" si="1024">AE160-AE78</f>
        <v>0</v>
      </c>
      <c r="AF161" s="33">
        <f t="shared" si="1024"/>
        <v>0</v>
      </c>
      <c r="AG161" s="33">
        <f t="shared" ref="AG161" si="1025">AG160-AG78</f>
        <v>0</v>
      </c>
      <c r="AH161" s="33">
        <f t="shared" ref="AH161:AI161" si="1026">AH160-AH78</f>
        <v>0</v>
      </c>
      <c r="AI161" s="33">
        <f t="shared" si="1026"/>
        <v>0</v>
      </c>
      <c r="AJ161" s="33">
        <f t="shared" ref="AJ161" si="1027">AJ160-AJ78</f>
        <v>0</v>
      </c>
      <c r="AK161" s="33">
        <f t="shared" ref="AK161" si="1028">AK160-AK78</f>
        <v>0</v>
      </c>
      <c r="AL161" s="33">
        <f t="shared" ref="AL161" si="1029">AL160-AL78</f>
        <v>0</v>
      </c>
      <c r="AM161" s="33">
        <f t="shared" ref="AM161" si="1030">AM160-AM78</f>
        <v>0</v>
      </c>
      <c r="AN161" s="33">
        <f t="shared" ref="AN161" si="1031">AN160-AN78</f>
        <v>0</v>
      </c>
      <c r="AO161" s="33">
        <f t="shared" ref="AO161" si="1032">AO160-AO78</f>
        <v>0</v>
      </c>
      <c r="AP161" s="33">
        <f t="shared" ref="AP161" si="1033">AP160-AP78</f>
        <v>0</v>
      </c>
      <c r="AQ161" s="33">
        <f t="shared" ref="AQ161" si="1034">AQ160-AQ78</f>
        <v>0</v>
      </c>
      <c r="AR161" s="33">
        <f t="shared" ref="AR161" si="1035">AR160-AR78</f>
        <v>0</v>
      </c>
      <c r="AS161" s="33">
        <f t="shared" ref="AS161" si="1036">AS160-AS78</f>
        <v>0</v>
      </c>
      <c r="AT161" s="33">
        <f t="shared" ref="AT161" si="1037">AT160-AT78</f>
        <v>0</v>
      </c>
      <c r="AU161" s="33">
        <f t="shared" ref="AU161" si="1038">AU160-AU78</f>
        <v>0</v>
      </c>
      <c r="AV161" s="33">
        <f t="shared" ref="AV161" si="1039">AV160-AV78</f>
        <v>0</v>
      </c>
      <c r="AW161" s="33">
        <f t="shared" ref="AW161" si="1040">AW160-AW78</f>
        <v>0</v>
      </c>
      <c r="AX161" s="33">
        <f t="shared" ref="AX161" si="1041">AX160-AX78</f>
        <v>0</v>
      </c>
      <c r="AY161" s="33">
        <f t="shared" ref="AY161" si="1042">AY160-AY78</f>
        <v>0</v>
      </c>
      <c r="AZ161" s="33">
        <f t="shared" ref="AZ161" si="1043">AZ160-AZ78</f>
        <v>0</v>
      </c>
      <c r="BA161" s="33">
        <f t="shared" ref="BA161" si="1044">BA160-BA78</f>
        <v>0</v>
      </c>
      <c r="BB161" s="33">
        <f t="shared" ref="BB161" si="1045">BB160-BB78</f>
        <v>0</v>
      </c>
      <c r="BC161" s="33">
        <f t="shared" ref="BC161" si="1046">BC160-BC78</f>
        <v>0</v>
      </c>
      <c r="BD161" s="33">
        <f t="shared" ref="BD161" si="1047">BD160-BD78</f>
        <v>0</v>
      </c>
      <c r="BE161" s="33">
        <f t="shared" ref="BE161" si="1048">BE160-BE78</f>
        <v>0</v>
      </c>
      <c r="BF161" s="33">
        <f t="shared" ref="BF161" si="1049">BF160-BF78</f>
        <v>0</v>
      </c>
      <c r="BG161" s="33">
        <f t="shared" ref="BG161" si="1050">BG160-BG78</f>
        <v>0</v>
      </c>
      <c r="BH161" s="33">
        <f t="shared" ref="BH161" si="1051">BH160-BH78</f>
        <v>0</v>
      </c>
      <c r="BI161" s="33">
        <f t="shared" ref="BI161" si="1052">BI160-BI78</f>
        <v>0</v>
      </c>
      <c r="BJ161" s="33">
        <f t="shared" ref="BJ161" si="1053">BJ160-BJ78</f>
        <v>0</v>
      </c>
      <c r="BK161" s="33">
        <f t="shared" ref="BK161" si="1054">BK160-BK78</f>
        <v>0</v>
      </c>
      <c r="BL161" s="33">
        <f t="shared" ref="BL161" si="1055">BL160-BL78</f>
        <v>0</v>
      </c>
      <c r="BM161" s="33">
        <f t="shared" ref="BM161" si="1056">BM160-BM78</f>
        <v>0</v>
      </c>
      <c r="BN161" s="33">
        <f t="shared" ref="BN161" si="1057">BN160-BN78</f>
        <v>0</v>
      </c>
      <c r="BO161" s="33">
        <f t="shared" ref="BO161" si="1058">BO160-BO78</f>
        <v>0</v>
      </c>
    </row>
    <row r="163" spans="1:79" x14ac:dyDescent="0.3">
      <c r="A163" s="5" t="s">
        <v>168</v>
      </c>
      <c r="B163" s="5"/>
      <c r="C163" s="5"/>
      <c r="D163" s="5"/>
      <c r="E163" s="5"/>
      <c r="F163" s="5"/>
      <c r="G163" s="5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62"/>
      <c r="BR163" s="31"/>
      <c r="BS163" s="31"/>
      <c r="BT163" s="31"/>
      <c r="BU163" s="31"/>
      <c r="BV163" s="31"/>
      <c r="BX163" s="84"/>
      <c r="BY163" s="84"/>
      <c r="BZ163" s="84"/>
      <c r="CA163" s="84"/>
    </row>
    <row r="164" spans="1:79" x14ac:dyDescent="0.3">
      <c r="A164" t="s">
        <v>155</v>
      </c>
      <c r="I164" s="41">
        <f>H167</f>
        <v>5264789.24</v>
      </c>
      <c r="J164" s="41">
        <f t="shared" ref="J164:AE164" si="1059">I167</f>
        <v>5343331.63</v>
      </c>
      <c r="K164" s="41">
        <f t="shared" si="1059"/>
        <v>5324611.2300000004</v>
      </c>
      <c r="L164" s="41">
        <f t="shared" si="1059"/>
        <v>5306199.72</v>
      </c>
      <c r="M164" s="41">
        <f t="shared" si="1059"/>
        <v>5391989.8399999999</v>
      </c>
      <c r="N164" s="41">
        <f t="shared" si="1059"/>
        <v>5473614.6900000004</v>
      </c>
      <c r="O164" s="41">
        <f t="shared" si="1059"/>
        <v>5557566.1399999997</v>
      </c>
      <c r="P164" s="41">
        <f t="shared" si="1059"/>
        <v>5638257.8700000001</v>
      </c>
      <c r="Q164" s="41">
        <f t="shared" si="1059"/>
        <v>5720803.8600000003</v>
      </c>
      <c r="R164" s="41">
        <f t="shared" si="1059"/>
        <v>5699827.4900000002</v>
      </c>
      <c r="S164" s="41">
        <f t="shared" si="1059"/>
        <v>5782203.04</v>
      </c>
      <c r="T164" s="41">
        <f t="shared" si="1059"/>
        <v>5858487.25</v>
      </c>
      <c r="U164" s="41">
        <f t="shared" si="1059"/>
        <v>5933633.7000000002</v>
      </c>
      <c r="V164" s="41">
        <f t="shared" si="1059"/>
        <v>5911196.5499999998</v>
      </c>
      <c r="W164" s="41">
        <f t="shared" si="1059"/>
        <v>5889006.75</v>
      </c>
      <c r="X164" s="41">
        <f t="shared" si="1059"/>
        <v>5867059.3499999996</v>
      </c>
      <c r="Y164" s="41">
        <f t="shared" si="1059"/>
        <v>5845349.5</v>
      </c>
      <c r="Z164" s="41">
        <f t="shared" si="1059"/>
        <v>5823872.4500000002</v>
      </c>
      <c r="AA164" s="41">
        <f t="shared" si="1059"/>
        <v>5900877.8799999999</v>
      </c>
      <c r="AB164" s="41">
        <f t="shared" si="1059"/>
        <v>5978066.6200000001</v>
      </c>
      <c r="AC164" s="41">
        <f t="shared" si="1059"/>
        <v>6053402.6200000001</v>
      </c>
      <c r="AD164" s="41">
        <f t="shared" si="1059"/>
        <v>6030331.3499999996</v>
      </c>
      <c r="AE164" s="41">
        <f t="shared" si="1059"/>
        <v>6106504.2999999998</v>
      </c>
      <c r="AF164" s="41">
        <f t="shared" ref="AF164:BO164" si="1060">AE167</f>
        <v>6186880.6699999999</v>
      </c>
      <c r="AG164" s="41">
        <f t="shared" si="1060"/>
        <v>6186880.6699999999</v>
      </c>
      <c r="AH164" s="41">
        <f t="shared" si="1060"/>
        <v>6186880.6699999999</v>
      </c>
      <c r="AI164" s="41">
        <f t="shared" si="1060"/>
        <v>6186880.6699999999</v>
      </c>
      <c r="AJ164" s="41">
        <f t="shared" si="1060"/>
        <v>6186880.6699999999</v>
      </c>
      <c r="AK164" s="41">
        <f t="shared" si="1060"/>
        <v>6186880.6699999999</v>
      </c>
      <c r="AL164" s="41">
        <f t="shared" si="1060"/>
        <v>6186880.6699999999</v>
      </c>
      <c r="AM164" s="41">
        <f t="shared" si="1060"/>
        <v>6186880.6699999999</v>
      </c>
      <c r="AN164" s="41">
        <f t="shared" si="1060"/>
        <v>6186880.6699999999</v>
      </c>
      <c r="AO164" s="41">
        <f t="shared" si="1060"/>
        <v>6186880.6699999999</v>
      </c>
      <c r="AP164" s="41">
        <f t="shared" si="1060"/>
        <v>6186880.6699999999</v>
      </c>
      <c r="AQ164" s="41">
        <f t="shared" si="1060"/>
        <v>6186880.6699999999</v>
      </c>
      <c r="AR164" s="41">
        <f t="shared" si="1060"/>
        <v>6186880.6699999999</v>
      </c>
      <c r="AS164" s="41">
        <f t="shared" si="1060"/>
        <v>6186880.6699999999</v>
      </c>
      <c r="AT164" s="41">
        <f t="shared" si="1060"/>
        <v>6186880.6699999999</v>
      </c>
      <c r="AU164" s="41">
        <f t="shared" si="1060"/>
        <v>6186880.6699999999</v>
      </c>
      <c r="AV164" s="41">
        <f t="shared" si="1060"/>
        <v>6186880.6699999999</v>
      </c>
      <c r="AW164" s="41">
        <f t="shared" si="1060"/>
        <v>6186880.6699999999</v>
      </c>
      <c r="AX164" s="41">
        <f t="shared" si="1060"/>
        <v>6186880.6699999999</v>
      </c>
      <c r="AY164" s="41">
        <f t="shared" si="1060"/>
        <v>6186880.6699999999</v>
      </c>
      <c r="AZ164" s="41">
        <f t="shared" si="1060"/>
        <v>6186880.6699999999</v>
      </c>
      <c r="BA164" s="41">
        <f t="shared" si="1060"/>
        <v>6186880.6699999999</v>
      </c>
      <c r="BB164" s="41">
        <f t="shared" si="1060"/>
        <v>6186880.6699999999</v>
      </c>
      <c r="BC164" s="41">
        <f t="shared" si="1060"/>
        <v>6186880.6699999999</v>
      </c>
      <c r="BD164" s="41">
        <f t="shared" si="1060"/>
        <v>6186880.6699999999</v>
      </c>
      <c r="BE164" s="41">
        <f t="shared" si="1060"/>
        <v>6186880.6699999999</v>
      </c>
      <c r="BF164" s="41">
        <f t="shared" si="1060"/>
        <v>6186880.6699999999</v>
      </c>
      <c r="BG164" s="41">
        <f t="shared" si="1060"/>
        <v>6186880.6699999999</v>
      </c>
      <c r="BH164" s="41">
        <f t="shared" si="1060"/>
        <v>6186880.6699999999</v>
      </c>
      <c r="BI164" s="41">
        <f t="shared" si="1060"/>
        <v>6186880.6699999999</v>
      </c>
      <c r="BJ164" s="41">
        <f t="shared" si="1060"/>
        <v>6186880.6699999999</v>
      </c>
      <c r="BK164" s="41">
        <f t="shared" si="1060"/>
        <v>6186880.6699999999</v>
      </c>
      <c r="BL164" s="41">
        <f t="shared" si="1060"/>
        <v>6186880.6699999999</v>
      </c>
      <c r="BM164" s="41">
        <f t="shared" si="1060"/>
        <v>6186880.6699999999</v>
      </c>
      <c r="BN164" s="41">
        <f t="shared" si="1060"/>
        <v>6186880.6699999999</v>
      </c>
      <c r="BO164" s="41">
        <f t="shared" si="1060"/>
        <v>6186880.6699999999</v>
      </c>
    </row>
    <row r="165" spans="1:79" x14ac:dyDescent="0.3">
      <c r="A165" t="s">
        <v>169</v>
      </c>
      <c r="I165" s="41">
        <f>-I109</f>
        <v>97577.999999999665</v>
      </c>
      <c r="J165" s="41">
        <f t="shared" ref="J165:AE165" si="1061">-J109</f>
        <v>5.6024873629212379E-10</v>
      </c>
      <c r="K165" s="41">
        <f t="shared" si="1061"/>
        <v>-1.0000000707805157E-2</v>
      </c>
      <c r="L165" s="41">
        <f t="shared" si="1061"/>
        <v>104772.00000000012</v>
      </c>
      <c r="M165" s="41">
        <f t="shared" si="1061"/>
        <v>101153.00000000055</v>
      </c>
      <c r="N165" s="41">
        <f t="shared" si="1061"/>
        <v>104055.99999999926</v>
      </c>
      <c r="O165" s="41">
        <f t="shared" si="1061"/>
        <v>101355.99000000044</v>
      </c>
      <c r="P165" s="41">
        <f t="shared" si="1061"/>
        <v>103796.00000000022</v>
      </c>
      <c r="Q165" s="41">
        <f t="shared" si="1061"/>
        <v>-1.127773430198431E-10</v>
      </c>
      <c r="R165" s="41">
        <f t="shared" si="1061"/>
        <v>103950.00999999981</v>
      </c>
      <c r="S165" s="41">
        <f t="shared" si="1061"/>
        <v>98415.999999999971</v>
      </c>
      <c r="T165" s="41">
        <f t="shared" si="1061"/>
        <v>97835.990000000194</v>
      </c>
      <c r="U165" s="41">
        <f t="shared" si="1061"/>
        <v>-3.7107383832335472E-10</v>
      </c>
      <c r="V165" s="41">
        <f t="shared" si="1061"/>
        <v>1.8553691916167736E-10</v>
      </c>
      <c r="W165" s="41">
        <f t="shared" si="1061"/>
        <v>-3.7107383832335472E-10</v>
      </c>
      <c r="X165" s="41">
        <f t="shared" si="1061"/>
        <v>3.7107383832335472E-10</v>
      </c>
      <c r="Y165" s="41">
        <f t="shared" si="1061"/>
        <v>1.8553691916167736E-10</v>
      </c>
      <c r="Z165" s="41">
        <f t="shared" si="1061"/>
        <v>99079.999999999709</v>
      </c>
      <c r="AA165" s="41">
        <f t="shared" si="1061"/>
        <v>99872.000000000218</v>
      </c>
      <c r="AB165" s="41">
        <f t="shared" si="1061"/>
        <v>98622</v>
      </c>
      <c r="AC165" s="41">
        <f t="shared" si="1061"/>
        <v>-4.8385118134319782E-10</v>
      </c>
      <c r="AD165" s="41">
        <f t="shared" si="1061"/>
        <v>99866.000000000189</v>
      </c>
      <c r="AE165" s="41">
        <f t="shared" si="1061"/>
        <v>104736.00000000012</v>
      </c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41"/>
      <c r="BM165" s="41"/>
      <c r="BN165" s="41"/>
      <c r="BO165" s="41"/>
    </row>
    <row r="166" spans="1:79" x14ac:dyDescent="0.3">
      <c r="A166" t="s">
        <v>170</v>
      </c>
      <c r="I166" s="41">
        <f>-I40</f>
        <v>-19035.61</v>
      </c>
      <c r="J166" s="41">
        <f t="shared" ref="J166:AE166" si="1062">-J40</f>
        <v>-18720.400000000001</v>
      </c>
      <c r="K166" s="41">
        <f t="shared" si="1062"/>
        <v>-18411.5</v>
      </c>
      <c r="L166" s="41">
        <f t="shared" si="1062"/>
        <v>-18981.88</v>
      </c>
      <c r="M166" s="41">
        <f t="shared" si="1062"/>
        <v>-19528.150000000001</v>
      </c>
      <c r="N166" s="41">
        <f t="shared" si="1062"/>
        <v>-20104.55</v>
      </c>
      <c r="O166" s="41">
        <f t="shared" si="1062"/>
        <v>-20664.259999999998</v>
      </c>
      <c r="P166" s="41">
        <f t="shared" si="1062"/>
        <v>-21250.01</v>
      </c>
      <c r="Q166" s="41">
        <f t="shared" si="1062"/>
        <v>-20976.37</v>
      </c>
      <c r="R166" s="41">
        <f t="shared" si="1062"/>
        <v>-21574.46</v>
      </c>
      <c r="S166" s="41">
        <f t="shared" si="1062"/>
        <v>-22131.79</v>
      </c>
      <c r="T166" s="41">
        <f t="shared" si="1062"/>
        <v>-22689.54</v>
      </c>
      <c r="U166" s="41">
        <f t="shared" si="1062"/>
        <v>-22437.15</v>
      </c>
      <c r="V166" s="41">
        <f t="shared" si="1062"/>
        <v>-22189.8</v>
      </c>
      <c r="W166" s="41">
        <f t="shared" si="1062"/>
        <v>-21947.4</v>
      </c>
      <c r="X166" s="41">
        <f t="shared" si="1062"/>
        <v>-21709.85</v>
      </c>
      <c r="Y166" s="41">
        <f t="shared" si="1062"/>
        <v>-21477.05</v>
      </c>
      <c r="Z166" s="41">
        <f t="shared" si="1062"/>
        <v>-22074.57</v>
      </c>
      <c r="AA166" s="41">
        <f t="shared" si="1062"/>
        <v>-22683.26</v>
      </c>
      <c r="AB166" s="41">
        <f t="shared" si="1062"/>
        <v>-23286</v>
      </c>
      <c r="AC166" s="41">
        <f t="shared" si="1062"/>
        <v>-23071.27</v>
      </c>
      <c r="AD166" s="41">
        <f t="shared" si="1062"/>
        <v>-23693.05</v>
      </c>
      <c r="AE166" s="41">
        <f t="shared" si="1062"/>
        <v>-24359.63</v>
      </c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1"/>
      <c r="BL166" s="41"/>
      <c r="BM166" s="41"/>
      <c r="BN166" s="41"/>
      <c r="BO166" s="41"/>
    </row>
    <row r="167" spans="1:79" x14ac:dyDescent="0.3">
      <c r="A167" s="34" t="s">
        <v>158</v>
      </c>
      <c r="B167" s="34"/>
      <c r="C167" s="34"/>
      <c r="D167" s="34"/>
      <c r="E167" s="34"/>
      <c r="F167" s="34"/>
      <c r="G167" s="34"/>
      <c r="H167" s="43">
        <f>H70</f>
        <v>5264789.24</v>
      </c>
      <c r="I167" s="43">
        <f>SUM(I164:I166)</f>
        <v>5343331.63</v>
      </c>
      <c r="J167" s="43">
        <f t="shared" ref="J167:AF167" si="1063">SUM(J164:J166)</f>
        <v>5324611.2300000004</v>
      </c>
      <c r="K167" s="43">
        <f t="shared" si="1063"/>
        <v>5306199.72</v>
      </c>
      <c r="L167" s="43">
        <f t="shared" si="1063"/>
        <v>5391989.8399999999</v>
      </c>
      <c r="M167" s="43">
        <f t="shared" si="1063"/>
        <v>5473614.6900000004</v>
      </c>
      <c r="N167" s="43">
        <f t="shared" si="1063"/>
        <v>5557566.1399999997</v>
      </c>
      <c r="O167" s="43">
        <f t="shared" si="1063"/>
        <v>5638257.8700000001</v>
      </c>
      <c r="P167" s="43">
        <f t="shared" si="1063"/>
        <v>5720803.8600000003</v>
      </c>
      <c r="Q167" s="43">
        <f t="shared" si="1063"/>
        <v>5699827.4900000002</v>
      </c>
      <c r="R167" s="43">
        <f t="shared" si="1063"/>
        <v>5782203.04</v>
      </c>
      <c r="S167" s="43">
        <f t="shared" si="1063"/>
        <v>5858487.25</v>
      </c>
      <c r="T167" s="43">
        <f t="shared" si="1063"/>
        <v>5933633.7000000002</v>
      </c>
      <c r="U167" s="43">
        <f t="shared" si="1063"/>
        <v>5911196.5499999998</v>
      </c>
      <c r="V167" s="43">
        <f t="shared" si="1063"/>
        <v>5889006.75</v>
      </c>
      <c r="W167" s="43">
        <f t="shared" si="1063"/>
        <v>5867059.3499999996</v>
      </c>
      <c r="X167" s="43">
        <f t="shared" si="1063"/>
        <v>5845349.5</v>
      </c>
      <c r="Y167" s="43">
        <f t="shared" si="1063"/>
        <v>5823872.4500000002</v>
      </c>
      <c r="Z167" s="43">
        <f t="shared" si="1063"/>
        <v>5900877.8799999999</v>
      </c>
      <c r="AA167" s="43">
        <f t="shared" si="1063"/>
        <v>5978066.6200000001</v>
      </c>
      <c r="AB167" s="43">
        <f t="shared" si="1063"/>
        <v>6053402.6200000001</v>
      </c>
      <c r="AC167" s="43">
        <f t="shared" si="1063"/>
        <v>6030331.3499999996</v>
      </c>
      <c r="AD167" s="43">
        <f t="shared" si="1063"/>
        <v>6106504.2999999998</v>
      </c>
      <c r="AE167" s="43">
        <f t="shared" si="1063"/>
        <v>6186880.6699999999</v>
      </c>
      <c r="AF167" s="43">
        <f t="shared" si="1063"/>
        <v>6186880.6699999999</v>
      </c>
      <c r="AG167" s="43">
        <f t="shared" ref="AG167" si="1064">SUM(AG164:AG166)</f>
        <v>6186880.6699999999</v>
      </c>
      <c r="AH167" s="43">
        <f t="shared" ref="AH167" si="1065">SUM(AH164:AH166)</f>
        <v>6186880.6699999999</v>
      </c>
      <c r="AI167" s="43">
        <f t="shared" ref="AI167" si="1066">SUM(AI164:AI166)</f>
        <v>6186880.6699999999</v>
      </c>
      <c r="AJ167" s="43">
        <f t="shared" ref="AJ167" si="1067">SUM(AJ164:AJ166)</f>
        <v>6186880.6699999999</v>
      </c>
      <c r="AK167" s="43">
        <f t="shared" ref="AK167" si="1068">SUM(AK164:AK166)</f>
        <v>6186880.6699999999</v>
      </c>
      <c r="AL167" s="43">
        <f t="shared" ref="AL167" si="1069">SUM(AL164:AL166)</f>
        <v>6186880.6699999999</v>
      </c>
      <c r="AM167" s="43">
        <f t="shared" ref="AM167" si="1070">SUM(AM164:AM166)</f>
        <v>6186880.6699999999</v>
      </c>
      <c r="AN167" s="43">
        <f t="shared" ref="AN167" si="1071">SUM(AN164:AN166)</f>
        <v>6186880.6699999999</v>
      </c>
      <c r="AO167" s="43">
        <f t="shared" ref="AO167" si="1072">SUM(AO164:AO166)</f>
        <v>6186880.6699999999</v>
      </c>
      <c r="AP167" s="43">
        <f t="shared" ref="AP167" si="1073">SUM(AP164:AP166)</f>
        <v>6186880.6699999999</v>
      </c>
      <c r="AQ167" s="43">
        <f t="shared" ref="AQ167" si="1074">SUM(AQ164:AQ166)</f>
        <v>6186880.6699999999</v>
      </c>
      <c r="AR167" s="43">
        <f t="shared" ref="AR167" si="1075">SUM(AR164:AR166)</f>
        <v>6186880.6699999999</v>
      </c>
      <c r="AS167" s="43">
        <f t="shared" ref="AS167" si="1076">SUM(AS164:AS166)</f>
        <v>6186880.6699999999</v>
      </c>
      <c r="AT167" s="43">
        <f t="shared" ref="AT167" si="1077">SUM(AT164:AT166)</f>
        <v>6186880.6699999999</v>
      </c>
      <c r="AU167" s="43">
        <f t="shared" ref="AU167" si="1078">SUM(AU164:AU166)</f>
        <v>6186880.6699999999</v>
      </c>
      <c r="AV167" s="43">
        <f t="shared" ref="AV167" si="1079">SUM(AV164:AV166)</f>
        <v>6186880.6699999999</v>
      </c>
      <c r="AW167" s="43">
        <f t="shared" ref="AW167" si="1080">SUM(AW164:AW166)</f>
        <v>6186880.6699999999</v>
      </c>
      <c r="AX167" s="43">
        <f t="shared" ref="AX167" si="1081">SUM(AX164:AX166)</f>
        <v>6186880.6699999999</v>
      </c>
      <c r="AY167" s="43">
        <f t="shared" ref="AY167" si="1082">SUM(AY164:AY166)</f>
        <v>6186880.6699999999</v>
      </c>
      <c r="AZ167" s="43">
        <f t="shared" ref="AZ167" si="1083">SUM(AZ164:AZ166)</f>
        <v>6186880.6699999999</v>
      </c>
      <c r="BA167" s="43">
        <f t="shared" ref="BA167" si="1084">SUM(BA164:BA166)</f>
        <v>6186880.6699999999</v>
      </c>
      <c r="BB167" s="43">
        <f t="shared" ref="BB167" si="1085">SUM(BB164:BB166)</f>
        <v>6186880.6699999999</v>
      </c>
      <c r="BC167" s="43">
        <f t="shared" ref="BC167" si="1086">SUM(BC164:BC166)</f>
        <v>6186880.6699999999</v>
      </c>
      <c r="BD167" s="43">
        <f t="shared" ref="BD167" si="1087">SUM(BD164:BD166)</f>
        <v>6186880.6699999999</v>
      </c>
      <c r="BE167" s="43">
        <f t="shared" ref="BE167" si="1088">SUM(BE164:BE166)</f>
        <v>6186880.6699999999</v>
      </c>
      <c r="BF167" s="43">
        <f t="shared" ref="BF167" si="1089">SUM(BF164:BF166)</f>
        <v>6186880.6699999999</v>
      </c>
      <c r="BG167" s="43">
        <f t="shared" ref="BG167" si="1090">SUM(BG164:BG166)</f>
        <v>6186880.6699999999</v>
      </c>
      <c r="BH167" s="43">
        <f t="shared" ref="BH167" si="1091">SUM(BH164:BH166)</f>
        <v>6186880.6699999999</v>
      </c>
      <c r="BI167" s="43">
        <f t="shared" ref="BI167" si="1092">SUM(BI164:BI166)</f>
        <v>6186880.6699999999</v>
      </c>
      <c r="BJ167" s="43">
        <f t="shared" ref="BJ167" si="1093">SUM(BJ164:BJ166)</f>
        <v>6186880.6699999999</v>
      </c>
      <c r="BK167" s="43">
        <f t="shared" ref="BK167" si="1094">SUM(BK164:BK166)</f>
        <v>6186880.6699999999</v>
      </c>
      <c r="BL167" s="43">
        <f t="shared" ref="BL167" si="1095">SUM(BL164:BL166)</f>
        <v>6186880.6699999999</v>
      </c>
      <c r="BM167" s="43">
        <f t="shared" ref="BM167" si="1096">SUM(BM164:BM166)</f>
        <v>6186880.6699999999</v>
      </c>
      <c r="BN167" s="43">
        <f t="shared" ref="BN167" si="1097">SUM(BN164:BN166)</f>
        <v>6186880.6699999999</v>
      </c>
      <c r="BO167" s="43">
        <f t="shared" ref="BO167" si="1098">SUM(BO164:BO166)</f>
        <v>6186880.6699999999</v>
      </c>
    </row>
    <row r="168" spans="1:79" x14ac:dyDescent="0.3">
      <c r="A168" s="104" t="s">
        <v>91</v>
      </c>
      <c r="H168" s="33">
        <f>H167-H70</f>
        <v>0</v>
      </c>
      <c r="I168" s="33">
        <f>I167-I70</f>
        <v>0</v>
      </c>
      <c r="J168" s="33">
        <f t="shared" ref="J168:AF168" si="1099">J167-J70</f>
        <v>0</v>
      </c>
      <c r="K168" s="33">
        <f t="shared" si="1099"/>
        <v>0</v>
      </c>
      <c r="L168" s="33">
        <f t="shared" si="1099"/>
        <v>0</v>
      </c>
      <c r="M168" s="33">
        <f t="shared" si="1099"/>
        <v>0</v>
      </c>
      <c r="N168" s="33">
        <f t="shared" si="1099"/>
        <v>0</v>
      </c>
      <c r="O168" s="33">
        <f t="shared" si="1099"/>
        <v>0</v>
      </c>
      <c r="P168" s="33">
        <f t="shared" si="1099"/>
        <v>0</v>
      </c>
      <c r="Q168" s="33">
        <f t="shared" si="1099"/>
        <v>0</v>
      </c>
      <c r="R168" s="33">
        <f t="shared" si="1099"/>
        <v>0</v>
      </c>
      <c r="S168" s="33">
        <f t="shared" si="1099"/>
        <v>0</v>
      </c>
      <c r="T168" s="33">
        <f t="shared" si="1099"/>
        <v>0</v>
      </c>
      <c r="U168" s="33">
        <f t="shared" si="1099"/>
        <v>0</v>
      </c>
      <c r="V168" s="33">
        <f t="shared" si="1099"/>
        <v>0</v>
      </c>
      <c r="W168" s="33">
        <f t="shared" si="1099"/>
        <v>0</v>
      </c>
      <c r="X168" s="33">
        <f t="shared" si="1099"/>
        <v>0</v>
      </c>
      <c r="Y168" s="33">
        <f t="shared" si="1099"/>
        <v>0</v>
      </c>
      <c r="Z168" s="33">
        <f t="shared" si="1099"/>
        <v>0</v>
      </c>
      <c r="AA168" s="33">
        <f t="shared" si="1099"/>
        <v>0</v>
      </c>
      <c r="AB168" s="33">
        <f t="shared" si="1099"/>
        <v>0</v>
      </c>
      <c r="AC168" s="33">
        <f t="shared" si="1099"/>
        <v>0</v>
      </c>
      <c r="AD168" s="33">
        <f t="shared" si="1099"/>
        <v>0</v>
      </c>
      <c r="AE168" s="33">
        <f t="shared" si="1099"/>
        <v>0</v>
      </c>
      <c r="AF168" s="33">
        <f t="shared" si="1099"/>
        <v>24359.629999999888</v>
      </c>
      <c r="AG168" s="33">
        <f t="shared" ref="AG168" si="1100">AG167-AG70</f>
        <v>48719.259999999776</v>
      </c>
      <c r="AH168" s="33">
        <f t="shared" ref="AH168" si="1101">AH167-AH70</f>
        <v>73078.889999999665</v>
      </c>
      <c r="AI168" s="33">
        <f t="shared" ref="AI168" si="1102">AI167-AI70</f>
        <v>97438.519999999553</v>
      </c>
      <c r="AJ168" s="33">
        <f t="shared" ref="AJ168" si="1103">AJ167-AJ70</f>
        <v>121798.14999999944</v>
      </c>
      <c r="AK168" s="33">
        <f t="shared" ref="AK168" si="1104">AK167-AK70</f>
        <v>146157.77999999933</v>
      </c>
      <c r="AL168" s="33">
        <f t="shared" ref="AL168" si="1105">AL167-AL70</f>
        <v>170517.40999999922</v>
      </c>
      <c r="AM168" s="33">
        <f t="shared" ref="AM168" si="1106">AM167-AM70</f>
        <v>194877.03999999911</v>
      </c>
      <c r="AN168" s="33">
        <f t="shared" ref="AN168" si="1107">AN167-AN70</f>
        <v>219236.66999999899</v>
      </c>
      <c r="AO168" s="33">
        <f t="shared" ref="AO168" si="1108">AO167-AO70</f>
        <v>243596.29999999888</v>
      </c>
      <c r="AP168" s="33">
        <f t="shared" ref="AP168" si="1109">AP167-AP70</f>
        <v>267955.92999999877</v>
      </c>
      <c r="AQ168" s="33">
        <f t="shared" ref="AQ168" si="1110">AQ167-AQ70</f>
        <v>292315.55999999866</v>
      </c>
      <c r="AR168" s="33">
        <f t="shared" ref="AR168" si="1111">AR167-AR70</f>
        <v>316675.18999999855</v>
      </c>
      <c r="AS168" s="33">
        <f t="shared" ref="AS168" si="1112">AS167-AS70</f>
        <v>341034.81999999844</v>
      </c>
      <c r="AT168" s="33">
        <f t="shared" ref="AT168" si="1113">AT167-AT70</f>
        <v>365394.44999999832</v>
      </c>
      <c r="AU168" s="33">
        <f t="shared" ref="AU168" si="1114">AU167-AU70</f>
        <v>389754.07999999821</v>
      </c>
      <c r="AV168" s="33">
        <f t="shared" ref="AV168" si="1115">AV167-AV70</f>
        <v>414113.7099999981</v>
      </c>
      <c r="AW168" s="33">
        <f t="shared" ref="AW168" si="1116">AW167-AW70</f>
        <v>438473.33999999799</v>
      </c>
      <c r="AX168" s="33">
        <f t="shared" ref="AX168" si="1117">AX167-AX70</f>
        <v>462832.96999999788</v>
      </c>
      <c r="AY168" s="33">
        <f t="shared" ref="AY168" si="1118">AY167-AY70</f>
        <v>487192.59999999776</v>
      </c>
      <c r="AZ168" s="33">
        <f t="shared" ref="AZ168" si="1119">AZ167-AZ70</f>
        <v>511552.22999999765</v>
      </c>
      <c r="BA168" s="33">
        <f t="shared" ref="BA168" si="1120">BA167-BA70</f>
        <v>535911.85999999754</v>
      </c>
      <c r="BB168" s="33">
        <f t="shared" ref="BB168" si="1121">BB167-BB70</f>
        <v>560271.48999999743</v>
      </c>
      <c r="BC168" s="33">
        <f t="shared" ref="BC168" si="1122">BC167-BC70</f>
        <v>584631.11999999732</v>
      </c>
      <c r="BD168" s="33">
        <f t="shared" ref="BD168" si="1123">BD167-BD70</f>
        <v>608990.74999999721</v>
      </c>
      <c r="BE168" s="33">
        <f t="shared" ref="BE168" si="1124">BE167-BE70</f>
        <v>633350.37999999709</v>
      </c>
      <c r="BF168" s="33">
        <f t="shared" ref="BF168" si="1125">BF167-BF70</f>
        <v>657710.00999999698</v>
      </c>
      <c r="BG168" s="33">
        <f t="shared" ref="BG168" si="1126">BG167-BG70</f>
        <v>682069.63999999687</v>
      </c>
      <c r="BH168" s="33">
        <f t="shared" ref="BH168" si="1127">BH167-BH70</f>
        <v>706429.26999999676</v>
      </c>
      <c r="BI168" s="33">
        <f t="shared" ref="BI168" si="1128">BI167-BI70</f>
        <v>730788.89999999665</v>
      </c>
      <c r="BJ168" s="33">
        <f t="shared" ref="BJ168" si="1129">BJ167-BJ70</f>
        <v>755148.52999999654</v>
      </c>
      <c r="BK168" s="33">
        <f t="shared" ref="BK168" si="1130">BK167-BK70</f>
        <v>779508.15999999642</v>
      </c>
      <c r="BL168" s="33">
        <f t="shared" ref="BL168" si="1131">BL167-BL70</f>
        <v>803867.78999999631</v>
      </c>
      <c r="BM168" s="33">
        <f t="shared" ref="BM168" si="1132">BM167-BM70</f>
        <v>828227.4199999962</v>
      </c>
      <c r="BN168" s="33">
        <f t="shared" ref="BN168" si="1133">BN167-BN70</f>
        <v>852587.04999999609</v>
      </c>
      <c r="BO168" s="33">
        <f t="shared" ref="BO168" si="1134">BO167-BO70</f>
        <v>876946.67999999598</v>
      </c>
    </row>
    <row r="170" spans="1:79" x14ac:dyDescent="0.3">
      <c r="A170" s="5" t="s">
        <v>171</v>
      </c>
      <c r="B170" s="5"/>
      <c r="C170" s="5"/>
      <c r="D170" s="5"/>
      <c r="E170" s="5"/>
      <c r="F170" s="5"/>
      <c r="G170" s="5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62"/>
      <c r="BR170" s="31"/>
      <c r="BS170" s="31"/>
      <c r="BT170" s="31"/>
      <c r="BU170" s="31"/>
      <c r="BV170" s="31"/>
      <c r="BX170" s="84"/>
      <c r="BY170" s="84"/>
      <c r="BZ170" s="84"/>
      <c r="CA170" s="84"/>
    </row>
    <row r="171" spans="1:79" x14ac:dyDescent="0.3">
      <c r="A171" t="s">
        <v>172</v>
      </c>
      <c r="B171" s="106">
        <v>60000</v>
      </c>
      <c r="F171" s="13" t="s">
        <v>175</v>
      </c>
      <c r="H171" s="41">
        <f>-H109</f>
        <v>0</v>
      </c>
      <c r="I171" s="41">
        <f t="shared" ref="I171:L171" si="1135">-I109</f>
        <v>97577.999999999665</v>
      </c>
      <c r="J171" s="41">
        <f t="shared" si="1135"/>
        <v>5.6024873629212379E-10</v>
      </c>
      <c r="K171" s="41">
        <f t="shared" si="1135"/>
        <v>-1.0000000707805157E-2</v>
      </c>
      <c r="L171" s="41">
        <f t="shared" si="1135"/>
        <v>104772.00000000012</v>
      </c>
      <c r="M171" s="41">
        <f t="shared" ref="M171:AE171" si="1136">-M109</f>
        <v>101153.00000000055</v>
      </c>
      <c r="N171" s="41">
        <f t="shared" si="1136"/>
        <v>104055.99999999926</v>
      </c>
      <c r="O171" s="41">
        <f t="shared" si="1136"/>
        <v>101355.99000000044</v>
      </c>
      <c r="P171" s="41">
        <f t="shared" si="1136"/>
        <v>103796.00000000022</v>
      </c>
      <c r="Q171" s="41">
        <f t="shared" si="1136"/>
        <v>-1.127773430198431E-10</v>
      </c>
      <c r="R171" s="41">
        <f t="shared" si="1136"/>
        <v>103950.00999999981</v>
      </c>
      <c r="S171" s="41">
        <f t="shared" si="1136"/>
        <v>98415.999999999971</v>
      </c>
      <c r="T171" s="41">
        <f t="shared" si="1136"/>
        <v>97835.990000000194</v>
      </c>
      <c r="U171" s="41">
        <f t="shared" si="1136"/>
        <v>-3.7107383832335472E-10</v>
      </c>
      <c r="V171" s="41">
        <f t="shared" si="1136"/>
        <v>1.8553691916167736E-10</v>
      </c>
      <c r="W171" s="41">
        <f t="shared" si="1136"/>
        <v>-3.7107383832335472E-10</v>
      </c>
      <c r="X171" s="41">
        <f t="shared" si="1136"/>
        <v>3.7107383832335472E-10</v>
      </c>
      <c r="Y171" s="41">
        <f t="shared" si="1136"/>
        <v>1.8553691916167736E-10</v>
      </c>
      <c r="Z171" s="41">
        <f t="shared" si="1136"/>
        <v>99079.999999999709</v>
      </c>
      <c r="AA171" s="41">
        <f t="shared" si="1136"/>
        <v>99872.000000000218</v>
      </c>
      <c r="AB171" s="41">
        <f t="shared" si="1136"/>
        <v>98622</v>
      </c>
      <c r="AC171" s="41">
        <f t="shared" si="1136"/>
        <v>-4.8385118134319782E-10</v>
      </c>
      <c r="AD171" s="41">
        <f t="shared" si="1136"/>
        <v>99866.000000000189</v>
      </c>
      <c r="AE171" s="41">
        <f t="shared" si="1136"/>
        <v>104736.00000000012</v>
      </c>
      <c r="AF171" s="99">
        <f>$B171</f>
        <v>60000</v>
      </c>
      <c r="AG171" s="99">
        <f t="shared" ref="AG171:BO172" si="1137">$B171</f>
        <v>60000</v>
      </c>
      <c r="AH171" s="99">
        <f t="shared" si="1137"/>
        <v>60000</v>
      </c>
      <c r="AI171" s="99">
        <f t="shared" si="1137"/>
        <v>60000</v>
      </c>
      <c r="AJ171" s="99">
        <f t="shared" si="1137"/>
        <v>60000</v>
      </c>
      <c r="AK171" s="99">
        <f t="shared" si="1137"/>
        <v>60000</v>
      </c>
      <c r="AL171" s="99">
        <f t="shared" si="1137"/>
        <v>60000</v>
      </c>
      <c r="AM171" s="99">
        <f t="shared" si="1137"/>
        <v>60000</v>
      </c>
      <c r="AN171" s="99">
        <f t="shared" si="1137"/>
        <v>60000</v>
      </c>
      <c r="AO171" s="99">
        <f t="shared" si="1137"/>
        <v>60000</v>
      </c>
      <c r="AP171" s="99">
        <f t="shared" si="1137"/>
        <v>60000</v>
      </c>
      <c r="AQ171" s="99">
        <f t="shared" si="1137"/>
        <v>60000</v>
      </c>
      <c r="AR171" s="99">
        <f t="shared" si="1137"/>
        <v>60000</v>
      </c>
      <c r="AS171" s="99">
        <f t="shared" si="1137"/>
        <v>60000</v>
      </c>
      <c r="AT171" s="99">
        <f t="shared" si="1137"/>
        <v>60000</v>
      </c>
      <c r="AU171" s="99">
        <f t="shared" si="1137"/>
        <v>60000</v>
      </c>
      <c r="AV171" s="99">
        <f t="shared" si="1137"/>
        <v>60000</v>
      </c>
      <c r="AW171" s="99">
        <f t="shared" si="1137"/>
        <v>60000</v>
      </c>
      <c r="AX171" s="99">
        <f t="shared" si="1137"/>
        <v>60000</v>
      </c>
      <c r="AY171" s="99">
        <f t="shared" si="1137"/>
        <v>60000</v>
      </c>
      <c r="AZ171" s="99">
        <f t="shared" si="1137"/>
        <v>60000</v>
      </c>
      <c r="BA171" s="99">
        <f t="shared" si="1137"/>
        <v>60000</v>
      </c>
      <c r="BB171" s="99">
        <f t="shared" si="1137"/>
        <v>60000</v>
      </c>
      <c r="BC171" s="99">
        <f t="shared" si="1137"/>
        <v>60000</v>
      </c>
      <c r="BD171" s="99">
        <f t="shared" si="1137"/>
        <v>60000</v>
      </c>
      <c r="BE171" s="99">
        <f t="shared" si="1137"/>
        <v>60000</v>
      </c>
      <c r="BF171" s="99">
        <f t="shared" si="1137"/>
        <v>60000</v>
      </c>
      <c r="BG171" s="99">
        <f t="shared" si="1137"/>
        <v>60000</v>
      </c>
      <c r="BH171" s="99">
        <f t="shared" si="1137"/>
        <v>60000</v>
      </c>
      <c r="BI171" s="99">
        <f t="shared" si="1137"/>
        <v>60000</v>
      </c>
      <c r="BJ171" s="99">
        <f t="shared" si="1137"/>
        <v>60000</v>
      </c>
      <c r="BK171" s="99">
        <f t="shared" si="1137"/>
        <v>60000</v>
      </c>
      <c r="BL171" s="99">
        <f t="shared" si="1137"/>
        <v>60000</v>
      </c>
      <c r="BM171" s="99">
        <f t="shared" si="1137"/>
        <v>60000</v>
      </c>
      <c r="BN171" s="99">
        <f t="shared" si="1137"/>
        <v>60000</v>
      </c>
      <c r="BO171" s="99">
        <f t="shared" si="1137"/>
        <v>60000</v>
      </c>
    </row>
    <row r="172" spans="1:79" x14ac:dyDescent="0.3">
      <c r="A172" t="s">
        <v>173</v>
      </c>
      <c r="F172" s="13" t="s">
        <v>176</v>
      </c>
      <c r="H172" s="27">
        <v>0</v>
      </c>
      <c r="I172" s="27">
        <v>0</v>
      </c>
      <c r="J172" s="27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  <c r="P172" s="27">
        <v>0</v>
      </c>
      <c r="Q172" s="27">
        <v>0</v>
      </c>
      <c r="R172" s="27">
        <v>0</v>
      </c>
      <c r="S172" s="27">
        <v>0</v>
      </c>
      <c r="T172" s="27">
        <v>0</v>
      </c>
      <c r="U172" s="27">
        <v>0</v>
      </c>
      <c r="V172" s="27">
        <v>0</v>
      </c>
      <c r="W172" s="27">
        <v>0</v>
      </c>
      <c r="X172" s="27">
        <v>0</v>
      </c>
      <c r="Y172" s="27">
        <v>0</v>
      </c>
      <c r="Z172" s="27">
        <v>0</v>
      </c>
      <c r="AA172" s="27">
        <v>0</v>
      </c>
      <c r="AB172" s="27">
        <v>0</v>
      </c>
      <c r="AC172" s="27">
        <v>0</v>
      </c>
      <c r="AD172" s="27">
        <v>0</v>
      </c>
      <c r="AE172" s="27">
        <v>0</v>
      </c>
      <c r="AF172" s="100">
        <f>$B172</f>
        <v>0</v>
      </c>
      <c r="AG172" s="100">
        <f t="shared" si="1137"/>
        <v>0</v>
      </c>
      <c r="AH172" s="100">
        <f t="shared" si="1137"/>
        <v>0</v>
      </c>
      <c r="AI172" s="100">
        <v>600000</v>
      </c>
      <c r="AJ172" s="100">
        <v>600000</v>
      </c>
      <c r="AK172" s="100">
        <v>500000</v>
      </c>
      <c r="AL172" s="100">
        <v>500000</v>
      </c>
      <c r="AM172" s="100">
        <v>400000</v>
      </c>
      <c r="AN172" s="100">
        <v>400000</v>
      </c>
      <c r="AO172" s="100">
        <v>400000</v>
      </c>
      <c r="AP172" s="100">
        <v>400000</v>
      </c>
      <c r="AQ172" s="100">
        <v>200000</v>
      </c>
      <c r="AR172" s="100">
        <f t="shared" si="1137"/>
        <v>0</v>
      </c>
      <c r="AS172" s="100">
        <f t="shared" si="1137"/>
        <v>0</v>
      </c>
      <c r="AT172" s="100">
        <f t="shared" si="1137"/>
        <v>0</v>
      </c>
      <c r="AU172" s="100">
        <f t="shared" si="1137"/>
        <v>0</v>
      </c>
      <c r="AV172" s="100">
        <f t="shared" si="1137"/>
        <v>0</v>
      </c>
      <c r="AW172" s="100">
        <f t="shared" si="1137"/>
        <v>0</v>
      </c>
      <c r="AX172" s="100">
        <f t="shared" si="1137"/>
        <v>0</v>
      </c>
      <c r="AY172" s="100">
        <f t="shared" si="1137"/>
        <v>0</v>
      </c>
      <c r="AZ172" s="100">
        <f t="shared" si="1137"/>
        <v>0</v>
      </c>
      <c r="BA172" s="100">
        <f t="shared" si="1137"/>
        <v>0</v>
      </c>
      <c r="BB172" s="100">
        <f t="shared" si="1137"/>
        <v>0</v>
      </c>
      <c r="BC172" s="100">
        <f t="shared" si="1137"/>
        <v>0</v>
      </c>
      <c r="BD172" s="100">
        <f t="shared" si="1137"/>
        <v>0</v>
      </c>
      <c r="BE172" s="100">
        <f t="shared" si="1137"/>
        <v>0</v>
      </c>
      <c r="BF172" s="100">
        <f t="shared" si="1137"/>
        <v>0</v>
      </c>
      <c r="BG172" s="100">
        <f t="shared" si="1137"/>
        <v>0</v>
      </c>
      <c r="BH172" s="100">
        <f t="shared" si="1137"/>
        <v>0</v>
      </c>
      <c r="BI172" s="100">
        <f t="shared" si="1137"/>
        <v>0</v>
      </c>
      <c r="BJ172" s="100">
        <f t="shared" si="1137"/>
        <v>0</v>
      </c>
      <c r="BK172" s="100">
        <f t="shared" si="1137"/>
        <v>0</v>
      </c>
      <c r="BL172" s="100">
        <f t="shared" si="1137"/>
        <v>0</v>
      </c>
      <c r="BM172" s="100">
        <f t="shared" si="1137"/>
        <v>0</v>
      </c>
      <c r="BN172" s="100">
        <f t="shared" si="1137"/>
        <v>0</v>
      </c>
      <c r="BO172" s="100">
        <f t="shared" si="1137"/>
        <v>0</v>
      </c>
    </row>
    <row r="174" spans="1:79" x14ac:dyDescent="0.3">
      <c r="A174" s="34" t="s">
        <v>174</v>
      </c>
      <c r="B174" s="34"/>
      <c r="C174" s="34"/>
      <c r="D174" s="34"/>
      <c r="E174" s="34"/>
      <c r="F174" s="34"/>
      <c r="G174" s="34"/>
      <c r="H174" s="43">
        <f>SUM(H171:H173)</f>
        <v>0</v>
      </c>
      <c r="I174" s="43">
        <f t="shared" ref="I174:L174" si="1138">SUM(I171:I173)</f>
        <v>97577.999999999665</v>
      </c>
      <c r="J174" s="43">
        <f t="shared" si="1138"/>
        <v>5.6024873629212379E-10</v>
      </c>
      <c r="K174" s="43">
        <f t="shared" si="1138"/>
        <v>-1.0000000707805157E-2</v>
      </c>
      <c r="L174" s="43">
        <f t="shared" si="1138"/>
        <v>104772.00000000012</v>
      </c>
      <c r="M174" s="43">
        <f t="shared" ref="M174" si="1139">SUM(M171:M173)</f>
        <v>101153.00000000055</v>
      </c>
      <c r="N174" s="43">
        <f t="shared" ref="N174" si="1140">SUM(N171:N173)</f>
        <v>104055.99999999926</v>
      </c>
      <c r="O174" s="43">
        <f t="shared" ref="O174" si="1141">SUM(O171:O173)</f>
        <v>101355.99000000044</v>
      </c>
      <c r="P174" s="43">
        <f t="shared" ref="P174" si="1142">SUM(P171:P173)</f>
        <v>103796.00000000022</v>
      </c>
      <c r="Q174" s="43">
        <f t="shared" ref="Q174" si="1143">SUM(Q171:Q173)</f>
        <v>-1.127773430198431E-10</v>
      </c>
      <c r="R174" s="43">
        <f t="shared" ref="R174" si="1144">SUM(R171:R173)</f>
        <v>103950.00999999981</v>
      </c>
      <c r="S174" s="43">
        <f t="shared" ref="S174" si="1145">SUM(S171:S173)</f>
        <v>98415.999999999971</v>
      </c>
      <c r="T174" s="43">
        <f t="shared" ref="T174" si="1146">SUM(T171:T173)</f>
        <v>97835.990000000194</v>
      </c>
      <c r="U174" s="43">
        <f t="shared" ref="U174" si="1147">SUM(U171:U173)</f>
        <v>-3.7107383832335472E-10</v>
      </c>
      <c r="V174" s="43">
        <f t="shared" ref="V174" si="1148">SUM(V171:V173)</f>
        <v>1.8553691916167736E-10</v>
      </c>
      <c r="W174" s="43">
        <f t="shared" ref="W174" si="1149">SUM(W171:W173)</f>
        <v>-3.7107383832335472E-10</v>
      </c>
      <c r="X174" s="43">
        <f t="shared" ref="X174" si="1150">SUM(X171:X173)</f>
        <v>3.7107383832335472E-10</v>
      </c>
      <c r="Y174" s="43">
        <f t="shared" ref="Y174" si="1151">SUM(Y171:Y173)</f>
        <v>1.8553691916167736E-10</v>
      </c>
      <c r="Z174" s="43">
        <f t="shared" ref="Z174" si="1152">SUM(Z171:Z173)</f>
        <v>99079.999999999709</v>
      </c>
      <c r="AA174" s="43">
        <f t="shared" ref="AA174" si="1153">SUM(AA171:AA173)</f>
        <v>99872.000000000218</v>
      </c>
      <c r="AB174" s="43">
        <f t="shared" ref="AB174" si="1154">SUM(AB171:AB173)</f>
        <v>98622</v>
      </c>
      <c r="AC174" s="43">
        <f t="shared" ref="AC174" si="1155">SUM(AC171:AC173)</f>
        <v>-4.8385118134319782E-10</v>
      </c>
      <c r="AD174" s="43">
        <f t="shared" ref="AD174" si="1156">SUM(AD171:AD173)</f>
        <v>99866.000000000189</v>
      </c>
      <c r="AE174" s="43">
        <f t="shared" ref="AE174:AF174" si="1157">SUM(AE171:AE173)</f>
        <v>104736.00000000012</v>
      </c>
      <c r="AF174" s="43">
        <f t="shared" si="1157"/>
        <v>60000</v>
      </c>
      <c r="AG174" s="43">
        <f t="shared" ref="AG174" si="1158">SUM(AG171:AG173)</f>
        <v>60000</v>
      </c>
      <c r="AH174" s="43">
        <f t="shared" ref="AH174" si="1159">SUM(AH171:AH173)</f>
        <v>60000</v>
      </c>
      <c r="AI174" s="43">
        <f t="shared" ref="AI174" si="1160">SUM(AI171:AI173)</f>
        <v>660000</v>
      </c>
      <c r="AJ174" s="43">
        <f t="shared" ref="AJ174" si="1161">SUM(AJ171:AJ173)</f>
        <v>660000</v>
      </c>
      <c r="AK174" s="43">
        <f t="shared" ref="AK174" si="1162">SUM(AK171:AK173)</f>
        <v>560000</v>
      </c>
      <c r="AL174" s="43">
        <f t="shared" ref="AL174" si="1163">SUM(AL171:AL173)</f>
        <v>560000</v>
      </c>
      <c r="AM174" s="43">
        <f t="shared" ref="AM174" si="1164">SUM(AM171:AM173)</f>
        <v>460000</v>
      </c>
      <c r="AN174" s="43">
        <f t="shared" ref="AN174" si="1165">SUM(AN171:AN173)</f>
        <v>460000</v>
      </c>
      <c r="AO174" s="43">
        <f t="shared" ref="AO174" si="1166">SUM(AO171:AO173)</f>
        <v>460000</v>
      </c>
      <c r="AP174" s="43">
        <f t="shared" ref="AP174" si="1167">SUM(AP171:AP173)</f>
        <v>460000</v>
      </c>
      <c r="AQ174" s="43">
        <f t="shared" ref="AQ174" si="1168">SUM(AQ171:AQ173)</f>
        <v>260000</v>
      </c>
      <c r="AR174" s="43">
        <f t="shared" ref="AR174" si="1169">SUM(AR171:AR173)</f>
        <v>60000</v>
      </c>
      <c r="AS174" s="43">
        <f t="shared" ref="AS174" si="1170">SUM(AS171:AS173)</f>
        <v>60000</v>
      </c>
      <c r="AT174" s="43">
        <f t="shared" ref="AT174" si="1171">SUM(AT171:AT173)</f>
        <v>60000</v>
      </c>
      <c r="AU174" s="43">
        <f t="shared" ref="AU174" si="1172">SUM(AU171:AU173)</f>
        <v>60000</v>
      </c>
      <c r="AV174" s="43">
        <f t="shared" ref="AV174" si="1173">SUM(AV171:AV173)</f>
        <v>60000</v>
      </c>
      <c r="AW174" s="43">
        <f t="shared" ref="AW174" si="1174">SUM(AW171:AW173)</f>
        <v>60000</v>
      </c>
      <c r="AX174" s="43">
        <f t="shared" ref="AX174" si="1175">SUM(AX171:AX173)</f>
        <v>60000</v>
      </c>
      <c r="AY174" s="43">
        <f t="shared" ref="AY174" si="1176">SUM(AY171:AY173)</f>
        <v>60000</v>
      </c>
      <c r="AZ174" s="43">
        <f t="shared" ref="AZ174" si="1177">SUM(AZ171:AZ173)</f>
        <v>60000</v>
      </c>
      <c r="BA174" s="43">
        <f t="shared" ref="BA174" si="1178">SUM(BA171:BA173)</f>
        <v>60000</v>
      </c>
      <c r="BB174" s="43">
        <f t="shared" ref="BB174" si="1179">SUM(BB171:BB173)</f>
        <v>60000</v>
      </c>
      <c r="BC174" s="43">
        <f t="shared" ref="BC174" si="1180">SUM(BC171:BC173)</f>
        <v>60000</v>
      </c>
      <c r="BD174" s="43">
        <f t="shared" ref="BD174" si="1181">SUM(BD171:BD173)</f>
        <v>60000</v>
      </c>
      <c r="BE174" s="43">
        <f t="shared" ref="BE174" si="1182">SUM(BE171:BE173)</f>
        <v>60000</v>
      </c>
      <c r="BF174" s="43">
        <f t="shared" ref="BF174" si="1183">SUM(BF171:BF173)</f>
        <v>60000</v>
      </c>
      <c r="BG174" s="43">
        <f t="shared" ref="BG174" si="1184">SUM(BG171:BG173)</f>
        <v>60000</v>
      </c>
      <c r="BH174" s="43">
        <f t="shared" ref="BH174" si="1185">SUM(BH171:BH173)</f>
        <v>60000</v>
      </c>
      <c r="BI174" s="43">
        <f t="shared" ref="BI174" si="1186">SUM(BI171:BI173)</f>
        <v>60000</v>
      </c>
      <c r="BJ174" s="43">
        <f t="shared" ref="BJ174" si="1187">SUM(BJ171:BJ173)</f>
        <v>60000</v>
      </c>
      <c r="BK174" s="43">
        <f t="shared" ref="BK174" si="1188">SUM(BK171:BK173)</f>
        <v>60000</v>
      </c>
      <c r="BL174" s="43">
        <f t="shared" ref="BL174" si="1189">SUM(BL171:BL173)</f>
        <v>60000</v>
      </c>
      <c r="BM174" s="43">
        <f t="shared" ref="BM174" si="1190">SUM(BM171:BM173)</f>
        <v>60000</v>
      </c>
      <c r="BN174" s="43">
        <f t="shared" ref="BN174" si="1191">SUM(BN171:BN173)</f>
        <v>60000</v>
      </c>
      <c r="BO174" s="43">
        <f t="shared" ref="BO174" si="1192">SUM(BO171:BO173)</f>
        <v>60000</v>
      </c>
    </row>
  </sheetData>
  <conditionalFormatting sqref="A2:XFD2">
    <cfRule type="cellIs" dxfId="1" priority="1" operator="equal">
      <formula>"Forecast"</formula>
    </cfRule>
    <cfRule type="cellIs" dxfId="0" priority="2" operator="equal">
      <formula>"Actual"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A58" sqref="A58:XFD58"/>
    </sheetView>
  </sheetViews>
  <sheetFormatPr defaultRowHeight="13" x14ac:dyDescent="0.3"/>
  <cols>
    <col min="1" max="1" width="34.8984375" bestFit="1" customWidth="1"/>
    <col min="2" max="4" width="11.3984375" customWidth="1"/>
    <col min="5" max="5" width="2.3984375" customWidth="1"/>
    <col min="6" max="17" width="11.3984375" customWidth="1"/>
    <col min="18" max="18" width="2.3984375" customWidth="1"/>
    <col min="19" max="19" width="11.3984375" customWidth="1"/>
  </cols>
  <sheetData>
    <row r="1" spans="1:19" x14ac:dyDescent="0.3">
      <c r="A1" s="5" t="s">
        <v>73</v>
      </c>
      <c r="B1" s="17" t="s">
        <v>74</v>
      </c>
      <c r="C1" s="17" t="s">
        <v>75</v>
      </c>
      <c r="D1" s="17" t="s">
        <v>76</v>
      </c>
      <c r="E1" s="17"/>
      <c r="F1" s="24">
        <v>46783</v>
      </c>
      <c r="G1" s="25">
        <f>EOMONTH(F1,1)</f>
        <v>46812</v>
      </c>
      <c r="H1" s="25">
        <f t="shared" ref="H1" si="0">EOMONTH(G1,1)</f>
        <v>46843</v>
      </c>
      <c r="I1" s="25">
        <f t="shared" ref="I1" si="1">EOMONTH(H1,1)</f>
        <v>46873</v>
      </c>
      <c r="J1" s="25">
        <f t="shared" ref="J1" si="2">EOMONTH(I1,1)</f>
        <v>46904</v>
      </c>
      <c r="K1" s="25">
        <f t="shared" ref="K1" si="3">EOMONTH(J1,1)</f>
        <v>46934</v>
      </c>
      <c r="L1" s="25">
        <f t="shared" ref="L1" si="4">EOMONTH(K1,1)</f>
        <v>46965</v>
      </c>
      <c r="M1" s="25">
        <f t="shared" ref="M1" si="5">EOMONTH(L1,1)</f>
        <v>46996</v>
      </c>
      <c r="N1" s="25">
        <f t="shared" ref="N1" si="6">EOMONTH(M1,1)</f>
        <v>47026</v>
      </c>
      <c r="O1" s="25">
        <f t="shared" ref="O1" si="7">EOMONTH(N1,1)</f>
        <v>47057</v>
      </c>
      <c r="P1" s="25">
        <f t="shared" ref="P1" si="8">EOMONTH(O1,1)</f>
        <v>47087</v>
      </c>
      <c r="Q1" s="25">
        <f t="shared" ref="Q1" si="9">EOMONTH(P1,1)</f>
        <v>47118</v>
      </c>
      <c r="R1" s="1"/>
      <c r="S1" s="17" t="s">
        <v>72</v>
      </c>
    </row>
    <row r="2" spans="1:19" x14ac:dyDescent="0.3">
      <c r="A2" s="10" t="s">
        <v>77</v>
      </c>
      <c r="B2" s="18">
        <v>400000</v>
      </c>
      <c r="C2" s="19">
        <v>42185</v>
      </c>
      <c r="D2" s="19">
        <v>2958465</v>
      </c>
      <c r="E2" s="1"/>
      <c r="F2" s="20">
        <f>IF(AND(F$1&gt;=EOMONTH($C2,0),F$1&lt;=EOMONTH($D2,0)),$B2/12,0)</f>
        <v>33333.333333333336</v>
      </c>
      <c r="G2" s="20">
        <f t="shared" ref="G2:Q17" si="10">IF(AND(G$1&gt;=EOMONTH($C2,0),G$1&lt;=EOMONTH($D2,0)),$B2/12,0)</f>
        <v>33333.333333333336</v>
      </c>
      <c r="H2" s="20">
        <f t="shared" si="10"/>
        <v>33333.333333333336</v>
      </c>
      <c r="I2" s="20">
        <f t="shared" si="10"/>
        <v>33333.333333333336</v>
      </c>
      <c r="J2" s="20">
        <f t="shared" si="10"/>
        <v>33333.333333333336</v>
      </c>
      <c r="K2" s="20">
        <f t="shared" si="10"/>
        <v>33333.333333333336</v>
      </c>
      <c r="L2" s="20">
        <f t="shared" si="10"/>
        <v>33333.333333333336</v>
      </c>
      <c r="M2" s="20">
        <f t="shared" si="10"/>
        <v>33333.333333333336</v>
      </c>
      <c r="N2" s="20">
        <f t="shared" si="10"/>
        <v>33333.333333333336</v>
      </c>
      <c r="O2" s="20">
        <f t="shared" si="10"/>
        <v>33333.333333333336</v>
      </c>
      <c r="P2" s="20">
        <f t="shared" si="10"/>
        <v>33333.333333333336</v>
      </c>
      <c r="Q2" s="20">
        <f t="shared" si="10"/>
        <v>33333.333333333336</v>
      </c>
      <c r="R2" s="1"/>
      <c r="S2" s="20">
        <f t="shared" ref="S2:S57" si="11">SUM(F2:Q2)</f>
        <v>399999.99999999994</v>
      </c>
    </row>
    <row r="3" spans="1:19" x14ac:dyDescent="0.3">
      <c r="A3" s="10" t="s">
        <v>78</v>
      </c>
      <c r="B3" s="18">
        <v>300000</v>
      </c>
      <c r="C3" s="19">
        <v>42436</v>
      </c>
      <c r="D3" s="19">
        <v>2958465</v>
      </c>
      <c r="E3" s="1"/>
      <c r="F3" s="20">
        <f t="shared" ref="F3:Q18" si="12">IF(AND(F$1&gt;=EOMONTH($C3,0),F$1&lt;=EOMONTH($D3,0)),$B3/12,0)</f>
        <v>25000</v>
      </c>
      <c r="G3" s="20">
        <f t="shared" si="10"/>
        <v>25000</v>
      </c>
      <c r="H3" s="20">
        <f t="shared" si="10"/>
        <v>25000</v>
      </c>
      <c r="I3" s="20">
        <f t="shared" si="10"/>
        <v>25000</v>
      </c>
      <c r="J3" s="20">
        <f t="shared" si="10"/>
        <v>25000</v>
      </c>
      <c r="K3" s="20">
        <f t="shared" si="10"/>
        <v>25000</v>
      </c>
      <c r="L3" s="20">
        <f t="shared" si="10"/>
        <v>25000</v>
      </c>
      <c r="M3" s="20">
        <f t="shared" si="10"/>
        <v>25000</v>
      </c>
      <c r="N3" s="20">
        <f t="shared" si="10"/>
        <v>25000</v>
      </c>
      <c r="O3" s="20">
        <f t="shared" si="10"/>
        <v>25000</v>
      </c>
      <c r="P3" s="20">
        <f t="shared" si="10"/>
        <v>25000</v>
      </c>
      <c r="Q3" s="20">
        <f t="shared" si="10"/>
        <v>25000</v>
      </c>
      <c r="R3" s="1"/>
      <c r="S3" s="20">
        <f t="shared" si="11"/>
        <v>300000</v>
      </c>
    </row>
    <row r="4" spans="1:19" x14ac:dyDescent="0.3">
      <c r="A4" s="10" t="s">
        <v>79</v>
      </c>
      <c r="B4" s="18">
        <v>300000</v>
      </c>
      <c r="C4" s="19">
        <v>42400</v>
      </c>
      <c r="D4" s="19">
        <v>2958465</v>
      </c>
      <c r="E4" s="1"/>
      <c r="F4" s="20">
        <f t="shared" si="12"/>
        <v>25000</v>
      </c>
      <c r="G4" s="20">
        <f t="shared" si="10"/>
        <v>25000</v>
      </c>
      <c r="H4" s="20">
        <f t="shared" si="10"/>
        <v>25000</v>
      </c>
      <c r="I4" s="20">
        <f t="shared" si="10"/>
        <v>25000</v>
      </c>
      <c r="J4" s="20">
        <f t="shared" si="10"/>
        <v>25000</v>
      </c>
      <c r="K4" s="20">
        <f t="shared" si="10"/>
        <v>25000</v>
      </c>
      <c r="L4" s="20">
        <f t="shared" si="10"/>
        <v>25000</v>
      </c>
      <c r="M4" s="20">
        <f t="shared" si="10"/>
        <v>25000</v>
      </c>
      <c r="N4" s="20">
        <f t="shared" si="10"/>
        <v>25000</v>
      </c>
      <c r="O4" s="20">
        <f t="shared" si="10"/>
        <v>25000</v>
      </c>
      <c r="P4" s="20">
        <f t="shared" si="10"/>
        <v>25000</v>
      </c>
      <c r="Q4" s="20">
        <f t="shared" si="10"/>
        <v>25000</v>
      </c>
      <c r="R4" s="1"/>
      <c r="S4" s="20">
        <f t="shared" si="11"/>
        <v>300000</v>
      </c>
    </row>
    <row r="5" spans="1:19" x14ac:dyDescent="0.3">
      <c r="A5" s="10" t="s">
        <v>80</v>
      </c>
      <c r="B5" s="18">
        <v>250000</v>
      </c>
      <c r="C5" s="19">
        <v>42913</v>
      </c>
      <c r="D5" s="19">
        <v>2958465</v>
      </c>
      <c r="E5" s="1"/>
      <c r="F5" s="20">
        <f t="shared" si="12"/>
        <v>20833.333333333332</v>
      </c>
      <c r="G5" s="20">
        <f t="shared" si="10"/>
        <v>20833.333333333332</v>
      </c>
      <c r="H5" s="20">
        <f t="shared" si="10"/>
        <v>20833.333333333332</v>
      </c>
      <c r="I5" s="20">
        <f t="shared" si="10"/>
        <v>20833.333333333332</v>
      </c>
      <c r="J5" s="20">
        <f t="shared" si="10"/>
        <v>20833.333333333332</v>
      </c>
      <c r="K5" s="20">
        <f t="shared" si="10"/>
        <v>20833.333333333332</v>
      </c>
      <c r="L5" s="20">
        <f t="shared" si="10"/>
        <v>20833.333333333332</v>
      </c>
      <c r="M5" s="20">
        <f t="shared" si="10"/>
        <v>20833.333333333332</v>
      </c>
      <c r="N5" s="20">
        <f t="shared" si="10"/>
        <v>20833.333333333332</v>
      </c>
      <c r="O5" s="20">
        <f t="shared" si="10"/>
        <v>20833.333333333332</v>
      </c>
      <c r="P5" s="20">
        <f t="shared" si="10"/>
        <v>20833.333333333332</v>
      </c>
      <c r="Q5" s="20">
        <f t="shared" si="10"/>
        <v>20833.333333333332</v>
      </c>
      <c r="R5" s="1"/>
      <c r="S5" s="20">
        <f t="shared" si="11"/>
        <v>250000.00000000003</v>
      </c>
    </row>
    <row r="6" spans="1:19" x14ac:dyDescent="0.3">
      <c r="A6" s="10" t="s">
        <v>81</v>
      </c>
      <c r="B6" s="18">
        <v>200000</v>
      </c>
      <c r="C6" s="19">
        <v>45608</v>
      </c>
      <c r="D6" s="19">
        <v>2958465</v>
      </c>
      <c r="E6" s="1"/>
      <c r="F6" s="20">
        <f t="shared" si="12"/>
        <v>16666.666666666668</v>
      </c>
      <c r="G6" s="20">
        <f t="shared" si="10"/>
        <v>16666.666666666668</v>
      </c>
      <c r="H6" s="20">
        <f t="shared" si="10"/>
        <v>16666.666666666668</v>
      </c>
      <c r="I6" s="20">
        <f t="shared" si="10"/>
        <v>16666.666666666668</v>
      </c>
      <c r="J6" s="20">
        <f t="shared" si="10"/>
        <v>16666.666666666668</v>
      </c>
      <c r="K6" s="20">
        <f t="shared" si="10"/>
        <v>16666.666666666668</v>
      </c>
      <c r="L6" s="20">
        <f t="shared" si="10"/>
        <v>16666.666666666668</v>
      </c>
      <c r="M6" s="20">
        <f t="shared" si="10"/>
        <v>16666.666666666668</v>
      </c>
      <c r="N6" s="20">
        <f t="shared" si="10"/>
        <v>16666.666666666668</v>
      </c>
      <c r="O6" s="20">
        <f t="shared" si="10"/>
        <v>16666.666666666668</v>
      </c>
      <c r="P6" s="20">
        <f t="shared" si="10"/>
        <v>16666.666666666668</v>
      </c>
      <c r="Q6" s="20">
        <f t="shared" si="10"/>
        <v>16666.666666666668</v>
      </c>
      <c r="R6" s="1"/>
      <c r="S6" s="20">
        <f t="shared" si="11"/>
        <v>199999.99999999997</v>
      </c>
    </row>
    <row r="7" spans="1:19" x14ac:dyDescent="0.3">
      <c r="A7" s="10" t="s">
        <v>82</v>
      </c>
      <c r="B7" s="18">
        <v>100000</v>
      </c>
      <c r="C7" s="19">
        <v>43575</v>
      </c>
      <c r="D7" s="19">
        <v>2958465</v>
      </c>
      <c r="E7" s="1"/>
      <c r="F7" s="20">
        <f t="shared" si="12"/>
        <v>8333.3333333333339</v>
      </c>
      <c r="G7" s="20">
        <f t="shared" si="10"/>
        <v>8333.3333333333339</v>
      </c>
      <c r="H7" s="20">
        <f t="shared" si="10"/>
        <v>8333.3333333333339</v>
      </c>
      <c r="I7" s="20">
        <f t="shared" si="10"/>
        <v>8333.3333333333339</v>
      </c>
      <c r="J7" s="20">
        <f t="shared" si="10"/>
        <v>8333.3333333333339</v>
      </c>
      <c r="K7" s="20">
        <f t="shared" si="10"/>
        <v>8333.3333333333339</v>
      </c>
      <c r="L7" s="20">
        <f t="shared" si="10"/>
        <v>8333.3333333333339</v>
      </c>
      <c r="M7" s="20">
        <f t="shared" si="10"/>
        <v>8333.3333333333339</v>
      </c>
      <c r="N7" s="20">
        <f t="shared" si="10"/>
        <v>8333.3333333333339</v>
      </c>
      <c r="O7" s="20">
        <f t="shared" si="10"/>
        <v>8333.3333333333339</v>
      </c>
      <c r="P7" s="20">
        <f t="shared" si="10"/>
        <v>8333.3333333333339</v>
      </c>
      <c r="Q7" s="20">
        <f t="shared" si="10"/>
        <v>8333.3333333333339</v>
      </c>
      <c r="R7" s="1"/>
      <c r="S7" s="20">
        <f t="shared" si="11"/>
        <v>99999.999999999985</v>
      </c>
    </row>
    <row r="8" spans="1:19" x14ac:dyDescent="0.3">
      <c r="A8" s="10" t="s">
        <v>82</v>
      </c>
      <c r="B8" s="18">
        <v>100000</v>
      </c>
      <c r="C8" s="19">
        <v>45437</v>
      </c>
      <c r="D8" s="19">
        <v>2958465</v>
      </c>
      <c r="E8" s="1"/>
      <c r="F8" s="20">
        <f t="shared" si="12"/>
        <v>8333.3333333333339</v>
      </c>
      <c r="G8" s="20">
        <f t="shared" si="10"/>
        <v>8333.3333333333339</v>
      </c>
      <c r="H8" s="20">
        <f t="shared" si="10"/>
        <v>8333.3333333333339</v>
      </c>
      <c r="I8" s="20">
        <f t="shared" si="10"/>
        <v>8333.3333333333339</v>
      </c>
      <c r="J8" s="20">
        <f t="shared" si="10"/>
        <v>8333.3333333333339</v>
      </c>
      <c r="K8" s="20">
        <f t="shared" si="10"/>
        <v>8333.3333333333339</v>
      </c>
      <c r="L8" s="20">
        <f t="shared" si="10"/>
        <v>8333.3333333333339</v>
      </c>
      <c r="M8" s="20">
        <f t="shared" si="10"/>
        <v>8333.3333333333339</v>
      </c>
      <c r="N8" s="20">
        <f t="shared" si="10"/>
        <v>8333.3333333333339</v>
      </c>
      <c r="O8" s="20">
        <f t="shared" si="10"/>
        <v>8333.3333333333339</v>
      </c>
      <c r="P8" s="20">
        <f t="shared" si="10"/>
        <v>8333.3333333333339</v>
      </c>
      <c r="Q8" s="20">
        <f t="shared" si="10"/>
        <v>8333.3333333333339</v>
      </c>
      <c r="R8" s="1"/>
      <c r="S8" s="20">
        <f t="shared" si="11"/>
        <v>99999.999999999985</v>
      </c>
    </row>
    <row r="9" spans="1:19" x14ac:dyDescent="0.3">
      <c r="A9" s="10" t="s">
        <v>82</v>
      </c>
      <c r="B9" s="18">
        <v>100000</v>
      </c>
      <c r="C9" s="19">
        <v>45701</v>
      </c>
      <c r="D9" s="19">
        <v>2958465</v>
      </c>
      <c r="E9" s="1"/>
      <c r="F9" s="20">
        <f t="shared" si="12"/>
        <v>8333.3333333333339</v>
      </c>
      <c r="G9" s="20">
        <f t="shared" si="10"/>
        <v>8333.3333333333339</v>
      </c>
      <c r="H9" s="20">
        <f t="shared" si="10"/>
        <v>8333.3333333333339</v>
      </c>
      <c r="I9" s="20">
        <f t="shared" si="10"/>
        <v>8333.3333333333339</v>
      </c>
      <c r="J9" s="20">
        <f t="shared" si="10"/>
        <v>8333.3333333333339</v>
      </c>
      <c r="K9" s="20">
        <f t="shared" si="10"/>
        <v>8333.3333333333339</v>
      </c>
      <c r="L9" s="20">
        <f t="shared" si="10"/>
        <v>8333.3333333333339</v>
      </c>
      <c r="M9" s="20">
        <f t="shared" si="10"/>
        <v>8333.3333333333339</v>
      </c>
      <c r="N9" s="20">
        <f t="shared" si="10"/>
        <v>8333.3333333333339</v>
      </c>
      <c r="O9" s="20">
        <f t="shared" si="10"/>
        <v>8333.3333333333339</v>
      </c>
      <c r="P9" s="20">
        <f t="shared" si="10"/>
        <v>8333.3333333333339</v>
      </c>
      <c r="Q9" s="20">
        <f t="shared" si="10"/>
        <v>8333.3333333333339</v>
      </c>
      <c r="R9" s="1"/>
      <c r="S9" s="20">
        <f t="shared" si="11"/>
        <v>99999.999999999985</v>
      </c>
    </row>
    <row r="10" spans="1:19" x14ac:dyDescent="0.3">
      <c r="A10" s="10" t="s">
        <v>83</v>
      </c>
      <c r="B10" s="18">
        <v>90000</v>
      </c>
      <c r="C10" s="19">
        <v>42404</v>
      </c>
      <c r="D10" s="19">
        <v>2958465</v>
      </c>
      <c r="E10" s="1"/>
      <c r="F10" s="20">
        <f t="shared" si="12"/>
        <v>7500</v>
      </c>
      <c r="G10" s="20">
        <f t="shared" si="10"/>
        <v>7500</v>
      </c>
      <c r="H10" s="20">
        <f t="shared" si="10"/>
        <v>7500</v>
      </c>
      <c r="I10" s="20">
        <f t="shared" si="10"/>
        <v>7500</v>
      </c>
      <c r="J10" s="20">
        <f t="shared" si="10"/>
        <v>7500</v>
      </c>
      <c r="K10" s="20">
        <f t="shared" si="10"/>
        <v>7500</v>
      </c>
      <c r="L10" s="20">
        <f t="shared" si="10"/>
        <v>7500</v>
      </c>
      <c r="M10" s="20">
        <f t="shared" si="10"/>
        <v>7500</v>
      </c>
      <c r="N10" s="20">
        <f t="shared" si="10"/>
        <v>7500</v>
      </c>
      <c r="O10" s="20">
        <f t="shared" si="10"/>
        <v>7500</v>
      </c>
      <c r="P10" s="20">
        <f t="shared" si="10"/>
        <v>7500</v>
      </c>
      <c r="Q10" s="20">
        <f t="shared" si="10"/>
        <v>7500</v>
      </c>
      <c r="R10" s="1"/>
      <c r="S10" s="20">
        <f t="shared" si="11"/>
        <v>90000</v>
      </c>
    </row>
    <row r="11" spans="1:19" x14ac:dyDescent="0.3">
      <c r="A11" s="10" t="s">
        <v>83</v>
      </c>
      <c r="B11" s="18">
        <v>90000</v>
      </c>
      <c r="C11" s="19">
        <v>42455</v>
      </c>
      <c r="D11" s="19">
        <v>2958465</v>
      </c>
      <c r="E11" s="1"/>
      <c r="F11" s="20">
        <f t="shared" si="12"/>
        <v>7500</v>
      </c>
      <c r="G11" s="20">
        <f t="shared" si="10"/>
        <v>7500</v>
      </c>
      <c r="H11" s="20">
        <f t="shared" si="10"/>
        <v>7500</v>
      </c>
      <c r="I11" s="20">
        <f t="shared" si="10"/>
        <v>7500</v>
      </c>
      <c r="J11" s="20">
        <f t="shared" si="10"/>
        <v>7500</v>
      </c>
      <c r="K11" s="20">
        <f t="shared" si="10"/>
        <v>7500</v>
      </c>
      <c r="L11" s="20">
        <f t="shared" si="10"/>
        <v>7500</v>
      </c>
      <c r="M11" s="20">
        <f t="shared" si="10"/>
        <v>7500</v>
      </c>
      <c r="N11" s="20">
        <f t="shared" si="10"/>
        <v>7500</v>
      </c>
      <c r="O11" s="20">
        <f t="shared" si="10"/>
        <v>7500</v>
      </c>
      <c r="P11" s="20">
        <f t="shared" si="10"/>
        <v>7500</v>
      </c>
      <c r="Q11" s="20">
        <f t="shared" si="10"/>
        <v>7500</v>
      </c>
      <c r="R11" s="1"/>
      <c r="S11" s="20">
        <f t="shared" si="11"/>
        <v>90000</v>
      </c>
    </row>
    <row r="12" spans="1:19" x14ac:dyDescent="0.3">
      <c r="A12" s="10" t="s">
        <v>83</v>
      </c>
      <c r="B12" s="18">
        <v>90000</v>
      </c>
      <c r="C12" s="19">
        <v>42644</v>
      </c>
      <c r="D12" s="19">
        <v>2958465</v>
      </c>
      <c r="E12" s="1"/>
      <c r="F12" s="20">
        <f t="shared" si="12"/>
        <v>7500</v>
      </c>
      <c r="G12" s="20">
        <f t="shared" si="10"/>
        <v>7500</v>
      </c>
      <c r="H12" s="20">
        <f t="shared" si="10"/>
        <v>7500</v>
      </c>
      <c r="I12" s="20">
        <f t="shared" si="10"/>
        <v>7500</v>
      </c>
      <c r="J12" s="20">
        <f t="shared" si="10"/>
        <v>7500</v>
      </c>
      <c r="K12" s="20">
        <f t="shared" si="10"/>
        <v>7500</v>
      </c>
      <c r="L12" s="20">
        <f t="shared" si="10"/>
        <v>7500</v>
      </c>
      <c r="M12" s="20">
        <f t="shared" si="10"/>
        <v>7500</v>
      </c>
      <c r="N12" s="20">
        <f t="shared" si="10"/>
        <v>7500</v>
      </c>
      <c r="O12" s="20">
        <f t="shared" si="10"/>
        <v>7500</v>
      </c>
      <c r="P12" s="20">
        <f t="shared" si="10"/>
        <v>7500</v>
      </c>
      <c r="Q12" s="20">
        <f t="shared" si="10"/>
        <v>7500</v>
      </c>
      <c r="R12" s="1"/>
      <c r="S12" s="20">
        <f t="shared" si="11"/>
        <v>90000</v>
      </c>
    </row>
    <row r="13" spans="1:19" x14ac:dyDescent="0.3">
      <c r="A13" s="10" t="s">
        <v>83</v>
      </c>
      <c r="B13" s="18">
        <v>90000</v>
      </c>
      <c r="C13" s="19">
        <v>44694</v>
      </c>
      <c r="D13" s="19">
        <v>2958465</v>
      </c>
      <c r="E13" s="1"/>
      <c r="F13" s="20">
        <f t="shared" si="12"/>
        <v>7500</v>
      </c>
      <c r="G13" s="20">
        <f t="shared" si="10"/>
        <v>7500</v>
      </c>
      <c r="H13" s="20">
        <f t="shared" si="10"/>
        <v>7500</v>
      </c>
      <c r="I13" s="20">
        <f t="shared" si="10"/>
        <v>7500</v>
      </c>
      <c r="J13" s="20">
        <f t="shared" si="10"/>
        <v>7500</v>
      </c>
      <c r="K13" s="20">
        <f t="shared" si="10"/>
        <v>7500</v>
      </c>
      <c r="L13" s="20">
        <f t="shared" si="10"/>
        <v>7500</v>
      </c>
      <c r="M13" s="20">
        <f t="shared" si="10"/>
        <v>7500</v>
      </c>
      <c r="N13" s="20">
        <f t="shared" si="10"/>
        <v>7500</v>
      </c>
      <c r="O13" s="20">
        <f t="shared" si="10"/>
        <v>7500</v>
      </c>
      <c r="P13" s="20">
        <f t="shared" si="10"/>
        <v>7500</v>
      </c>
      <c r="Q13" s="20">
        <f t="shared" si="10"/>
        <v>7500</v>
      </c>
      <c r="R13" s="1"/>
      <c r="S13" s="20">
        <f t="shared" si="11"/>
        <v>90000</v>
      </c>
    </row>
    <row r="14" spans="1:19" x14ac:dyDescent="0.3">
      <c r="A14" s="10" t="s">
        <v>83</v>
      </c>
      <c r="B14" s="18">
        <v>90000</v>
      </c>
      <c r="C14" s="19">
        <v>44983</v>
      </c>
      <c r="D14" s="19">
        <v>2958465</v>
      </c>
      <c r="E14" s="1"/>
      <c r="F14" s="20">
        <f t="shared" si="12"/>
        <v>7500</v>
      </c>
      <c r="G14" s="20">
        <f t="shared" si="10"/>
        <v>7500</v>
      </c>
      <c r="H14" s="20">
        <f t="shared" si="10"/>
        <v>7500</v>
      </c>
      <c r="I14" s="20">
        <f t="shared" si="10"/>
        <v>7500</v>
      </c>
      <c r="J14" s="20">
        <f t="shared" si="10"/>
        <v>7500</v>
      </c>
      <c r="K14" s="20">
        <f t="shared" si="10"/>
        <v>7500</v>
      </c>
      <c r="L14" s="20">
        <f t="shared" si="10"/>
        <v>7500</v>
      </c>
      <c r="M14" s="20">
        <f t="shared" si="10"/>
        <v>7500</v>
      </c>
      <c r="N14" s="20">
        <f t="shared" si="10"/>
        <v>7500</v>
      </c>
      <c r="O14" s="20">
        <f t="shared" si="10"/>
        <v>7500</v>
      </c>
      <c r="P14" s="20">
        <f t="shared" si="10"/>
        <v>7500</v>
      </c>
      <c r="Q14" s="20">
        <f t="shared" si="10"/>
        <v>7500</v>
      </c>
      <c r="R14" s="1"/>
      <c r="S14" s="20">
        <f t="shared" si="11"/>
        <v>90000</v>
      </c>
    </row>
    <row r="15" spans="1:19" x14ac:dyDescent="0.3">
      <c r="A15" s="10" t="s">
        <v>83</v>
      </c>
      <c r="B15" s="18">
        <v>90000</v>
      </c>
      <c r="C15" s="19">
        <v>45053</v>
      </c>
      <c r="D15" s="19">
        <v>2958465</v>
      </c>
      <c r="E15" s="1"/>
      <c r="F15" s="20">
        <f t="shared" si="12"/>
        <v>7500</v>
      </c>
      <c r="G15" s="20">
        <f t="shared" si="10"/>
        <v>7500</v>
      </c>
      <c r="H15" s="20">
        <f t="shared" si="10"/>
        <v>7500</v>
      </c>
      <c r="I15" s="20">
        <f t="shared" si="10"/>
        <v>7500</v>
      </c>
      <c r="J15" s="20">
        <f t="shared" si="10"/>
        <v>7500</v>
      </c>
      <c r="K15" s="20">
        <f t="shared" si="10"/>
        <v>7500</v>
      </c>
      <c r="L15" s="20">
        <f t="shared" si="10"/>
        <v>7500</v>
      </c>
      <c r="M15" s="20">
        <f t="shared" si="10"/>
        <v>7500</v>
      </c>
      <c r="N15" s="20">
        <f t="shared" si="10"/>
        <v>7500</v>
      </c>
      <c r="O15" s="20">
        <f t="shared" si="10"/>
        <v>7500</v>
      </c>
      <c r="P15" s="20">
        <f t="shared" si="10"/>
        <v>7500</v>
      </c>
      <c r="Q15" s="20">
        <f t="shared" si="10"/>
        <v>7500</v>
      </c>
      <c r="R15" s="1"/>
      <c r="S15" s="20">
        <f t="shared" si="11"/>
        <v>90000</v>
      </c>
    </row>
    <row r="16" spans="1:19" x14ac:dyDescent="0.3">
      <c r="A16" s="10" t="s">
        <v>83</v>
      </c>
      <c r="B16" s="18">
        <v>90000</v>
      </c>
      <c r="C16" s="19">
        <v>45115</v>
      </c>
      <c r="D16" s="19">
        <v>2958465</v>
      </c>
      <c r="E16" s="1"/>
      <c r="F16" s="20">
        <f t="shared" si="12"/>
        <v>7500</v>
      </c>
      <c r="G16" s="20">
        <f t="shared" si="10"/>
        <v>7500</v>
      </c>
      <c r="H16" s="20">
        <f t="shared" si="10"/>
        <v>7500</v>
      </c>
      <c r="I16" s="20">
        <f t="shared" si="10"/>
        <v>7500</v>
      </c>
      <c r="J16" s="20">
        <f t="shared" si="10"/>
        <v>7500</v>
      </c>
      <c r="K16" s="20">
        <f t="shared" si="10"/>
        <v>7500</v>
      </c>
      <c r="L16" s="20">
        <f t="shared" si="10"/>
        <v>7500</v>
      </c>
      <c r="M16" s="20">
        <f t="shared" si="10"/>
        <v>7500</v>
      </c>
      <c r="N16" s="20">
        <f t="shared" si="10"/>
        <v>7500</v>
      </c>
      <c r="O16" s="20">
        <f t="shared" si="10"/>
        <v>7500</v>
      </c>
      <c r="P16" s="20">
        <f t="shared" si="10"/>
        <v>7500</v>
      </c>
      <c r="Q16" s="20">
        <f t="shared" si="10"/>
        <v>7500</v>
      </c>
      <c r="R16" s="1"/>
      <c r="S16" s="20">
        <f t="shared" si="11"/>
        <v>90000</v>
      </c>
    </row>
    <row r="17" spans="1:19" x14ac:dyDescent="0.3">
      <c r="A17" s="10" t="s">
        <v>83</v>
      </c>
      <c r="B17" s="18">
        <v>90000</v>
      </c>
      <c r="C17" s="19">
        <v>45320</v>
      </c>
      <c r="D17" s="19">
        <v>2958465</v>
      </c>
      <c r="E17" s="1"/>
      <c r="F17" s="20">
        <f t="shared" si="12"/>
        <v>7500</v>
      </c>
      <c r="G17" s="20">
        <f t="shared" si="10"/>
        <v>7500</v>
      </c>
      <c r="H17" s="20">
        <f t="shared" si="10"/>
        <v>7500</v>
      </c>
      <c r="I17" s="20">
        <f t="shared" si="10"/>
        <v>7500</v>
      </c>
      <c r="J17" s="20">
        <f t="shared" si="10"/>
        <v>7500</v>
      </c>
      <c r="K17" s="20">
        <f t="shared" si="10"/>
        <v>7500</v>
      </c>
      <c r="L17" s="20">
        <f t="shared" si="10"/>
        <v>7500</v>
      </c>
      <c r="M17" s="20">
        <f t="shared" si="10"/>
        <v>7500</v>
      </c>
      <c r="N17" s="20">
        <f t="shared" si="10"/>
        <v>7500</v>
      </c>
      <c r="O17" s="20">
        <f t="shared" si="10"/>
        <v>7500</v>
      </c>
      <c r="P17" s="20">
        <f t="shared" si="10"/>
        <v>7500</v>
      </c>
      <c r="Q17" s="20">
        <f t="shared" si="10"/>
        <v>7500</v>
      </c>
      <c r="R17" s="1"/>
      <c r="S17" s="20">
        <f t="shared" si="11"/>
        <v>90000</v>
      </c>
    </row>
    <row r="18" spans="1:19" x14ac:dyDescent="0.3">
      <c r="A18" s="10" t="s">
        <v>83</v>
      </c>
      <c r="B18" s="18">
        <v>90000</v>
      </c>
      <c r="C18" s="19">
        <v>45712</v>
      </c>
      <c r="D18" s="19">
        <v>2958465</v>
      </c>
      <c r="E18" s="1"/>
      <c r="F18" s="20">
        <f t="shared" si="12"/>
        <v>7500</v>
      </c>
      <c r="G18" s="20">
        <f t="shared" si="12"/>
        <v>7500</v>
      </c>
      <c r="H18" s="20">
        <f t="shared" si="12"/>
        <v>7500</v>
      </c>
      <c r="I18" s="20">
        <f t="shared" si="12"/>
        <v>7500</v>
      </c>
      <c r="J18" s="20">
        <f t="shared" si="12"/>
        <v>7500</v>
      </c>
      <c r="K18" s="20">
        <f t="shared" si="12"/>
        <v>7500</v>
      </c>
      <c r="L18" s="20">
        <f t="shared" si="12"/>
        <v>7500</v>
      </c>
      <c r="M18" s="20">
        <f t="shared" si="12"/>
        <v>7500</v>
      </c>
      <c r="N18" s="20">
        <f t="shared" si="12"/>
        <v>7500</v>
      </c>
      <c r="O18" s="20">
        <f t="shared" si="12"/>
        <v>7500</v>
      </c>
      <c r="P18" s="20">
        <f t="shared" si="12"/>
        <v>7500</v>
      </c>
      <c r="Q18" s="20">
        <f t="shared" si="12"/>
        <v>7500</v>
      </c>
      <c r="R18" s="1"/>
      <c r="S18" s="20">
        <f t="shared" si="11"/>
        <v>90000</v>
      </c>
    </row>
    <row r="19" spans="1:19" x14ac:dyDescent="0.3">
      <c r="A19" s="10" t="s">
        <v>83</v>
      </c>
      <c r="B19" s="18">
        <v>90000</v>
      </c>
      <c r="C19" s="19">
        <v>45759</v>
      </c>
      <c r="D19" s="19">
        <v>2958465</v>
      </c>
      <c r="E19" s="1"/>
      <c r="F19" s="20">
        <f t="shared" ref="F19:Q34" si="13">IF(AND(F$1&gt;=EOMONTH($C19,0),F$1&lt;=EOMONTH($D19,0)),$B19/12,0)</f>
        <v>7500</v>
      </c>
      <c r="G19" s="20">
        <f t="shared" si="13"/>
        <v>7500</v>
      </c>
      <c r="H19" s="20">
        <f t="shared" si="13"/>
        <v>7500</v>
      </c>
      <c r="I19" s="20">
        <f t="shared" si="13"/>
        <v>7500</v>
      </c>
      <c r="J19" s="20">
        <f t="shared" si="13"/>
        <v>7500</v>
      </c>
      <c r="K19" s="20">
        <f t="shared" si="13"/>
        <v>7500</v>
      </c>
      <c r="L19" s="20">
        <f t="shared" si="13"/>
        <v>7500</v>
      </c>
      <c r="M19" s="20">
        <f t="shared" si="13"/>
        <v>7500</v>
      </c>
      <c r="N19" s="20">
        <f t="shared" si="13"/>
        <v>7500</v>
      </c>
      <c r="O19" s="20">
        <f t="shared" si="13"/>
        <v>7500</v>
      </c>
      <c r="P19" s="20">
        <f t="shared" si="13"/>
        <v>7500</v>
      </c>
      <c r="Q19" s="20">
        <f t="shared" si="13"/>
        <v>7500</v>
      </c>
      <c r="R19" s="1"/>
      <c r="S19" s="20">
        <f t="shared" si="11"/>
        <v>90000</v>
      </c>
    </row>
    <row r="20" spans="1:19" x14ac:dyDescent="0.3">
      <c r="A20" s="10" t="s">
        <v>84</v>
      </c>
      <c r="B20" s="18">
        <v>80000</v>
      </c>
      <c r="C20" s="19">
        <v>44418</v>
      </c>
      <c r="D20" s="19">
        <v>2958465</v>
      </c>
      <c r="E20" s="1"/>
      <c r="F20" s="20">
        <f t="shared" si="13"/>
        <v>6666.666666666667</v>
      </c>
      <c r="G20" s="20">
        <f t="shared" si="13"/>
        <v>6666.666666666667</v>
      </c>
      <c r="H20" s="20">
        <f t="shared" si="13"/>
        <v>6666.666666666667</v>
      </c>
      <c r="I20" s="20">
        <f t="shared" si="13"/>
        <v>6666.666666666667</v>
      </c>
      <c r="J20" s="20">
        <f t="shared" si="13"/>
        <v>6666.666666666667</v>
      </c>
      <c r="K20" s="20">
        <f t="shared" si="13"/>
        <v>6666.666666666667</v>
      </c>
      <c r="L20" s="20">
        <f t="shared" si="13"/>
        <v>6666.666666666667</v>
      </c>
      <c r="M20" s="20">
        <f t="shared" si="13"/>
        <v>6666.666666666667</v>
      </c>
      <c r="N20" s="20">
        <f t="shared" si="13"/>
        <v>6666.666666666667</v>
      </c>
      <c r="O20" s="20">
        <f t="shared" si="13"/>
        <v>6666.666666666667</v>
      </c>
      <c r="P20" s="20">
        <f t="shared" si="13"/>
        <v>6666.666666666667</v>
      </c>
      <c r="Q20" s="20">
        <f t="shared" si="13"/>
        <v>6666.666666666667</v>
      </c>
      <c r="R20" s="1"/>
      <c r="S20" s="20">
        <f t="shared" si="11"/>
        <v>80000</v>
      </c>
    </row>
    <row r="21" spans="1:19" x14ac:dyDescent="0.3">
      <c r="A21" s="10" t="s">
        <v>84</v>
      </c>
      <c r="B21" s="18">
        <v>80000</v>
      </c>
      <c r="C21" s="19">
        <v>44609</v>
      </c>
      <c r="D21" s="19">
        <v>2958465</v>
      </c>
      <c r="E21" s="1"/>
      <c r="F21" s="20">
        <f t="shared" si="13"/>
        <v>6666.666666666667</v>
      </c>
      <c r="G21" s="20">
        <f t="shared" si="13"/>
        <v>6666.666666666667</v>
      </c>
      <c r="H21" s="20">
        <f t="shared" si="13"/>
        <v>6666.666666666667</v>
      </c>
      <c r="I21" s="20">
        <f t="shared" si="13"/>
        <v>6666.666666666667</v>
      </c>
      <c r="J21" s="20">
        <f t="shared" si="13"/>
        <v>6666.666666666667</v>
      </c>
      <c r="K21" s="20">
        <f t="shared" si="13"/>
        <v>6666.666666666667</v>
      </c>
      <c r="L21" s="20">
        <f t="shared" si="13"/>
        <v>6666.666666666667</v>
      </c>
      <c r="M21" s="20">
        <f t="shared" si="13"/>
        <v>6666.666666666667</v>
      </c>
      <c r="N21" s="20">
        <f t="shared" si="13"/>
        <v>6666.666666666667</v>
      </c>
      <c r="O21" s="20">
        <f t="shared" si="13"/>
        <v>6666.666666666667</v>
      </c>
      <c r="P21" s="20">
        <f t="shared" si="13"/>
        <v>6666.666666666667</v>
      </c>
      <c r="Q21" s="20">
        <f t="shared" si="13"/>
        <v>6666.666666666667</v>
      </c>
      <c r="R21" s="1"/>
      <c r="S21" s="20">
        <f t="shared" si="11"/>
        <v>80000</v>
      </c>
    </row>
    <row r="22" spans="1:19" x14ac:dyDescent="0.3">
      <c r="A22" s="10" t="s">
        <v>84</v>
      </c>
      <c r="B22" s="18">
        <v>80000</v>
      </c>
      <c r="C22" s="19">
        <v>45533</v>
      </c>
      <c r="D22" s="19">
        <v>2958465</v>
      </c>
      <c r="E22" s="1"/>
      <c r="F22" s="20">
        <f t="shared" si="13"/>
        <v>6666.666666666667</v>
      </c>
      <c r="G22" s="20">
        <f t="shared" si="13"/>
        <v>6666.666666666667</v>
      </c>
      <c r="H22" s="20">
        <f t="shared" si="13"/>
        <v>6666.666666666667</v>
      </c>
      <c r="I22" s="20">
        <f t="shared" si="13"/>
        <v>6666.666666666667</v>
      </c>
      <c r="J22" s="20">
        <f t="shared" si="13"/>
        <v>6666.666666666667</v>
      </c>
      <c r="K22" s="20">
        <f t="shared" si="13"/>
        <v>6666.666666666667</v>
      </c>
      <c r="L22" s="20">
        <f t="shared" si="13"/>
        <v>6666.666666666667</v>
      </c>
      <c r="M22" s="20">
        <f t="shared" si="13"/>
        <v>6666.666666666667</v>
      </c>
      <c r="N22" s="20">
        <f t="shared" si="13"/>
        <v>6666.666666666667</v>
      </c>
      <c r="O22" s="20">
        <f t="shared" si="13"/>
        <v>6666.666666666667</v>
      </c>
      <c r="P22" s="20">
        <f t="shared" si="13"/>
        <v>6666.666666666667</v>
      </c>
      <c r="Q22" s="20">
        <f t="shared" si="13"/>
        <v>6666.666666666667</v>
      </c>
      <c r="R22" s="1"/>
      <c r="S22" s="20">
        <f t="shared" si="11"/>
        <v>80000</v>
      </c>
    </row>
    <row r="23" spans="1:19" x14ac:dyDescent="0.3">
      <c r="A23" s="10" t="s">
        <v>84</v>
      </c>
      <c r="B23" s="18">
        <v>80000</v>
      </c>
      <c r="C23" s="19">
        <v>45641</v>
      </c>
      <c r="D23" s="19">
        <v>2958465</v>
      </c>
      <c r="E23" s="1"/>
      <c r="F23" s="20">
        <f t="shared" si="13"/>
        <v>6666.666666666667</v>
      </c>
      <c r="G23" s="20">
        <f t="shared" si="13"/>
        <v>6666.666666666667</v>
      </c>
      <c r="H23" s="20">
        <f t="shared" si="13"/>
        <v>6666.666666666667</v>
      </c>
      <c r="I23" s="20">
        <f t="shared" si="13"/>
        <v>6666.666666666667</v>
      </c>
      <c r="J23" s="20">
        <f t="shared" si="13"/>
        <v>6666.666666666667</v>
      </c>
      <c r="K23" s="20">
        <f t="shared" si="13"/>
        <v>6666.666666666667</v>
      </c>
      <c r="L23" s="20">
        <f t="shared" si="13"/>
        <v>6666.666666666667</v>
      </c>
      <c r="M23" s="20">
        <f t="shared" si="13"/>
        <v>6666.666666666667</v>
      </c>
      <c r="N23" s="20">
        <f t="shared" si="13"/>
        <v>6666.666666666667</v>
      </c>
      <c r="O23" s="20">
        <f t="shared" si="13"/>
        <v>6666.666666666667</v>
      </c>
      <c r="P23" s="20">
        <f t="shared" si="13"/>
        <v>6666.666666666667</v>
      </c>
      <c r="Q23" s="20">
        <f t="shared" si="13"/>
        <v>6666.666666666667</v>
      </c>
      <c r="R23" s="1"/>
      <c r="S23" s="20">
        <f t="shared" si="11"/>
        <v>80000</v>
      </c>
    </row>
    <row r="24" spans="1:19" x14ac:dyDescent="0.3">
      <c r="A24" s="10" t="s">
        <v>85</v>
      </c>
      <c r="B24" s="18">
        <v>80000</v>
      </c>
      <c r="C24" s="19">
        <v>42802</v>
      </c>
      <c r="D24" s="19">
        <v>2958465</v>
      </c>
      <c r="E24" s="1"/>
      <c r="F24" s="20">
        <f t="shared" si="13"/>
        <v>6666.666666666667</v>
      </c>
      <c r="G24" s="20">
        <f t="shared" si="13"/>
        <v>6666.666666666667</v>
      </c>
      <c r="H24" s="20">
        <f t="shared" si="13"/>
        <v>6666.666666666667</v>
      </c>
      <c r="I24" s="20">
        <f t="shared" si="13"/>
        <v>6666.666666666667</v>
      </c>
      <c r="J24" s="20">
        <f t="shared" si="13"/>
        <v>6666.666666666667</v>
      </c>
      <c r="K24" s="20">
        <f t="shared" si="13"/>
        <v>6666.666666666667</v>
      </c>
      <c r="L24" s="20">
        <f t="shared" si="13"/>
        <v>6666.666666666667</v>
      </c>
      <c r="M24" s="20">
        <f t="shared" si="13"/>
        <v>6666.666666666667</v>
      </c>
      <c r="N24" s="20">
        <f t="shared" si="13"/>
        <v>6666.666666666667</v>
      </c>
      <c r="O24" s="20">
        <f t="shared" si="13"/>
        <v>6666.666666666667</v>
      </c>
      <c r="P24" s="20">
        <f t="shared" si="13"/>
        <v>6666.666666666667</v>
      </c>
      <c r="Q24" s="20">
        <f t="shared" si="13"/>
        <v>6666.666666666667</v>
      </c>
      <c r="R24" s="1"/>
      <c r="S24" s="20">
        <f t="shared" si="11"/>
        <v>80000</v>
      </c>
    </row>
    <row r="25" spans="1:19" x14ac:dyDescent="0.3">
      <c r="A25" s="10" t="s">
        <v>85</v>
      </c>
      <c r="B25" s="18">
        <v>80000</v>
      </c>
      <c r="C25" s="19">
        <v>42965</v>
      </c>
      <c r="D25" s="19">
        <v>2958465</v>
      </c>
      <c r="E25" s="1"/>
      <c r="F25" s="20">
        <f t="shared" si="13"/>
        <v>6666.666666666667</v>
      </c>
      <c r="G25" s="20">
        <f t="shared" si="13"/>
        <v>6666.666666666667</v>
      </c>
      <c r="H25" s="20">
        <f t="shared" si="13"/>
        <v>6666.666666666667</v>
      </c>
      <c r="I25" s="20">
        <f t="shared" si="13"/>
        <v>6666.666666666667</v>
      </c>
      <c r="J25" s="20">
        <f t="shared" si="13"/>
        <v>6666.666666666667</v>
      </c>
      <c r="K25" s="20">
        <f t="shared" si="13"/>
        <v>6666.666666666667</v>
      </c>
      <c r="L25" s="20">
        <f t="shared" si="13"/>
        <v>6666.666666666667</v>
      </c>
      <c r="M25" s="20">
        <f t="shared" si="13"/>
        <v>6666.666666666667</v>
      </c>
      <c r="N25" s="20">
        <f t="shared" si="13"/>
        <v>6666.666666666667</v>
      </c>
      <c r="O25" s="20">
        <f t="shared" si="13"/>
        <v>6666.666666666667</v>
      </c>
      <c r="P25" s="20">
        <f t="shared" si="13"/>
        <v>6666.666666666667</v>
      </c>
      <c r="Q25" s="20">
        <f t="shared" si="13"/>
        <v>6666.666666666667</v>
      </c>
      <c r="R25" s="1"/>
      <c r="S25" s="20">
        <f t="shared" si="11"/>
        <v>80000</v>
      </c>
    </row>
    <row r="26" spans="1:19" x14ac:dyDescent="0.3">
      <c r="A26" s="10" t="s">
        <v>85</v>
      </c>
      <c r="B26" s="18">
        <v>80000</v>
      </c>
      <c r="C26" s="19">
        <v>43516</v>
      </c>
      <c r="D26" s="19">
        <v>2958465</v>
      </c>
      <c r="E26" s="1"/>
      <c r="F26" s="20">
        <f t="shared" si="13"/>
        <v>6666.666666666667</v>
      </c>
      <c r="G26" s="20">
        <f t="shared" si="13"/>
        <v>6666.666666666667</v>
      </c>
      <c r="H26" s="20">
        <f t="shared" si="13"/>
        <v>6666.666666666667</v>
      </c>
      <c r="I26" s="20">
        <f t="shared" si="13"/>
        <v>6666.666666666667</v>
      </c>
      <c r="J26" s="20">
        <f t="shared" si="13"/>
        <v>6666.666666666667</v>
      </c>
      <c r="K26" s="20">
        <f t="shared" si="13"/>
        <v>6666.666666666667</v>
      </c>
      <c r="L26" s="20">
        <f t="shared" si="13"/>
        <v>6666.666666666667</v>
      </c>
      <c r="M26" s="20">
        <f t="shared" si="13"/>
        <v>6666.666666666667</v>
      </c>
      <c r="N26" s="20">
        <f t="shared" si="13"/>
        <v>6666.666666666667</v>
      </c>
      <c r="O26" s="20">
        <f t="shared" si="13"/>
        <v>6666.666666666667</v>
      </c>
      <c r="P26" s="20">
        <f t="shared" si="13"/>
        <v>6666.666666666667</v>
      </c>
      <c r="Q26" s="20">
        <f t="shared" si="13"/>
        <v>6666.666666666667</v>
      </c>
      <c r="R26" s="1"/>
      <c r="S26" s="20">
        <f t="shared" si="11"/>
        <v>80000</v>
      </c>
    </row>
    <row r="27" spans="1:19" x14ac:dyDescent="0.3">
      <c r="A27" s="10" t="s">
        <v>85</v>
      </c>
      <c r="B27" s="18">
        <v>80000</v>
      </c>
      <c r="C27" s="19">
        <v>43597</v>
      </c>
      <c r="D27" s="19">
        <v>2958465</v>
      </c>
      <c r="E27" s="1"/>
      <c r="F27" s="20">
        <f t="shared" si="13"/>
        <v>6666.666666666667</v>
      </c>
      <c r="G27" s="20">
        <f t="shared" si="13"/>
        <v>6666.666666666667</v>
      </c>
      <c r="H27" s="20">
        <f t="shared" si="13"/>
        <v>6666.666666666667</v>
      </c>
      <c r="I27" s="20">
        <f t="shared" si="13"/>
        <v>6666.666666666667</v>
      </c>
      <c r="J27" s="20">
        <f t="shared" si="13"/>
        <v>6666.666666666667</v>
      </c>
      <c r="K27" s="20">
        <f t="shared" si="13"/>
        <v>6666.666666666667</v>
      </c>
      <c r="L27" s="20">
        <f t="shared" si="13"/>
        <v>6666.666666666667</v>
      </c>
      <c r="M27" s="20">
        <f t="shared" si="13"/>
        <v>6666.666666666667</v>
      </c>
      <c r="N27" s="20">
        <f t="shared" si="13"/>
        <v>6666.666666666667</v>
      </c>
      <c r="O27" s="20">
        <f t="shared" si="13"/>
        <v>6666.666666666667</v>
      </c>
      <c r="P27" s="20">
        <f t="shared" si="13"/>
        <v>6666.666666666667</v>
      </c>
      <c r="Q27" s="20">
        <f t="shared" si="13"/>
        <v>6666.666666666667</v>
      </c>
      <c r="R27" s="1"/>
      <c r="S27" s="20">
        <f t="shared" si="11"/>
        <v>80000</v>
      </c>
    </row>
    <row r="28" spans="1:19" x14ac:dyDescent="0.3">
      <c r="A28" s="10" t="s">
        <v>85</v>
      </c>
      <c r="B28" s="18">
        <v>80000</v>
      </c>
      <c r="C28" s="19">
        <v>43968</v>
      </c>
      <c r="D28" s="19">
        <v>2958465</v>
      </c>
      <c r="E28" s="1"/>
      <c r="F28" s="20">
        <f t="shared" si="13"/>
        <v>6666.666666666667</v>
      </c>
      <c r="G28" s="20">
        <f t="shared" si="13"/>
        <v>6666.666666666667</v>
      </c>
      <c r="H28" s="20">
        <f t="shared" si="13"/>
        <v>6666.666666666667</v>
      </c>
      <c r="I28" s="20">
        <f t="shared" si="13"/>
        <v>6666.666666666667</v>
      </c>
      <c r="J28" s="20">
        <f t="shared" si="13"/>
        <v>6666.666666666667</v>
      </c>
      <c r="K28" s="20">
        <f t="shared" si="13"/>
        <v>6666.666666666667</v>
      </c>
      <c r="L28" s="20">
        <f t="shared" si="13"/>
        <v>6666.666666666667</v>
      </c>
      <c r="M28" s="20">
        <f t="shared" si="13"/>
        <v>6666.666666666667</v>
      </c>
      <c r="N28" s="20">
        <f t="shared" si="13"/>
        <v>6666.666666666667</v>
      </c>
      <c r="O28" s="20">
        <f t="shared" si="13"/>
        <v>6666.666666666667</v>
      </c>
      <c r="P28" s="20">
        <f t="shared" si="13"/>
        <v>6666.666666666667</v>
      </c>
      <c r="Q28" s="20">
        <f t="shared" si="13"/>
        <v>6666.666666666667</v>
      </c>
      <c r="R28" s="1"/>
      <c r="S28" s="20">
        <f t="shared" si="11"/>
        <v>80000</v>
      </c>
    </row>
    <row r="29" spans="1:19" x14ac:dyDescent="0.3">
      <c r="A29" s="10" t="s">
        <v>85</v>
      </c>
      <c r="B29" s="18">
        <v>80000</v>
      </c>
      <c r="C29" s="19">
        <v>44283</v>
      </c>
      <c r="D29" s="19">
        <v>2958465</v>
      </c>
      <c r="E29" s="1"/>
      <c r="F29" s="20">
        <f t="shared" si="13"/>
        <v>6666.666666666667</v>
      </c>
      <c r="G29" s="20">
        <f t="shared" si="13"/>
        <v>6666.666666666667</v>
      </c>
      <c r="H29" s="20">
        <f t="shared" si="13"/>
        <v>6666.666666666667</v>
      </c>
      <c r="I29" s="20">
        <f t="shared" si="13"/>
        <v>6666.666666666667</v>
      </c>
      <c r="J29" s="20">
        <f t="shared" si="13"/>
        <v>6666.666666666667</v>
      </c>
      <c r="K29" s="20">
        <f t="shared" si="13"/>
        <v>6666.666666666667</v>
      </c>
      <c r="L29" s="20">
        <f t="shared" si="13"/>
        <v>6666.666666666667</v>
      </c>
      <c r="M29" s="20">
        <f t="shared" si="13"/>
        <v>6666.666666666667</v>
      </c>
      <c r="N29" s="20">
        <f t="shared" si="13"/>
        <v>6666.666666666667</v>
      </c>
      <c r="O29" s="20">
        <f t="shared" si="13"/>
        <v>6666.666666666667</v>
      </c>
      <c r="P29" s="20">
        <f t="shared" si="13"/>
        <v>6666.666666666667</v>
      </c>
      <c r="Q29" s="20">
        <f t="shared" si="13"/>
        <v>6666.666666666667</v>
      </c>
      <c r="R29" s="1"/>
      <c r="S29" s="20">
        <f t="shared" si="11"/>
        <v>80000</v>
      </c>
    </row>
    <row r="30" spans="1:19" x14ac:dyDescent="0.3">
      <c r="A30" s="10" t="s">
        <v>85</v>
      </c>
      <c r="B30" s="18">
        <v>80000</v>
      </c>
      <c r="C30" s="19">
        <v>44293</v>
      </c>
      <c r="D30" s="19">
        <v>2958465</v>
      </c>
      <c r="E30" s="1"/>
      <c r="F30" s="20">
        <f t="shared" si="13"/>
        <v>6666.666666666667</v>
      </c>
      <c r="G30" s="20">
        <f t="shared" si="13"/>
        <v>6666.666666666667</v>
      </c>
      <c r="H30" s="20">
        <f t="shared" si="13"/>
        <v>6666.666666666667</v>
      </c>
      <c r="I30" s="20">
        <f t="shared" si="13"/>
        <v>6666.666666666667</v>
      </c>
      <c r="J30" s="20">
        <f t="shared" si="13"/>
        <v>6666.666666666667</v>
      </c>
      <c r="K30" s="20">
        <f t="shared" si="13"/>
        <v>6666.666666666667</v>
      </c>
      <c r="L30" s="20">
        <f t="shared" si="13"/>
        <v>6666.666666666667</v>
      </c>
      <c r="M30" s="20">
        <f t="shared" si="13"/>
        <v>6666.666666666667</v>
      </c>
      <c r="N30" s="20">
        <f t="shared" si="13"/>
        <v>6666.666666666667</v>
      </c>
      <c r="O30" s="20">
        <f t="shared" si="13"/>
        <v>6666.666666666667</v>
      </c>
      <c r="P30" s="20">
        <f t="shared" si="13"/>
        <v>6666.666666666667</v>
      </c>
      <c r="Q30" s="20">
        <f t="shared" si="13"/>
        <v>6666.666666666667</v>
      </c>
      <c r="R30" s="1"/>
      <c r="S30" s="20">
        <f t="shared" si="11"/>
        <v>80000</v>
      </c>
    </row>
    <row r="31" spans="1:19" x14ac:dyDescent="0.3">
      <c r="A31" s="10" t="s">
        <v>85</v>
      </c>
      <c r="B31" s="18">
        <v>80000</v>
      </c>
      <c r="C31" s="19">
        <v>44462</v>
      </c>
      <c r="D31" s="19">
        <v>2958465</v>
      </c>
      <c r="E31" s="1"/>
      <c r="F31" s="20">
        <f t="shared" si="13"/>
        <v>6666.666666666667</v>
      </c>
      <c r="G31" s="20">
        <f t="shared" si="13"/>
        <v>6666.666666666667</v>
      </c>
      <c r="H31" s="20">
        <f t="shared" si="13"/>
        <v>6666.666666666667</v>
      </c>
      <c r="I31" s="20">
        <f t="shared" si="13"/>
        <v>6666.666666666667</v>
      </c>
      <c r="J31" s="20">
        <f t="shared" si="13"/>
        <v>6666.666666666667</v>
      </c>
      <c r="K31" s="20">
        <f t="shared" si="13"/>
        <v>6666.666666666667</v>
      </c>
      <c r="L31" s="20">
        <f t="shared" si="13"/>
        <v>6666.666666666667</v>
      </c>
      <c r="M31" s="20">
        <f t="shared" si="13"/>
        <v>6666.666666666667</v>
      </c>
      <c r="N31" s="20">
        <f t="shared" si="13"/>
        <v>6666.666666666667</v>
      </c>
      <c r="O31" s="20">
        <f t="shared" si="13"/>
        <v>6666.666666666667</v>
      </c>
      <c r="P31" s="20">
        <f t="shared" si="13"/>
        <v>6666.666666666667</v>
      </c>
      <c r="Q31" s="20">
        <f t="shared" si="13"/>
        <v>6666.666666666667</v>
      </c>
      <c r="R31" s="1"/>
      <c r="S31" s="20">
        <f t="shared" si="11"/>
        <v>80000</v>
      </c>
    </row>
    <row r="32" spans="1:19" x14ac:dyDescent="0.3">
      <c r="A32" s="10" t="s">
        <v>85</v>
      </c>
      <c r="B32" s="18">
        <v>80000</v>
      </c>
      <c r="C32" s="19">
        <v>45338</v>
      </c>
      <c r="D32" s="19">
        <v>2958465</v>
      </c>
      <c r="E32" s="1"/>
      <c r="F32" s="20">
        <f t="shared" si="13"/>
        <v>6666.666666666667</v>
      </c>
      <c r="G32" s="20">
        <f t="shared" si="13"/>
        <v>6666.666666666667</v>
      </c>
      <c r="H32" s="20">
        <f t="shared" si="13"/>
        <v>6666.666666666667</v>
      </c>
      <c r="I32" s="20">
        <f t="shared" si="13"/>
        <v>6666.666666666667</v>
      </c>
      <c r="J32" s="20">
        <f t="shared" si="13"/>
        <v>6666.666666666667</v>
      </c>
      <c r="K32" s="20">
        <f t="shared" si="13"/>
        <v>6666.666666666667</v>
      </c>
      <c r="L32" s="20">
        <f t="shared" si="13"/>
        <v>6666.666666666667</v>
      </c>
      <c r="M32" s="20">
        <f t="shared" si="13"/>
        <v>6666.666666666667</v>
      </c>
      <c r="N32" s="20">
        <f t="shared" si="13"/>
        <v>6666.666666666667</v>
      </c>
      <c r="O32" s="20">
        <f t="shared" si="13"/>
        <v>6666.666666666667</v>
      </c>
      <c r="P32" s="20">
        <f t="shared" si="13"/>
        <v>6666.666666666667</v>
      </c>
      <c r="Q32" s="20">
        <f t="shared" si="13"/>
        <v>6666.666666666667</v>
      </c>
      <c r="R32" s="1"/>
      <c r="S32" s="20">
        <f t="shared" si="11"/>
        <v>80000</v>
      </c>
    </row>
    <row r="33" spans="1:19" x14ac:dyDescent="0.3">
      <c r="A33" s="10" t="s">
        <v>85</v>
      </c>
      <c r="B33" s="18">
        <v>80000</v>
      </c>
      <c r="C33" s="19">
        <v>45643</v>
      </c>
      <c r="D33" s="19">
        <v>2958465</v>
      </c>
      <c r="E33" s="1"/>
      <c r="F33" s="20">
        <f t="shared" si="13"/>
        <v>6666.666666666667</v>
      </c>
      <c r="G33" s="20">
        <f t="shared" si="13"/>
        <v>6666.666666666667</v>
      </c>
      <c r="H33" s="20">
        <f t="shared" si="13"/>
        <v>6666.666666666667</v>
      </c>
      <c r="I33" s="20">
        <f t="shared" si="13"/>
        <v>6666.666666666667</v>
      </c>
      <c r="J33" s="20">
        <f t="shared" si="13"/>
        <v>6666.666666666667</v>
      </c>
      <c r="K33" s="20">
        <f t="shared" si="13"/>
        <v>6666.666666666667</v>
      </c>
      <c r="L33" s="20">
        <f t="shared" si="13"/>
        <v>6666.666666666667</v>
      </c>
      <c r="M33" s="20">
        <f t="shared" si="13"/>
        <v>6666.666666666667</v>
      </c>
      <c r="N33" s="20">
        <f t="shared" si="13"/>
        <v>6666.666666666667</v>
      </c>
      <c r="O33" s="20">
        <f t="shared" si="13"/>
        <v>6666.666666666667</v>
      </c>
      <c r="P33" s="20">
        <f t="shared" si="13"/>
        <v>6666.666666666667</v>
      </c>
      <c r="Q33" s="20">
        <f t="shared" si="13"/>
        <v>6666.666666666667</v>
      </c>
      <c r="R33" s="1"/>
      <c r="S33" s="20">
        <f t="shared" si="11"/>
        <v>80000</v>
      </c>
    </row>
    <row r="34" spans="1:19" x14ac:dyDescent="0.3">
      <c r="A34" s="10" t="s">
        <v>86</v>
      </c>
      <c r="B34" s="18">
        <v>80000</v>
      </c>
      <c r="C34" s="19">
        <v>42821</v>
      </c>
      <c r="D34" s="19">
        <v>2958465</v>
      </c>
      <c r="E34" s="1"/>
      <c r="F34" s="20">
        <f t="shared" si="13"/>
        <v>6666.666666666667</v>
      </c>
      <c r="G34" s="20">
        <f t="shared" si="13"/>
        <v>6666.666666666667</v>
      </c>
      <c r="H34" s="20">
        <f t="shared" si="13"/>
        <v>6666.666666666667</v>
      </c>
      <c r="I34" s="20">
        <f t="shared" si="13"/>
        <v>6666.666666666667</v>
      </c>
      <c r="J34" s="20">
        <f t="shared" si="13"/>
        <v>6666.666666666667</v>
      </c>
      <c r="K34" s="20">
        <f t="shared" si="13"/>
        <v>6666.666666666667</v>
      </c>
      <c r="L34" s="20">
        <f t="shared" si="13"/>
        <v>6666.666666666667</v>
      </c>
      <c r="M34" s="20">
        <f t="shared" si="13"/>
        <v>6666.666666666667</v>
      </c>
      <c r="N34" s="20">
        <f t="shared" si="13"/>
        <v>6666.666666666667</v>
      </c>
      <c r="O34" s="20">
        <f t="shared" si="13"/>
        <v>6666.666666666667</v>
      </c>
      <c r="P34" s="20">
        <f t="shared" si="13"/>
        <v>6666.666666666667</v>
      </c>
      <c r="Q34" s="20">
        <f t="shared" si="13"/>
        <v>6666.666666666667</v>
      </c>
      <c r="R34" s="1"/>
      <c r="S34" s="20">
        <f t="shared" si="11"/>
        <v>80000</v>
      </c>
    </row>
    <row r="35" spans="1:19" x14ac:dyDescent="0.3">
      <c r="A35" s="10" t="s">
        <v>86</v>
      </c>
      <c r="B35" s="18">
        <v>80000</v>
      </c>
      <c r="C35" s="19">
        <v>43389</v>
      </c>
      <c r="D35" s="19">
        <v>2958465</v>
      </c>
      <c r="E35" s="1"/>
      <c r="F35" s="20">
        <f t="shared" ref="F35:Q50" si="14">IF(AND(F$1&gt;=EOMONTH($C35,0),F$1&lt;=EOMONTH($D35,0)),$B35/12,0)</f>
        <v>6666.666666666667</v>
      </c>
      <c r="G35" s="20">
        <f t="shared" si="14"/>
        <v>6666.666666666667</v>
      </c>
      <c r="H35" s="20">
        <f t="shared" si="14"/>
        <v>6666.666666666667</v>
      </c>
      <c r="I35" s="20">
        <f t="shared" si="14"/>
        <v>6666.666666666667</v>
      </c>
      <c r="J35" s="20">
        <f t="shared" si="14"/>
        <v>6666.666666666667</v>
      </c>
      <c r="K35" s="20">
        <f t="shared" si="14"/>
        <v>6666.666666666667</v>
      </c>
      <c r="L35" s="20">
        <f t="shared" si="14"/>
        <v>6666.666666666667</v>
      </c>
      <c r="M35" s="20">
        <f t="shared" si="14"/>
        <v>6666.666666666667</v>
      </c>
      <c r="N35" s="20">
        <f t="shared" si="14"/>
        <v>6666.666666666667</v>
      </c>
      <c r="O35" s="20">
        <f t="shared" si="14"/>
        <v>6666.666666666667</v>
      </c>
      <c r="P35" s="20">
        <f t="shared" si="14"/>
        <v>6666.666666666667</v>
      </c>
      <c r="Q35" s="20">
        <f t="shared" si="14"/>
        <v>6666.666666666667</v>
      </c>
      <c r="R35" s="1"/>
      <c r="S35" s="20">
        <f t="shared" si="11"/>
        <v>80000</v>
      </c>
    </row>
    <row r="36" spans="1:19" x14ac:dyDescent="0.3">
      <c r="A36" s="10" t="s">
        <v>86</v>
      </c>
      <c r="B36" s="18">
        <v>80000</v>
      </c>
      <c r="C36" s="19">
        <v>43530</v>
      </c>
      <c r="D36" s="19">
        <v>2958465</v>
      </c>
      <c r="E36" s="1"/>
      <c r="F36" s="20">
        <f t="shared" si="14"/>
        <v>6666.666666666667</v>
      </c>
      <c r="G36" s="20">
        <f t="shared" si="14"/>
        <v>6666.666666666667</v>
      </c>
      <c r="H36" s="20">
        <f t="shared" si="14"/>
        <v>6666.666666666667</v>
      </c>
      <c r="I36" s="20">
        <f t="shared" si="14"/>
        <v>6666.666666666667</v>
      </c>
      <c r="J36" s="20">
        <f t="shared" si="14"/>
        <v>6666.666666666667</v>
      </c>
      <c r="K36" s="20">
        <f t="shared" si="14"/>
        <v>6666.666666666667</v>
      </c>
      <c r="L36" s="20">
        <f t="shared" si="14"/>
        <v>6666.666666666667</v>
      </c>
      <c r="M36" s="20">
        <f t="shared" si="14"/>
        <v>6666.666666666667</v>
      </c>
      <c r="N36" s="20">
        <f t="shared" si="14"/>
        <v>6666.666666666667</v>
      </c>
      <c r="O36" s="20">
        <f t="shared" si="14"/>
        <v>6666.666666666667</v>
      </c>
      <c r="P36" s="20">
        <f t="shared" si="14"/>
        <v>6666.666666666667</v>
      </c>
      <c r="Q36" s="20">
        <f t="shared" si="14"/>
        <v>6666.666666666667</v>
      </c>
      <c r="R36" s="1"/>
      <c r="S36" s="20">
        <f t="shared" si="11"/>
        <v>80000</v>
      </c>
    </row>
    <row r="37" spans="1:19" x14ac:dyDescent="0.3">
      <c r="A37" s="10" t="s">
        <v>86</v>
      </c>
      <c r="B37" s="18">
        <v>80000</v>
      </c>
      <c r="C37" s="19">
        <v>45157</v>
      </c>
      <c r="D37" s="19">
        <v>2958465</v>
      </c>
      <c r="E37" s="1"/>
      <c r="F37" s="20">
        <f t="shared" si="14"/>
        <v>6666.666666666667</v>
      </c>
      <c r="G37" s="20">
        <f t="shared" si="14"/>
        <v>6666.666666666667</v>
      </c>
      <c r="H37" s="20">
        <f t="shared" si="14"/>
        <v>6666.666666666667</v>
      </c>
      <c r="I37" s="20">
        <f t="shared" si="14"/>
        <v>6666.666666666667</v>
      </c>
      <c r="J37" s="20">
        <f t="shared" si="14"/>
        <v>6666.666666666667</v>
      </c>
      <c r="K37" s="20">
        <f t="shared" si="14"/>
        <v>6666.666666666667</v>
      </c>
      <c r="L37" s="20">
        <f t="shared" si="14"/>
        <v>6666.666666666667</v>
      </c>
      <c r="M37" s="20">
        <f t="shared" si="14"/>
        <v>6666.666666666667</v>
      </c>
      <c r="N37" s="20">
        <f t="shared" si="14"/>
        <v>6666.666666666667</v>
      </c>
      <c r="O37" s="20">
        <f t="shared" si="14"/>
        <v>6666.666666666667</v>
      </c>
      <c r="P37" s="20">
        <f t="shared" si="14"/>
        <v>6666.666666666667</v>
      </c>
      <c r="Q37" s="20">
        <f t="shared" si="14"/>
        <v>6666.666666666667</v>
      </c>
      <c r="R37" s="1"/>
      <c r="S37" s="20">
        <f t="shared" si="11"/>
        <v>80000</v>
      </c>
    </row>
    <row r="38" spans="1:19" x14ac:dyDescent="0.3">
      <c r="A38" s="10" t="s">
        <v>86</v>
      </c>
      <c r="B38" s="18">
        <v>80000</v>
      </c>
      <c r="C38" s="19">
        <v>45544</v>
      </c>
      <c r="D38" s="19">
        <v>2958465</v>
      </c>
      <c r="E38" s="1"/>
      <c r="F38" s="20">
        <f t="shared" si="14"/>
        <v>6666.666666666667</v>
      </c>
      <c r="G38" s="20">
        <f t="shared" si="14"/>
        <v>6666.666666666667</v>
      </c>
      <c r="H38" s="20">
        <f t="shared" si="14"/>
        <v>6666.666666666667</v>
      </c>
      <c r="I38" s="20">
        <f t="shared" si="14"/>
        <v>6666.666666666667</v>
      </c>
      <c r="J38" s="20">
        <f t="shared" si="14"/>
        <v>6666.666666666667</v>
      </c>
      <c r="K38" s="20">
        <f t="shared" si="14"/>
        <v>6666.666666666667</v>
      </c>
      <c r="L38" s="20">
        <f t="shared" si="14"/>
        <v>6666.666666666667</v>
      </c>
      <c r="M38" s="20">
        <f t="shared" si="14"/>
        <v>6666.666666666667</v>
      </c>
      <c r="N38" s="20">
        <f t="shared" si="14"/>
        <v>6666.666666666667</v>
      </c>
      <c r="O38" s="20">
        <f t="shared" si="14"/>
        <v>6666.666666666667</v>
      </c>
      <c r="P38" s="20">
        <f t="shared" si="14"/>
        <v>6666.666666666667</v>
      </c>
      <c r="Q38" s="20">
        <f t="shared" si="14"/>
        <v>6666.666666666667</v>
      </c>
      <c r="R38" s="1"/>
      <c r="S38" s="20">
        <f t="shared" si="11"/>
        <v>80000</v>
      </c>
    </row>
    <row r="39" spans="1:19" x14ac:dyDescent="0.3">
      <c r="A39" s="10" t="s">
        <v>87</v>
      </c>
      <c r="B39" s="18">
        <v>100000</v>
      </c>
      <c r="C39" s="19">
        <v>42486</v>
      </c>
      <c r="D39" s="19">
        <v>2958465</v>
      </c>
      <c r="E39" s="1"/>
      <c r="F39" s="20">
        <f t="shared" si="14"/>
        <v>8333.3333333333339</v>
      </c>
      <c r="G39" s="20">
        <f t="shared" si="14"/>
        <v>8333.3333333333339</v>
      </c>
      <c r="H39" s="20">
        <f t="shared" si="14"/>
        <v>8333.3333333333339</v>
      </c>
      <c r="I39" s="20">
        <f t="shared" si="14"/>
        <v>8333.3333333333339</v>
      </c>
      <c r="J39" s="20">
        <f t="shared" si="14"/>
        <v>8333.3333333333339</v>
      </c>
      <c r="K39" s="20">
        <f t="shared" si="14"/>
        <v>8333.3333333333339</v>
      </c>
      <c r="L39" s="20">
        <f t="shared" si="14"/>
        <v>8333.3333333333339</v>
      </c>
      <c r="M39" s="20">
        <f t="shared" si="14"/>
        <v>8333.3333333333339</v>
      </c>
      <c r="N39" s="20">
        <f t="shared" si="14"/>
        <v>8333.3333333333339</v>
      </c>
      <c r="O39" s="20">
        <f t="shared" si="14"/>
        <v>8333.3333333333339</v>
      </c>
      <c r="P39" s="20">
        <f t="shared" si="14"/>
        <v>8333.3333333333339</v>
      </c>
      <c r="Q39" s="20">
        <f t="shared" si="14"/>
        <v>8333.3333333333339</v>
      </c>
      <c r="R39" s="1"/>
      <c r="S39" s="20">
        <f t="shared" si="11"/>
        <v>99999.999999999985</v>
      </c>
    </row>
    <row r="40" spans="1:19" x14ac:dyDescent="0.3">
      <c r="A40" s="10" t="s">
        <v>87</v>
      </c>
      <c r="B40" s="18">
        <v>100000</v>
      </c>
      <c r="C40" s="19">
        <v>44224</v>
      </c>
      <c r="D40" s="19">
        <v>2958465</v>
      </c>
      <c r="E40" s="1"/>
      <c r="F40" s="20">
        <f t="shared" si="14"/>
        <v>8333.3333333333339</v>
      </c>
      <c r="G40" s="20">
        <f t="shared" si="14"/>
        <v>8333.3333333333339</v>
      </c>
      <c r="H40" s="20">
        <f t="shared" si="14"/>
        <v>8333.3333333333339</v>
      </c>
      <c r="I40" s="20">
        <f t="shared" si="14"/>
        <v>8333.3333333333339</v>
      </c>
      <c r="J40" s="20">
        <f t="shared" si="14"/>
        <v>8333.3333333333339</v>
      </c>
      <c r="K40" s="20">
        <f t="shared" si="14"/>
        <v>8333.3333333333339</v>
      </c>
      <c r="L40" s="20">
        <f t="shared" si="14"/>
        <v>8333.3333333333339</v>
      </c>
      <c r="M40" s="20">
        <f t="shared" si="14"/>
        <v>8333.3333333333339</v>
      </c>
      <c r="N40" s="20">
        <f t="shared" si="14"/>
        <v>8333.3333333333339</v>
      </c>
      <c r="O40" s="20">
        <f t="shared" si="14"/>
        <v>8333.3333333333339</v>
      </c>
      <c r="P40" s="20">
        <f t="shared" si="14"/>
        <v>8333.3333333333339</v>
      </c>
      <c r="Q40" s="20">
        <f t="shared" si="14"/>
        <v>8333.3333333333339</v>
      </c>
      <c r="R40" s="1"/>
      <c r="S40" s="20">
        <f t="shared" si="11"/>
        <v>99999.999999999985</v>
      </c>
    </row>
    <row r="41" spans="1:19" x14ac:dyDescent="0.3">
      <c r="A41" s="10" t="s">
        <v>87</v>
      </c>
      <c r="B41" s="18">
        <v>100000</v>
      </c>
      <c r="C41" s="19">
        <v>44633</v>
      </c>
      <c r="D41" s="19">
        <v>2958465</v>
      </c>
      <c r="E41" s="1"/>
      <c r="F41" s="20">
        <f t="shared" si="14"/>
        <v>8333.3333333333339</v>
      </c>
      <c r="G41" s="20">
        <f t="shared" si="14"/>
        <v>8333.3333333333339</v>
      </c>
      <c r="H41" s="20">
        <f t="shared" si="14"/>
        <v>8333.3333333333339</v>
      </c>
      <c r="I41" s="20">
        <f t="shared" si="14"/>
        <v>8333.3333333333339</v>
      </c>
      <c r="J41" s="20">
        <f t="shared" si="14"/>
        <v>8333.3333333333339</v>
      </c>
      <c r="K41" s="20">
        <f t="shared" si="14"/>
        <v>8333.3333333333339</v>
      </c>
      <c r="L41" s="20">
        <f t="shared" si="14"/>
        <v>8333.3333333333339</v>
      </c>
      <c r="M41" s="20">
        <f t="shared" si="14"/>
        <v>8333.3333333333339</v>
      </c>
      <c r="N41" s="20">
        <f t="shared" si="14"/>
        <v>8333.3333333333339</v>
      </c>
      <c r="O41" s="20">
        <f t="shared" si="14"/>
        <v>8333.3333333333339</v>
      </c>
      <c r="P41" s="20">
        <f t="shared" si="14"/>
        <v>8333.3333333333339</v>
      </c>
      <c r="Q41" s="20">
        <f t="shared" si="14"/>
        <v>8333.3333333333339</v>
      </c>
      <c r="R41" s="1"/>
      <c r="S41" s="20">
        <f t="shared" si="11"/>
        <v>99999.999999999985</v>
      </c>
    </row>
    <row r="42" spans="1:19" x14ac:dyDescent="0.3">
      <c r="A42" s="10" t="s">
        <v>88</v>
      </c>
      <c r="B42" s="18">
        <v>50000</v>
      </c>
      <c r="C42" s="19">
        <v>42687</v>
      </c>
      <c r="D42" s="19">
        <v>2958465</v>
      </c>
      <c r="E42" s="1"/>
      <c r="F42" s="20">
        <f t="shared" si="14"/>
        <v>4166.666666666667</v>
      </c>
      <c r="G42" s="20">
        <f t="shared" si="14"/>
        <v>4166.666666666667</v>
      </c>
      <c r="H42" s="20">
        <f t="shared" si="14"/>
        <v>4166.666666666667</v>
      </c>
      <c r="I42" s="20">
        <f t="shared" si="14"/>
        <v>4166.666666666667</v>
      </c>
      <c r="J42" s="20">
        <f t="shared" si="14"/>
        <v>4166.666666666667</v>
      </c>
      <c r="K42" s="20">
        <f t="shared" si="14"/>
        <v>4166.666666666667</v>
      </c>
      <c r="L42" s="20">
        <f t="shared" si="14"/>
        <v>4166.666666666667</v>
      </c>
      <c r="M42" s="20">
        <f t="shared" si="14"/>
        <v>4166.666666666667</v>
      </c>
      <c r="N42" s="20">
        <f t="shared" si="14"/>
        <v>4166.666666666667</v>
      </c>
      <c r="O42" s="20">
        <f t="shared" si="14"/>
        <v>4166.666666666667</v>
      </c>
      <c r="P42" s="20">
        <f t="shared" si="14"/>
        <v>4166.666666666667</v>
      </c>
      <c r="Q42" s="20">
        <f t="shared" si="14"/>
        <v>4166.666666666667</v>
      </c>
      <c r="R42" s="1"/>
      <c r="S42" s="20">
        <f t="shared" si="11"/>
        <v>49999.999999999993</v>
      </c>
    </row>
    <row r="43" spans="1:19" x14ac:dyDescent="0.3">
      <c r="A43" s="10" t="s">
        <v>88</v>
      </c>
      <c r="B43" s="18">
        <v>50000</v>
      </c>
      <c r="C43" s="19">
        <v>42889</v>
      </c>
      <c r="D43" s="19">
        <v>2958465</v>
      </c>
      <c r="E43" s="1"/>
      <c r="F43" s="20">
        <f t="shared" si="14"/>
        <v>4166.666666666667</v>
      </c>
      <c r="G43" s="20">
        <f t="shared" si="14"/>
        <v>4166.666666666667</v>
      </c>
      <c r="H43" s="20">
        <f t="shared" si="14"/>
        <v>4166.666666666667</v>
      </c>
      <c r="I43" s="20">
        <f t="shared" si="14"/>
        <v>4166.666666666667</v>
      </c>
      <c r="J43" s="20">
        <f t="shared" si="14"/>
        <v>4166.666666666667</v>
      </c>
      <c r="K43" s="20">
        <f t="shared" si="14"/>
        <v>4166.666666666667</v>
      </c>
      <c r="L43" s="20">
        <f t="shared" si="14"/>
        <v>4166.666666666667</v>
      </c>
      <c r="M43" s="20">
        <f t="shared" si="14"/>
        <v>4166.666666666667</v>
      </c>
      <c r="N43" s="20">
        <f t="shared" si="14"/>
        <v>4166.666666666667</v>
      </c>
      <c r="O43" s="20">
        <f t="shared" si="14"/>
        <v>4166.666666666667</v>
      </c>
      <c r="P43" s="20">
        <f t="shared" si="14"/>
        <v>4166.666666666667</v>
      </c>
      <c r="Q43" s="20">
        <f t="shared" si="14"/>
        <v>4166.666666666667</v>
      </c>
      <c r="R43" s="1"/>
      <c r="S43" s="20">
        <f t="shared" si="11"/>
        <v>49999.999999999993</v>
      </c>
    </row>
    <row r="44" spans="1:19" x14ac:dyDescent="0.3">
      <c r="A44" s="10" t="s">
        <v>88</v>
      </c>
      <c r="B44" s="18">
        <v>60000</v>
      </c>
      <c r="C44" s="19">
        <v>43032</v>
      </c>
      <c r="D44" s="19">
        <v>2958465</v>
      </c>
      <c r="E44" s="1"/>
      <c r="F44" s="20">
        <f t="shared" si="14"/>
        <v>5000</v>
      </c>
      <c r="G44" s="20">
        <f t="shared" si="14"/>
        <v>5000</v>
      </c>
      <c r="H44" s="20">
        <f t="shared" si="14"/>
        <v>5000</v>
      </c>
      <c r="I44" s="20">
        <f t="shared" si="14"/>
        <v>5000</v>
      </c>
      <c r="J44" s="20">
        <f t="shared" si="14"/>
        <v>5000</v>
      </c>
      <c r="K44" s="20">
        <f t="shared" si="14"/>
        <v>5000</v>
      </c>
      <c r="L44" s="20">
        <f t="shared" si="14"/>
        <v>5000</v>
      </c>
      <c r="M44" s="20">
        <f t="shared" si="14"/>
        <v>5000</v>
      </c>
      <c r="N44" s="20">
        <f t="shared" si="14"/>
        <v>5000</v>
      </c>
      <c r="O44" s="20">
        <f t="shared" si="14"/>
        <v>5000</v>
      </c>
      <c r="P44" s="20">
        <f t="shared" si="14"/>
        <v>5000</v>
      </c>
      <c r="Q44" s="20">
        <f t="shared" si="14"/>
        <v>5000</v>
      </c>
      <c r="R44" s="1"/>
      <c r="S44" s="20">
        <f t="shared" si="11"/>
        <v>60000</v>
      </c>
    </row>
    <row r="45" spans="1:19" x14ac:dyDescent="0.3">
      <c r="A45" s="10" t="s">
        <v>88</v>
      </c>
      <c r="B45" s="18">
        <v>60000</v>
      </c>
      <c r="C45" s="19">
        <v>44539</v>
      </c>
      <c r="D45" s="19">
        <v>2958465</v>
      </c>
      <c r="E45" s="1"/>
      <c r="F45" s="20">
        <f t="shared" si="14"/>
        <v>5000</v>
      </c>
      <c r="G45" s="20">
        <f t="shared" si="14"/>
        <v>5000</v>
      </c>
      <c r="H45" s="20">
        <f t="shared" si="14"/>
        <v>5000</v>
      </c>
      <c r="I45" s="20">
        <f t="shared" si="14"/>
        <v>5000</v>
      </c>
      <c r="J45" s="20">
        <f t="shared" si="14"/>
        <v>5000</v>
      </c>
      <c r="K45" s="20">
        <f t="shared" si="14"/>
        <v>5000</v>
      </c>
      <c r="L45" s="20">
        <f t="shared" si="14"/>
        <v>5000</v>
      </c>
      <c r="M45" s="20">
        <f t="shared" si="14"/>
        <v>5000</v>
      </c>
      <c r="N45" s="20">
        <f t="shared" si="14"/>
        <v>5000</v>
      </c>
      <c r="O45" s="20">
        <f t="shared" si="14"/>
        <v>5000</v>
      </c>
      <c r="P45" s="20">
        <f t="shared" si="14"/>
        <v>5000</v>
      </c>
      <c r="Q45" s="20">
        <f t="shared" si="14"/>
        <v>5000</v>
      </c>
      <c r="R45" s="1"/>
      <c r="S45" s="20">
        <f t="shared" si="11"/>
        <v>60000</v>
      </c>
    </row>
    <row r="46" spans="1:19" x14ac:dyDescent="0.3">
      <c r="A46" s="10" t="s">
        <v>88</v>
      </c>
      <c r="B46" s="18">
        <v>50000</v>
      </c>
      <c r="C46" s="19">
        <v>45009</v>
      </c>
      <c r="D46" s="19">
        <v>2958465</v>
      </c>
      <c r="E46" s="1"/>
      <c r="F46" s="20">
        <f t="shared" si="14"/>
        <v>4166.666666666667</v>
      </c>
      <c r="G46" s="20">
        <f t="shared" si="14"/>
        <v>4166.666666666667</v>
      </c>
      <c r="H46" s="20">
        <f t="shared" si="14"/>
        <v>4166.666666666667</v>
      </c>
      <c r="I46" s="20">
        <f t="shared" si="14"/>
        <v>4166.666666666667</v>
      </c>
      <c r="J46" s="20">
        <f t="shared" si="14"/>
        <v>4166.666666666667</v>
      </c>
      <c r="K46" s="20">
        <f t="shared" si="14"/>
        <v>4166.666666666667</v>
      </c>
      <c r="L46" s="20">
        <f t="shared" si="14"/>
        <v>4166.666666666667</v>
      </c>
      <c r="M46" s="20">
        <f t="shared" si="14"/>
        <v>4166.666666666667</v>
      </c>
      <c r="N46" s="20">
        <f t="shared" si="14"/>
        <v>4166.666666666667</v>
      </c>
      <c r="O46" s="20">
        <f t="shared" si="14"/>
        <v>4166.666666666667</v>
      </c>
      <c r="P46" s="20">
        <f t="shared" si="14"/>
        <v>4166.666666666667</v>
      </c>
      <c r="Q46" s="20">
        <f t="shared" si="14"/>
        <v>4166.666666666667</v>
      </c>
      <c r="R46" s="1"/>
      <c r="S46" s="20">
        <f t="shared" si="11"/>
        <v>49999.999999999993</v>
      </c>
    </row>
    <row r="47" spans="1:19" x14ac:dyDescent="0.3">
      <c r="A47" s="10" t="s">
        <v>88</v>
      </c>
      <c r="B47" s="18">
        <v>60000</v>
      </c>
      <c r="C47" s="19">
        <v>45216</v>
      </c>
      <c r="D47" s="19">
        <v>2958465</v>
      </c>
      <c r="E47" s="1"/>
      <c r="F47" s="20">
        <f t="shared" si="14"/>
        <v>5000</v>
      </c>
      <c r="G47" s="20">
        <f t="shared" si="14"/>
        <v>5000</v>
      </c>
      <c r="H47" s="20">
        <f t="shared" si="14"/>
        <v>5000</v>
      </c>
      <c r="I47" s="20">
        <f t="shared" si="14"/>
        <v>5000</v>
      </c>
      <c r="J47" s="20">
        <f t="shared" si="14"/>
        <v>5000</v>
      </c>
      <c r="K47" s="20">
        <f t="shared" si="14"/>
        <v>5000</v>
      </c>
      <c r="L47" s="20">
        <f t="shared" si="14"/>
        <v>5000</v>
      </c>
      <c r="M47" s="20">
        <f t="shared" si="14"/>
        <v>5000</v>
      </c>
      <c r="N47" s="20">
        <f t="shared" si="14"/>
        <v>5000</v>
      </c>
      <c r="O47" s="20">
        <f t="shared" si="14"/>
        <v>5000</v>
      </c>
      <c r="P47" s="20">
        <f t="shared" si="14"/>
        <v>5000</v>
      </c>
      <c r="Q47" s="20">
        <f t="shared" si="14"/>
        <v>5000</v>
      </c>
      <c r="R47" s="1"/>
      <c r="S47" s="20">
        <f t="shared" si="11"/>
        <v>60000</v>
      </c>
    </row>
    <row r="48" spans="1:19" x14ac:dyDescent="0.3">
      <c r="A48" s="10" t="s">
        <v>88</v>
      </c>
      <c r="B48" s="18">
        <v>60000</v>
      </c>
      <c r="C48" s="19">
        <v>45526</v>
      </c>
      <c r="D48" s="19">
        <v>2958465</v>
      </c>
      <c r="E48" s="1"/>
      <c r="F48" s="20">
        <f t="shared" si="14"/>
        <v>5000</v>
      </c>
      <c r="G48" s="20">
        <f t="shared" si="14"/>
        <v>5000</v>
      </c>
      <c r="H48" s="20">
        <f t="shared" si="14"/>
        <v>5000</v>
      </c>
      <c r="I48" s="20">
        <f t="shared" si="14"/>
        <v>5000</v>
      </c>
      <c r="J48" s="20">
        <f t="shared" si="14"/>
        <v>5000</v>
      </c>
      <c r="K48" s="20">
        <f t="shared" si="14"/>
        <v>5000</v>
      </c>
      <c r="L48" s="20">
        <f t="shared" si="14"/>
        <v>5000</v>
      </c>
      <c r="M48" s="20">
        <f t="shared" si="14"/>
        <v>5000</v>
      </c>
      <c r="N48" s="20">
        <f t="shared" si="14"/>
        <v>5000</v>
      </c>
      <c r="O48" s="20">
        <f t="shared" si="14"/>
        <v>5000</v>
      </c>
      <c r="P48" s="20">
        <f t="shared" si="14"/>
        <v>5000</v>
      </c>
      <c r="Q48" s="20">
        <f t="shared" si="14"/>
        <v>5000</v>
      </c>
      <c r="R48" s="1"/>
      <c r="S48" s="20">
        <f t="shared" si="11"/>
        <v>60000</v>
      </c>
    </row>
    <row r="49" spans="1:19" x14ac:dyDescent="0.3">
      <c r="A49" s="10" t="s">
        <v>88</v>
      </c>
      <c r="B49" s="18">
        <v>60000</v>
      </c>
      <c r="C49" s="19">
        <v>45644</v>
      </c>
      <c r="D49" s="19">
        <v>2958465</v>
      </c>
      <c r="E49" s="1"/>
      <c r="F49" s="20">
        <f t="shared" si="14"/>
        <v>5000</v>
      </c>
      <c r="G49" s="20">
        <f t="shared" si="14"/>
        <v>5000</v>
      </c>
      <c r="H49" s="20">
        <f t="shared" si="14"/>
        <v>5000</v>
      </c>
      <c r="I49" s="20">
        <f t="shared" si="14"/>
        <v>5000</v>
      </c>
      <c r="J49" s="20">
        <f t="shared" si="14"/>
        <v>5000</v>
      </c>
      <c r="K49" s="20">
        <f t="shared" si="14"/>
        <v>5000</v>
      </c>
      <c r="L49" s="20">
        <f t="shared" si="14"/>
        <v>5000</v>
      </c>
      <c r="M49" s="20">
        <f t="shared" si="14"/>
        <v>5000</v>
      </c>
      <c r="N49" s="20">
        <f t="shared" si="14"/>
        <v>5000</v>
      </c>
      <c r="O49" s="20">
        <f t="shared" si="14"/>
        <v>5000</v>
      </c>
      <c r="P49" s="20">
        <f t="shared" si="14"/>
        <v>5000</v>
      </c>
      <c r="Q49" s="20">
        <f t="shared" si="14"/>
        <v>5000</v>
      </c>
      <c r="R49" s="1"/>
      <c r="S49" s="20">
        <f t="shared" si="11"/>
        <v>60000</v>
      </c>
    </row>
    <row r="50" spans="1:19" x14ac:dyDescent="0.3">
      <c r="A50" s="10" t="s">
        <v>88</v>
      </c>
      <c r="B50" s="18">
        <v>60000</v>
      </c>
      <c r="C50" s="19">
        <v>45951</v>
      </c>
      <c r="D50" s="19">
        <v>2958465</v>
      </c>
      <c r="E50" s="1"/>
      <c r="F50" s="20">
        <f t="shared" si="14"/>
        <v>5000</v>
      </c>
      <c r="G50" s="20">
        <f t="shared" si="14"/>
        <v>5000</v>
      </c>
      <c r="H50" s="20">
        <f t="shared" si="14"/>
        <v>5000</v>
      </c>
      <c r="I50" s="20">
        <f t="shared" si="14"/>
        <v>5000</v>
      </c>
      <c r="J50" s="20">
        <f t="shared" si="14"/>
        <v>5000</v>
      </c>
      <c r="K50" s="20">
        <f t="shared" si="14"/>
        <v>5000</v>
      </c>
      <c r="L50" s="20">
        <f t="shared" si="14"/>
        <v>5000</v>
      </c>
      <c r="M50" s="20">
        <f t="shared" si="14"/>
        <v>5000</v>
      </c>
      <c r="N50" s="20">
        <f t="shared" si="14"/>
        <v>5000</v>
      </c>
      <c r="O50" s="20">
        <f t="shared" si="14"/>
        <v>5000</v>
      </c>
      <c r="P50" s="20">
        <f t="shared" si="14"/>
        <v>5000</v>
      </c>
      <c r="Q50" s="20">
        <f t="shared" si="14"/>
        <v>5000</v>
      </c>
      <c r="R50" s="1"/>
      <c r="S50" s="20">
        <f t="shared" si="11"/>
        <v>60000</v>
      </c>
    </row>
    <row r="51" spans="1:19" x14ac:dyDescent="0.3">
      <c r="A51" s="10" t="s">
        <v>88</v>
      </c>
      <c r="B51" s="18">
        <v>60000</v>
      </c>
      <c r="C51" s="19">
        <v>46017</v>
      </c>
      <c r="D51" s="19">
        <v>2958465</v>
      </c>
      <c r="E51" s="1"/>
      <c r="F51" s="20">
        <f t="shared" ref="F51:Q57" si="15">IF(AND(F$1&gt;=EOMONTH($C51,0),F$1&lt;=EOMONTH($D51,0)),$B51/12,0)</f>
        <v>5000</v>
      </c>
      <c r="G51" s="20">
        <f t="shared" si="15"/>
        <v>5000</v>
      </c>
      <c r="H51" s="20">
        <f t="shared" si="15"/>
        <v>5000</v>
      </c>
      <c r="I51" s="20">
        <f t="shared" si="15"/>
        <v>5000</v>
      </c>
      <c r="J51" s="20">
        <f t="shared" si="15"/>
        <v>5000</v>
      </c>
      <c r="K51" s="20">
        <f t="shared" si="15"/>
        <v>5000</v>
      </c>
      <c r="L51" s="20">
        <f t="shared" si="15"/>
        <v>5000</v>
      </c>
      <c r="M51" s="20">
        <f t="shared" si="15"/>
        <v>5000</v>
      </c>
      <c r="N51" s="20">
        <f t="shared" si="15"/>
        <v>5000</v>
      </c>
      <c r="O51" s="20">
        <f t="shared" si="15"/>
        <v>5000</v>
      </c>
      <c r="P51" s="20">
        <f t="shared" si="15"/>
        <v>5000</v>
      </c>
      <c r="Q51" s="20">
        <f t="shared" si="15"/>
        <v>5000</v>
      </c>
      <c r="R51" s="1"/>
      <c r="S51" s="20">
        <f t="shared" si="11"/>
        <v>60000</v>
      </c>
    </row>
    <row r="52" spans="1:19" x14ac:dyDescent="0.3">
      <c r="A52" s="21" t="s">
        <v>89</v>
      </c>
      <c r="B52" s="18">
        <v>80000</v>
      </c>
      <c r="C52" s="19">
        <v>46783</v>
      </c>
      <c r="D52" s="19">
        <v>2958465</v>
      </c>
      <c r="E52" s="1"/>
      <c r="F52" s="20">
        <f t="shared" si="15"/>
        <v>6666.666666666667</v>
      </c>
      <c r="G52" s="20">
        <f t="shared" si="15"/>
        <v>6666.666666666667</v>
      </c>
      <c r="H52" s="20">
        <f t="shared" si="15"/>
        <v>6666.666666666667</v>
      </c>
      <c r="I52" s="20">
        <f t="shared" si="15"/>
        <v>6666.666666666667</v>
      </c>
      <c r="J52" s="20">
        <f t="shared" si="15"/>
        <v>6666.666666666667</v>
      </c>
      <c r="K52" s="20">
        <f t="shared" si="15"/>
        <v>6666.666666666667</v>
      </c>
      <c r="L52" s="20">
        <f t="shared" si="15"/>
        <v>6666.666666666667</v>
      </c>
      <c r="M52" s="20">
        <f t="shared" si="15"/>
        <v>6666.666666666667</v>
      </c>
      <c r="N52" s="20">
        <f t="shared" si="15"/>
        <v>6666.666666666667</v>
      </c>
      <c r="O52" s="20">
        <f t="shared" si="15"/>
        <v>6666.666666666667</v>
      </c>
      <c r="P52" s="20">
        <f t="shared" si="15"/>
        <v>6666.666666666667</v>
      </c>
      <c r="Q52" s="20">
        <f t="shared" si="15"/>
        <v>6666.666666666667</v>
      </c>
      <c r="R52" s="1"/>
      <c r="S52" s="20">
        <f t="shared" si="11"/>
        <v>80000</v>
      </c>
    </row>
    <row r="53" spans="1:19" x14ac:dyDescent="0.3">
      <c r="A53" s="21" t="s">
        <v>89</v>
      </c>
      <c r="B53" s="18">
        <v>80000</v>
      </c>
      <c r="C53" s="19">
        <v>46783</v>
      </c>
      <c r="D53" s="19">
        <v>2958465</v>
      </c>
      <c r="E53" s="1"/>
      <c r="F53" s="20">
        <f t="shared" si="15"/>
        <v>6666.666666666667</v>
      </c>
      <c r="G53" s="20">
        <f t="shared" si="15"/>
        <v>6666.666666666667</v>
      </c>
      <c r="H53" s="20">
        <f t="shared" si="15"/>
        <v>6666.666666666667</v>
      </c>
      <c r="I53" s="20">
        <f t="shared" si="15"/>
        <v>6666.666666666667</v>
      </c>
      <c r="J53" s="20">
        <f t="shared" si="15"/>
        <v>6666.666666666667</v>
      </c>
      <c r="K53" s="20">
        <f t="shared" si="15"/>
        <v>6666.666666666667</v>
      </c>
      <c r="L53" s="20">
        <f t="shared" si="15"/>
        <v>6666.666666666667</v>
      </c>
      <c r="M53" s="20">
        <f t="shared" si="15"/>
        <v>6666.666666666667</v>
      </c>
      <c r="N53" s="20">
        <f t="shared" si="15"/>
        <v>6666.666666666667</v>
      </c>
      <c r="O53" s="20">
        <f t="shared" si="15"/>
        <v>6666.666666666667</v>
      </c>
      <c r="P53" s="20">
        <f t="shared" si="15"/>
        <v>6666.666666666667</v>
      </c>
      <c r="Q53" s="20">
        <f t="shared" si="15"/>
        <v>6666.666666666667</v>
      </c>
      <c r="R53" s="1"/>
      <c r="S53" s="20">
        <f t="shared" si="11"/>
        <v>80000</v>
      </c>
    </row>
    <row r="54" spans="1:19" x14ac:dyDescent="0.3">
      <c r="A54" s="21" t="s">
        <v>89</v>
      </c>
      <c r="B54" s="18">
        <v>80000</v>
      </c>
      <c r="C54" s="19">
        <v>46873</v>
      </c>
      <c r="D54" s="19">
        <v>2958465</v>
      </c>
      <c r="E54" s="1"/>
      <c r="F54" s="20">
        <f t="shared" si="15"/>
        <v>0</v>
      </c>
      <c r="G54" s="20">
        <f t="shared" si="15"/>
        <v>0</v>
      </c>
      <c r="H54" s="20">
        <f t="shared" si="15"/>
        <v>0</v>
      </c>
      <c r="I54" s="20">
        <f t="shared" si="15"/>
        <v>6666.666666666667</v>
      </c>
      <c r="J54" s="20">
        <f t="shared" si="15"/>
        <v>6666.666666666667</v>
      </c>
      <c r="K54" s="20">
        <f t="shared" si="15"/>
        <v>6666.666666666667</v>
      </c>
      <c r="L54" s="20">
        <f t="shared" si="15"/>
        <v>6666.666666666667</v>
      </c>
      <c r="M54" s="20">
        <f t="shared" si="15"/>
        <v>6666.666666666667</v>
      </c>
      <c r="N54" s="20">
        <f t="shared" si="15"/>
        <v>6666.666666666667</v>
      </c>
      <c r="O54" s="20">
        <f t="shared" si="15"/>
        <v>6666.666666666667</v>
      </c>
      <c r="P54" s="20">
        <f t="shared" si="15"/>
        <v>6666.666666666667</v>
      </c>
      <c r="Q54" s="20">
        <f t="shared" si="15"/>
        <v>6666.666666666667</v>
      </c>
      <c r="R54" s="1"/>
      <c r="S54" s="20">
        <f t="shared" si="11"/>
        <v>59999.999999999993</v>
      </c>
    </row>
    <row r="55" spans="1:19" x14ac:dyDescent="0.3">
      <c r="A55" s="21" t="s">
        <v>89</v>
      </c>
      <c r="B55" s="18">
        <v>80000</v>
      </c>
      <c r="C55" s="19">
        <v>46873</v>
      </c>
      <c r="D55" s="19">
        <v>2958465</v>
      </c>
      <c r="E55" s="1"/>
      <c r="F55" s="20">
        <f t="shared" si="15"/>
        <v>0</v>
      </c>
      <c r="G55" s="20">
        <f t="shared" si="15"/>
        <v>0</v>
      </c>
      <c r="H55" s="20">
        <f t="shared" si="15"/>
        <v>0</v>
      </c>
      <c r="I55" s="20">
        <f t="shared" si="15"/>
        <v>6666.666666666667</v>
      </c>
      <c r="J55" s="20">
        <f t="shared" si="15"/>
        <v>6666.666666666667</v>
      </c>
      <c r="K55" s="20">
        <f t="shared" si="15"/>
        <v>6666.666666666667</v>
      </c>
      <c r="L55" s="20">
        <f t="shared" si="15"/>
        <v>6666.666666666667</v>
      </c>
      <c r="M55" s="20">
        <f t="shared" si="15"/>
        <v>6666.666666666667</v>
      </c>
      <c r="N55" s="20">
        <f t="shared" si="15"/>
        <v>6666.666666666667</v>
      </c>
      <c r="O55" s="20">
        <f t="shared" si="15"/>
        <v>6666.666666666667</v>
      </c>
      <c r="P55" s="20">
        <f t="shared" si="15"/>
        <v>6666.666666666667</v>
      </c>
      <c r="Q55" s="20">
        <f t="shared" si="15"/>
        <v>6666.666666666667</v>
      </c>
      <c r="R55" s="1"/>
      <c r="S55" s="20">
        <f t="shared" si="11"/>
        <v>59999.999999999993</v>
      </c>
    </row>
    <row r="56" spans="1:19" x14ac:dyDescent="0.3">
      <c r="A56" s="21" t="s">
        <v>89</v>
      </c>
      <c r="B56" s="18">
        <v>80000</v>
      </c>
      <c r="C56" s="19">
        <v>46934</v>
      </c>
      <c r="D56" s="19">
        <v>2958465</v>
      </c>
      <c r="E56" s="1"/>
      <c r="F56" s="20">
        <f t="shared" si="15"/>
        <v>0</v>
      </c>
      <c r="G56" s="20">
        <f t="shared" si="15"/>
        <v>0</v>
      </c>
      <c r="H56" s="20">
        <f t="shared" si="15"/>
        <v>0</v>
      </c>
      <c r="I56" s="20">
        <f t="shared" si="15"/>
        <v>0</v>
      </c>
      <c r="J56" s="20">
        <f t="shared" si="15"/>
        <v>0</v>
      </c>
      <c r="K56" s="20">
        <f t="shared" si="15"/>
        <v>6666.666666666667</v>
      </c>
      <c r="L56" s="20">
        <f t="shared" si="15"/>
        <v>6666.666666666667</v>
      </c>
      <c r="M56" s="20">
        <f t="shared" si="15"/>
        <v>6666.666666666667</v>
      </c>
      <c r="N56" s="20">
        <f t="shared" si="15"/>
        <v>6666.666666666667</v>
      </c>
      <c r="O56" s="20">
        <f t="shared" si="15"/>
        <v>6666.666666666667</v>
      </c>
      <c r="P56" s="20">
        <f t="shared" si="15"/>
        <v>6666.666666666667</v>
      </c>
      <c r="Q56" s="20">
        <f t="shared" si="15"/>
        <v>6666.666666666667</v>
      </c>
      <c r="R56" s="1"/>
      <c r="S56" s="20">
        <f t="shared" si="11"/>
        <v>46666.666666666664</v>
      </c>
    </row>
    <row r="57" spans="1:19" x14ac:dyDescent="0.3">
      <c r="A57" s="21" t="s">
        <v>89</v>
      </c>
      <c r="B57" s="18">
        <v>80000</v>
      </c>
      <c r="C57" s="19">
        <v>46996</v>
      </c>
      <c r="D57" s="19">
        <v>2958465</v>
      </c>
      <c r="E57" s="1"/>
      <c r="F57" s="20">
        <f t="shared" si="15"/>
        <v>0</v>
      </c>
      <c r="G57" s="20">
        <f t="shared" si="15"/>
        <v>0</v>
      </c>
      <c r="H57" s="20">
        <f t="shared" si="15"/>
        <v>0</v>
      </c>
      <c r="I57" s="20">
        <f t="shared" si="15"/>
        <v>0</v>
      </c>
      <c r="J57" s="20">
        <f t="shared" si="15"/>
        <v>0</v>
      </c>
      <c r="K57" s="20">
        <f t="shared" si="15"/>
        <v>0</v>
      </c>
      <c r="L57" s="20">
        <f t="shared" si="15"/>
        <v>0</v>
      </c>
      <c r="M57" s="20">
        <f t="shared" si="15"/>
        <v>6666.666666666667</v>
      </c>
      <c r="N57" s="20">
        <f t="shared" si="15"/>
        <v>6666.666666666667</v>
      </c>
      <c r="O57" s="20">
        <f t="shared" si="15"/>
        <v>6666.666666666667</v>
      </c>
      <c r="P57" s="20">
        <f t="shared" si="15"/>
        <v>6666.666666666667</v>
      </c>
      <c r="Q57" s="20">
        <f t="shared" si="15"/>
        <v>6666.666666666667</v>
      </c>
      <c r="R57" s="1"/>
      <c r="S57" s="20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90</v>
      </c>
      <c r="B59" s="22">
        <f>SUM(B2:B58)</f>
        <v>5520000</v>
      </c>
      <c r="C59" s="11"/>
      <c r="D59" s="11"/>
      <c r="E59" s="11"/>
      <c r="F59" s="23">
        <f t="shared" ref="F59:Q59" si="16">SUM(F2:F58)</f>
        <v>433333.33333333355</v>
      </c>
      <c r="G59" s="23">
        <f t="shared" si="16"/>
        <v>433333.33333333355</v>
      </c>
      <c r="H59" s="23">
        <f t="shared" si="16"/>
        <v>433333.33333333355</v>
      </c>
      <c r="I59" s="23">
        <f t="shared" si="16"/>
        <v>446666.66666666692</v>
      </c>
      <c r="J59" s="23">
        <f t="shared" si="16"/>
        <v>446666.66666666692</v>
      </c>
      <c r="K59" s="23">
        <f t="shared" si="16"/>
        <v>453333.3333333336</v>
      </c>
      <c r="L59" s="23">
        <f t="shared" si="16"/>
        <v>453333.3333333336</v>
      </c>
      <c r="M59" s="23">
        <f t="shared" si="16"/>
        <v>460000.00000000029</v>
      </c>
      <c r="N59" s="23">
        <f t="shared" si="16"/>
        <v>460000.00000000029</v>
      </c>
      <c r="O59" s="23">
        <f t="shared" si="16"/>
        <v>460000.00000000029</v>
      </c>
      <c r="P59" s="23">
        <f t="shared" si="16"/>
        <v>460000.00000000029</v>
      </c>
      <c r="Q59" s="23">
        <f t="shared" si="16"/>
        <v>460000.00000000029</v>
      </c>
      <c r="R59" s="1"/>
      <c r="S59" s="23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3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2023-07-06T18:34:04Z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