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Me\Documents\2022 Semester 1\COMS3200 TUTORING\A1\"/>
    </mc:Choice>
  </mc:AlternateContent>
  <xr:revisionPtr revIDLastSave="0" documentId="13_ncr:1_{D3E30A9F-4ED9-4E52-AE16-349EA5FE8CE7}" xr6:coauthVersionLast="47" xr6:coauthVersionMax="47" xr10:uidLastSave="{00000000-0000-0000-0000-000000000000}"/>
  <bookViews>
    <workbookView xWindow="29880" yWindow="1080" windowWidth="21600" windowHeight="11385" tabRatio="230" xr2:uid="{40D63E27-B09C-45F9-B6D4-693AA09C65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2" i="1" l="1"/>
  <c r="D102" i="1"/>
  <c r="E102" i="1"/>
  <c r="C90" i="1"/>
  <c r="C89" i="1"/>
  <c r="C88" i="1"/>
  <c r="C83" i="1"/>
  <c r="C85" i="1"/>
  <c r="C84" i="1"/>
  <c r="C42" i="1"/>
  <c r="C51" i="1"/>
  <c r="C60" i="1"/>
  <c r="C69" i="1"/>
  <c r="D66" i="1"/>
  <c r="C66" i="1"/>
  <c r="C48" i="1"/>
  <c r="C33" i="1"/>
  <c r="C39" i="1"/>
  <c r="C30" i="1"/>
  <c r="D90" i="1"/>
  <c r="E19" i="1" l="1"/>
  <c r="E20" i="1"/>
  <c r="E21" i="1"/>
  <c r="E22" i="1"/>
  <c r="E23" i="1"/>
  <c r="E18" i="1"/>
  <c r="D89" i="1"/>
  <c r="D88" i="1"/>
  <c r="E105" i="1"/>
  <c r="E66" i="1" l="1"/>
  <c r="E57" i="1"/>
  <c r="E48" i="1"/>
  <c r="E39" i="1"/>
  <c r="E30" i="1"/>
  <c r="D19" i="1"/>
  <c r="D20" i="1"/>
  <c r="D21" i="1"/>
  <c r="D22" i="1"/>
  <c r="D23" i="1"/>
  <c r="D18" i="1"/>
  <c r="C19" i="1"/>
  <c r="C20" i="1"/>
  <c r="C21" i="1"/>
  <c r="C22" i="1"/>
  <c r="C23" i="1"/>
  <c r="C75" i="1" s="1"/>
  <c r="C18" i="1"/>
  <c r="F19" i="1"/>
  <c r="F20" i="1"/>
  <c r="F21" i="1"/>
  <c r="F22" i="1"/>
  <c r="F23" i="1"/>
  <c r="F18" i="1"/>
  <c r="D57" i="1" l="1"/>
  <c r="C104" i="1"/>
  <c r="C105" i="1" s="1"/>
  <c r="D30" i="1"/>
  <c r="D75" i="1"/>
  <c r="F75" i="1" s="1"/>
  <c r="C76" i="1"/>
  <c r="D39" i="1"/>
  <c r="D48" i="1"/>
  <c r="C57" i="1"/>
  <c r="C59" i="1" l="1"/>
  <c r="C68" i="1"/>
  <c r="C41" i="1"/>
  <c r="C77" i="1"/>
  <c r="D76" i="1"/>
  <c r="F76" i="1" s="1"/>
  <c r="C50" i="1"/>
  <c r="C32" i="1"/>
  <c r="G75" i="1"/>
  <c r="I75" i="1" s="1"/>
  <c r="G76" i="1" l="1"/>
  <c r="H76" i="1" s="1"/>
  <c r="E76" i="1"/>
  <c r="J75" i="1"/>
  <c r="L75" i="1" s="1"/>
  <c r="I76" i="1"/>
  <c r="C78" i="1"/>
  <c r="D77" i="1"/>
  <c r="F77" i="1" s="1"/>
  <c r="G77" i="1" l="1"/>
  <c r="H77" i="1" s="1"/>
  <c r="D78" i="1"/>
  <c r="F78" i="1" s="1"/>
  <c r="C79" i="1"/>
  <c r="J76" i="1"/>
  <c r="L76" i="1" s="1"/>
  <c r="I77" i="1"/>
  <c r="E77" i="1"/>
  <c r="M75" i="1"/>
  <c r="K76" i="1" l="1"/>
  <c r="C80" i="1"/>
  <c r="D79" i="1"/>
  <c r="F79" i="1" s="1"/>
  <c r="G78" i="1"/>
  <c r="H78" i="1" s="1"/>
  <c r="J77" i="1"/>
  <c r="L77" i="1" s="1"/>
  <c r="I78" i="1"/>
  <c r="E78" i="1"/>
  <c r="M76" i="1"/>
  <c r="K77" i="1" l="1"/>
  <c r="E79" i="1"/>
  <c r="G79" i="1"/>
  <c r="H79" i="1" s="1"/>
  <c r="I79" i="1"/>
  <c r="J78" i="1"/>
  <c r="L78" i="1" s="1"/>
  <c r="M77" i="1"/>
  <c r="C81" i="1"/>
  <c r="D81" i="1" s="1"/>
  <c r="F81" i="1" s="1"/>
  <c r="G81" i="1" s="1"/>
  <c r="D80" i="1"/>
  <c r="F80" i="1" s="1"/>
  <c r="K78" i="1" l="1"/>
  <c r="I80" i="1"/>
  <c r="J79" i="1"/>
  <c r="L79" i="1" s="1"/>
  <c r="G80" i="1"/>
  <c r="H80" i="1" s="1"/>
  <c r="E81" i="1"/>
  <c r="M78" i="1"/>
  <c r="E80" i="1"/>
  <c r="K79" i="1" l="1"/>
  <c r="M79" i="1"/>
  <c r="J80" i="1"/>
  <c r="L80" i="1" s="1"/>
  <c r="I81" i="1"/>
  <c r="J81" i="1" s="1"/>
  <c r="L81" i="1" s="1"/>
  <c r="M81" i="1" s="1"/>
  <c r="H81" i="1"/>
  <c r="K81" i="1" l="1"/>
  <c r="M80" i="1"/>
  <c r="K80" i="1"/>
</calcChain>
</file>

<file path=xl/sharedStrings.xml><?xml version="1.0" encoding="utf-8"?>
<sst xmlns="http://schemas.openxmlformats.org/spreadsheetml/2006/main" count="136" uniqueCount="75">
  <si>
    <t>Link</t>
  </si>
  <si>
    <t>L1</t>
  </si>
  <si>
    <t>L2</t>
  </si>
  <si>
    <t>L3</t>
  </si>
  <si>
    <t>L4</t>
  </si>
  <si>
    <t>L5</t>
  </si>
  <si>
    <t>L6</t>
  </si>
  <si>
    <t>Transmission Rate (Mbps)</t>
  </si>
  <si>
    <t>Length (m)</t>
  </si>
  <si>
    <t>Transmissison Delay (s)</t>
  </si>
  <si>
    <t>Propagation Delay (s)</t>
  </si>
  <si>
    <t>Propagation Speed (mx10^8/s)</t>
  </si>
  <si>
    <t>HTTP Packets</t>
  </si>
  <si>
    <t>Bits</t>
  </si>
  <si>
    <t>Bytes</t>
  </si>
  <si>
    <t>Switch</t>
  </si>
  <si>
    <t>S1</t>
  </si>
  <si>
    <t>S2</t>
  </si>
  <si>
    <t>S3</t>
  </si>
  <si>
    <t>S4</t>
  </si>
  <si>
    <t>Delay (s)</t>
  </si>
  <si>
    <t>C -&gt; L1 -&gt; S1 -&gt; L2 -&gt; S2 -&gt; L4 -&gt; S3 -&gt; L5 -&gt; D1</t>
  </si>
  <si>
    <t>100 byte packet</t>
  </si>
  <si>
    <t>Tranmission delay total (s)</t>
  </si>
  <si>
    <t>Propagation delay total (s)</t>
  </si>
  <si>
    <t>Processing delay total (s)</t>
  </si>
  <si>
    <t>Queuing delay</t>
  </si>
  <si>
    <t>s</t>
  </si>
  <si>
    <t>ms</t>
  </si>
  <si>
    <t>D1 -&gt; L5 -&gt; S3 -&gt; L4 -&gt; S2 -&gt; L2 -&gt; S1 -&gt; L1 -&gt; C</t>
  </si>
  <si>
    <t>Total</t>
  </si>
  <si>
    <t>Question 3</t>
  </si>
  <si>
    <t>C -&gt; L1 -&gt; S1 -&gt; L2 -&gt; S2 -&gt; L3 -&gt; S4 -&gt; L6 -&gt; S</t>
  </si>
  <si>
    <t xml:space="preserve">Total </t>
  </si>
  <si>
    <t>Question 4</t>
  </si>
  <si>
    <t>S -&gt; L6 -&gt; S4 -&gt; L3 -&gt; S2 -&gt; L2 -&gt; S1 -&gt; L1 -&gt; C</t>
  </si>
  <si>
    <t>Question 5</t>
  </si>
  <si>
    <t>1000 byte packet</t>
  </si>
  <si>
    <t>800 bit packet</t>
  </si>
  <si>
    <t>8000 bit packet</t>
  </si>
  <si>
    <t>Seven 1000 byte packet streamed</t>
  </si>
  <si>
    <t>Packet 1</t>
  </si>
  <si>
    <t>Packet 2</t>
  </si>
  <si>
    <t>Packet 3</t>
  </si>
  <si>
    <t>Packet 4</t>
  </si>
  <si>
    <t>Packet 5</t>
  </si>
  <si>
    <t>Packet 6</t>
  </si>
  <si>
    <t>Packet 7</t>
  </si>
  <si>
    <t>S</t>
  </si>
  <si>
    <t>Sent time</t>
  </si>
  <si>
    <t>C</t>
  </si>
  <si>
    <t>Arrival time</t>
  </si>
  <si>
    <t>Queue?</t>
  </si>
  <si>
    <t>Client --FIN/ACK--&gt; Server</t>
  </si>
  <si>
    <t>Server --ACK--&gt; Client</t>
  </si>
  <si>
    <t>Server --TCP/FIN--&gt; Client</t>
  </si>
  <si>
    <t>Client --ACK--&gt; Server</t>
  </si>
  <si>
    <t>So 4 packets sent in total, only need to calculate delay in 1 way and multiply by 4</t>
  </si>
  <si>
    <t>Packet Type</t>
  </si>
  <si>
    <t>COMS3200 Assignment 1 Part A Scenario 2 Solutions</t>
  </si>
  <si>
    <t>DNS packets</t>
  </si>
  <si>
    <t>TCP packets</t>
  </si>
  <si>
    <t>1600 bit packet</t>
  </si>
  <si>
    <t>Transmission Delay (s)</t>
  </si>
  <si>
    <t>OUTPUTS</t>
  </si>
  <si>
    <t>INPUTS</t>
  </si>
  <si>
    <t>200 byte packet</t>
  </si>
  <si>
    <t>Question 6</t>
  </si>
  <si>
    <t>Question 7</t>
  </si>
  <si>
    <t>Question 8, 9 and 10</t>
  </si>
  <si>
    <t>Q8</t>
  </si>
  <si>
    <t>Q9</t>
  </si>
  <si>
    <t>Q10</t>
  </si>
  <si>
    <t>Question 11</t>
  </si>
  <si>
    <t>Simple method: knowing that the transmisssion delay on L2 produces the only queuing 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</si>
</sst>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5" xfId="0" applyBorder="1"/>
    <xf numFmtId="0" fontId="0" fillId="3" borderId="0" xfId="0" applyFill="1"/>
    <xf numFmtId="164" fontId="0" fillId="3" borderId="0" xfId="0" applyNumberFormat="1" applyFill="1"/>
    <xf numFmtId="0" fontId="0" fillId="0" borderId="0" xfId="0" applyBorder="1"/>
    <xf numFmtId="0" fontId="0" fillId="4" borderId="13" xfId="0" applyFill="1" applyBorder="1"/>
    <xf numFmtId="0" fontId="0" fillId="4" borderId="9" xfId="0" applyFill="1" applyBorder="1"/>
    <xf numFmtId="0" fontId="0" fillId="4" borderId="8" xfId="0" applyFill="1" applyBorder="1"/>
    <xf numFmtId="0" fontId="0" fillId="0" borderId="14" xfId="0" applyBorder="1"/>
    <xf numFmtId="0" fontId="0" fillId="2" borderId="5" xfId="0" applyFill="1" applyBorder="1"/>
    <xf numFmtId="164" fontId="0" fillId="2" borderId="6" xfId="0" applyNumberFormat="1" applyFill="1" applyBorder="1"/>
    <xf numFmtId="0" fontId="0" fillId="2" borderId="6" xfId="0" applyFill="1" applyBorder="1"/>
    <xf numFmtId="0" fontId="0" fillId="2" borderId="4" xfId="0" applyFill="1" applyBorder="1"/>
    <xf numFmtId="164" fontId="0" fillId="2" borderId="0" xfId="0" applyNumberFormat="1" applyFill="1" applyBorder="1"/>
    <xf numFmtId="0" fontId="0" fillId="2" borderId="0" xfId="0" applyFill="1" applyBorder="1"/>
    <xf numFmtId="0" fontId="0" fillId="0" borderId="0" xfId="0" applyBorder="1" applyAlignment="1">
      <alignment vertical="center"/>
    </xf>
    <xf numFmtId="0" fontId="0" fillId="0" borderId="15" xfId="0" applyBorder="1"/>
    <xf numFmtId="0" fontId="0" fillId="2" borderId="16" xfId="0" applyFill="1" applyBorder="1"/>
    <xf numFmtId="0" fontId="0" fillId="0" borderId="16" xfId="0" applyBorder="1"/>
    <xf numFmtId="0" fontId="0" fillId="0" borderId="15" xfId="0" applyFill="1" applyBorder="1"/>
    <xf numFmtId="0" fontId="1" fillId="4" borderId="1" xfId="0" applyFont="1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4" xfId="0" applyFont="1" applyBorder="1"/>
    <xf numFmtId="0" fontId="1" fillId="4" borderId="2" xfId="0" applyFont="1" applyFill="1" applyBorder="1"/>
    <xf numFmtId="0" fontId="1" fillId="4" borderId="2" xfId="0" applyFont="1" applyFill="1" applyBorder="1" applyAlignment="1">
      <alignment vertical="center"/>
    </xf>
    <xf numFmtId="0" fontId="1" fillId="4" borderId="3" xfId="0" applyFont="1" applyFill="1" applyBorder="1"/>
    <xf numFmtId="0" fontId="0" fillId="5" borderId="0" xfId="0" applyFill="1" applyBorder="1"/>
    <xf numFmtId="0" fontId="0" fillId="5" borderId="14" xfId="0" applyFill="1" applyBorder="1"/>
    <xf numFmtId="0" fontId="0" fillId="6" borderId="0" xfId="0" applyFill="1" applyBorder="1"/>
    <xf numFmtId="0" fontId="0" fillId="6" borderId="14" xfId="0" applyFill="1" applyBorder="1"/>
    <xf numFmtId="0" fontId="2" fillId="0" borderId="0" xfId="0" applyFont="1" applyAlignment="1"/>
    <xf numFmtId="0" fontId="0" fillId="4" borderId="13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7" xfId="0" applyFill="1" applyBorder="1"/>
    <xf numFmtId="0" fontId="0" fillId="4" borderId="18" xfId="0" applyFill="1" applyBorder="1"/>
    <xf numFmtId="0" fontId="0" fillId="4" borderId="19" xfId="0" applyFill="1" applyBorder="1"/>
    <xf numFmtId="0" fontId="0" fillId="7" borderId="0" xfId="0" applyFill="1" applyBorder="1"/>
    <xf numFmtId="0" fontId="0" fillId="0" borderId="0" xfId="0" applyFill="1" applyBorder="1"/>
    <xf numFmtId="0" fontId="0" fillId="0" borderId="14" xfId="0" applyFill="1" applyBorder="1"/>
    <xf numFmtId="0" fontId="3" fillId="4" borderId="1" xfId="0" applyFont="1" applyFill="1" applyBorder="1"/>
    <xf numFmtId="0" fontId="3" fillId="4" borderId="2" xfId="0" applyFont="1" applyFill="1" applyBorder="1"/>
    <xf numFmtId="0" fontId="3" fillId="4" borderId="2" xfId="0" applyFont="1" applyFill="1" applyBorder="1" applyAlignment="1">
      <alignment vertical="center"/>
    </xf>
    <xf numFmtId="0" fontId="3" fillId="4" borderId="3" xfId="0" applyFont="1" applyFill="1" applyBorder="1"/>
    <xf numFmtId="0" fontId="0" fillId="0" borderId="8" xfId="0" applyFill="1" applyBorder="1"/>
    <xf numFmtId="0" fontId="0" fillId="4" borderId="0" xfId="0" applyFill="1"/>
    <xf numFmtId="0" fontId="0" fillId="0" borderId="0" xfId="0" applyFill="1"/>
    <xf numFmtId="0" fontId="0" fillId="0" borderId="5" xfId="0" applyFill="1" applyBorder="1"/>
    <xf numFmtId="0" fontId="0" fillId="3" borderId="0" xfId="0" applyFill="1" applyBorder="1"/>
    <xf numFmtId="0" fontId="1" fillId="0" borderId="0" xfId="0" applyFont="1"/>
    <xf numFmtId="0" fontId="0" fillId="7" borderId="5" xfId="0" applyFill="1" applyBorder="1"/>
    <xf numFmtId="14" fontId="0" fillId="0" borderId="0" xfId="0" applyNumberFormat="1"/>
    <xf numFmtId="0" fontId="0" fillId="4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996C1-D4E7-40F3-96CF-459898A292F9}">
  <dimension ref="B2:M105"/>
  <sheetViews>
    <sheetView tabSelected="1" zoomScaleNormal="100" workbookViewId="0">
      <selection activeCell="G15" sqref="G15"/>
    </sheetView>
  </sheetViews>
  <sheetFormatPr defaultRowHeight="15" x14ac:dyDescent="0.25"/>
  <cols>
    <col min="2" max="2" width="10.5703125" bestFit="1" customWidth="1"/>
    <col min="3" max="3" width="24.7109375" bestFit="1" customWidth="1"/>
    <col min="4" max="4" width="24.140625" bestFit="1" customWidth="1"/>
    <col min="5" max="6" width="28.5703125" bestFit="1" customWidth="1"/>
    <col min="7" max="9" width="22" bestFit="1" customWidth="1"/>
    <col min="10" max="10" width="16.85546875" customWidth="1"/>
    <col min="11" max="11" width="12.28515625" customWidth="1"/>
    <col min="12" max="12" width="16.85546875" customWidth="1"/>
    <col min="13" max="13" width="14.140625" customWidth="1"/>
  </cols>
  <sheetData>
    <row r="2" spans="2:10" ht="21" x14ac:dyDescent="0.35">
      <c r="C2" s="41" t="s">
        <v>59</v>
      </c>
      <c r="D2" s="41"/>
    </row>
    <row r="3" spans="2:10" x14ac:dyDescent="0.25">
      <c r="C3" s="61">
        <v>44656</v>
      </c>
    </row>
    <row r="6" spans="2:10" x14ac:dyDescent="0.25">
      <c r="B6" s="47"/>
      <c r="C6" s="62" t="s">
        <v>65</v>
      </c>
      <c r="D6" s="62"/>
      <c r="E6" s="62"/>
      <c r="H6" s="17" t="s">
        <v>58</v>
      </c>
      <c r="I6" s="17" t="s">
        <v>14</v>
      </c>
      <c r="J6" s="17" t="s">
        <v>13</v>
      </c>
    </row>
    <row r="7" spans="2:10" x14ac:dyDescent="0.25">
      <c r="B7" s="44" t="s">
        <v>0</v>
      </c>
      <c r="C7" s="45" t="s">
        <v>7</v>
      </c>
      <c r="D7" s="45" t="s">
        <v>8</v>
      </c>
      <c r="E7" s="46" t="s">
        <v>11</v>
      </c>
      <c r="H7" s="7" t="s">
        <v>12</v>
      </c>
      <c r="I7" s="7">
        <v>1000</v>
      </c>
      <c r="J7" s="7">
        <v>8000</v>
      </c>
    </row>
    <row r="8" spans="2:10" x14ac:dyDescent="0.25">
      <c r="B8" s="7" t="s">
        <v>1</v>
      </c>
      <c r="C8" s="7">
        <v>100</v>
      </c>
      <c r="D8" s="7">
        <v>240</v>
      </c>
      <c r="E8" s="7">
        <v>2</v>
      </c>
      <c r="H8" s="7" t="s">
        <v>61</v>
      </c>
      <c r="I8" s="7">
        <v>200</v>
      </c>
      <c r="J8" s="7">
        <v>1600</v>
      </c>
    </row>
    <row r="9" spans="2:10" x14ac:dyDescent="0.25">
      <c r="B9" s="7" t="s">
        <v>2</v>
      </c>
      <c r="C9" s="7">
        <v>0.1</v>
      </c>
      <c r="D9" s="7">
        <v>42000000</v>
      </c>
      <c r="E9" s="7">
        <v>3</v>
      </c>
      <c r="H9" s="54" t="s">
        <v>60</v>
      </c>
      <c r="I9" s="54">
        <v>100</v>
      </c>
      <c r="J9" s="54">
        <v>800</v>
      </c>
    </row>
    <row r="10" spans="2:10" x14ac:dyDescent="0.25">
      <c r="B10" s="7" t="s">
        <v>3</v>
      </c>
      <c r="C10" s="7">
        <v>100</v>
      </c>
      <c r="D10" s="7">
        <v>60</v>
      </c>
      <c r="E10" s="7">
        <v>3</v>
      </c>
    </row>
    <row r="11" spans="2:10" x14ac:dyDescent="0.25">
      <c r="B11" s="7" t="s">
        <v>4</v>
      </c>
      <c r="C11" s="7">
        <v>500</v>
      </c>
      <c r="D11" s="7">
        <v>3300000</v>
      </c>
      <c r="E11" s="7">
        <v>3</v>
      </c>
      <c r="H11" s="17" t="s">
        <v>15</v>
      </c>
      <c r="I11" s="17" t="s">
        <v>20</v>
      </c>
    </row>
    <row r="12" spans="2:10" x14ac:dyDescent="0.25">
      <c r="B12" s="7" t="s">
        <v>5</v>
      </c>
      <c r="C12" s="7">
        <v>200</v>
      </c>
      <c r="D12" s="7">
        <v>500</v>
      </c>
      <c r="E12" s="7">
        <v>2</v>
      </c>
      <c r="H12" s="7" t="s">
        <v>16</v>
      </c>
      <c r="I12" s="7">
        <v>1E-3</v>
      </c>
    </row>
    <row r="13" spans="2:10" x14ac:dyDescent="0.25">
      <c r="B13" s="7" t="s">
        <v>6</v>
      </c>
      <c r="C13" s="7">
        <v>50</v>
      </c>
      <c r="D13" s="7">
        <v>60</v>
      </c>
      <c r="E13" s="7">
        <v>2</v>
      </c>
      <c r="H13" s="7" t="s">
        <v>17</v>
      </c>
      <c r="I13" s="7">
        <v>2E-3</v>
      </c>
    </row>
    <row r="14" spans="2:10" x14ac:dyDescent="0.25">
      <c r="H14" s="7" t="s">
        <v>18</v>
      </c>
      <c r="I14" s="7">
        <v>5.0000000000000001E-4</v>
      </c>
    </row>
    <row r="15" spans="2:10" x14ac:dyDescent="0.25">
      <c r="C15" s="66" t="s">
        <v>64</v>
      </c>
      <c r="D15" s="66"/>
      <c r="E15" s="66"/>
      <c r="F15" s="66"/>
      <c r="H15" s="7" t="s">
        <v>19</v>
      </c>
      <c r="I15" s="7">
        <v>2.5000000000000001E-4</v>
      </c>
    </row>
    <row r="16" spans="2:10" x14ac:dyDescent="0.25">
      <c r="B16" s="42" t="s">
        <v>0</v>
      </c>
      <c r="C16" s="15" t="s">
        <v>39</v>
      </c>
      <c r="D16" s="55" t="s">
        <v>62</v>
      </c>
      <c r="E16" s="15" t="s">
        <v>38</v>
      </c>
      <c r="F16" s="42" t="s">
        <v>10</v>
      </c>
    </row>
    <row r="17" spans="2:6" x14ac:dyDescent="0.25">
      <c r="B17" s="43"/>
      <c r="C17" s="16" t="s">
        <v>9</v>
      </c>
      <c r="D17" s="55" t="s">
        <v>63</v>
      </c>
      <c r="E17" s="16" t="s">
        <v>9</v>
      </c>
      <c r="F17" s="43"/>
    </row>
    <row r="18" spans="2:6" x14ac:dyDescent="0.25">
      <c r="B18" s="7" t="s">
        <v>1</v>
      </c>
      <c r="C18" s="7">
        <f t="shared" ref="C18:C23" si="0">$J$7/(C8*10^6)</f>
        <v>8.0000000000000007E-5</v>
      </c>
      <c r="D18" s="7">
        <f t="shared" ref="D18:D23" si="1">$J$8/(C8*10^6)</f>
        <v>1.5999999999999999E-5</v>
      </c>
      <c r="E18" s="7">
        <f>$J$9/(C8*10^6)</f>
        <v>7.9999999999999996E-6</v>
      </c>
      <c r="F18" s="7">
        <f t="shared" ref="F18:F23" si="2">D8/(E8*10^8)</f>
        <v>1.1999999999999999E-6</v>
      </c>
    </row>
    <row r="19" spans="2:6" x14ac:dyDescent="0.25">
      <c r="B19" s="7" t="s">
        <v>2</v>
      </c>
      <c r="C19" s="7">
        <f t="shared" si="0"/>
        <v>0.08</v>
      </c>
      <c r="D19" s="7">
        <f t="shared" si="1"/>
        <v>1.6E-2</v>
      </c>
      <c r="E19" s="7">
        <f t="shared" ref="E19:E23" si="3">$J$9/(C9*10^6)</f>
        <v>8.0000000000000002E-3</v>
      </c>
      <c r="F19" s="7">
        <f t="shared" si="2"/>
        <v>0.14000000000000001</v>
      </c>
    </row>
    <row r="20" spans="2:6" x14ac:dyDescent="0.25">
      <c r="B20" s="7" t="s">
        <v>3</v>
      </c>
      <c r="C20" s="7">
        <f t="shared" si="0"/>
        <v>8.0000000000000007E-5</v>
      </c>
      <c r="D20" s="7">
        <f t="shared" si="1"/>
        <v>1.5999999999999999E-5</v>
      </c>
      <c r="E20" s="7">
        <f t="shared" si="3"/>
        <v>7.9999999999999996E-6</v>
      </c>
      <c r="F20" s="7">
        <f t="shared" si="2"/>
        <v>1.9999999999999999E-7</v>
      </c>
    </row>
    <row r="21" spans="2:6" x14ac:dyDescent="0.25">
      <c r="B21" s="7" t="s">
        <v>4</v>
      </c>
      <c r="C21" s="7">
        <f t="shared" si="0"/>
        <v>1.5999999999999999E-5</v>
      </c>
      <c r="D21" s="7">
        <f t="shared" si="1"/>
        <v>3.1999999999999999E-6</v>
      </c>
      <c r="E21" s="7">
        <f t="shared" si="3"/>
        <v>1.5999999999999999E-6</v>
      </c>
      <c r="F21" s="7">
        <f t="shared" si="2"/>
        <v>1.0999999999999999E-2</v>
      </c>
    </row>
    <row r="22" spans="2:6" x14ac:dyDescent="0.25">
      <c r="B22" s="7" t="s">
        <v>5</v>
      </c>
      <c r="C22" s="7">
        <f t="shared" si="0"/>
        <v>4.0000000000000003E-5</v>
      </c>
      <c r="D22" s="7">
        <f t="shared" si="1"/>
        <v>7.9999999999999996E-6</v>
      </c>
      <c r="E22" s="7">
        <f t="shared" si="3"/>
        <v>3.9999999999999998E-6</v>
      </c>
      <c r="F22" s="7">
        <f t="shared" si="2"/>
        <v>2.5000000000000002E-6</v>
      </c>
    </row>
    <row r="23" spans="2:6" x14ac:dyDescent="0.25">
      <c r="B23" s="7" t="s">
        <v>6</v>
      </c>
      <c r="C23" s="7">
        <f t="shared" si="0"/>
        <v>1.6000000000000001E-4</v>
      </c>
      <c r="D23" s="7">
        <f t="shared" si="1"/>
        <v>3.1999999999999999E-5</v>
      </c>
      <c r="E23" s="7">
        <f t="shared" si="3"/>
        <v>1.5999999999999999E-5</v>
      </c>
      <c r="F23" s="7">
        <f t="shared" si="2"/>
        <v>2.9999999999999999E-7</v>
      </c>
    </row>
    <row r="25" spans="2:6" x14ac:dyDescent="0.25">
      <c r="B25" s="56"/>
      <c r="C25" s="56"/>
      <c r="D25" s="56"/>
    </row>
    <row r="26" spans="2:6" ht="15.75" thickBot="1" x14ac:dyDescent="0.3"/>
    <row r="27" spans="2:6" x14ac:dyDescent="0.25">
      <c r="B27" s="30" t="s">
        <v>31</v>
      </c>
      <c r="C27" s="34"/>
      <c r="D27" s="34" t="s">
        <v>21</v>
      </c>
      <c r="E27" s="34"/>
      <c r="F27" s="36" t="s">
        <v>22</v>
      </c>
    </row>
    <row r="28" spans="2:6" x14ac:dyDescent="0.25">
      <c r="B28" s="4"/>
      <c r="C28" s="14"/>
      <c r="D28" s="14"/>
      <c r="E28" s="14"/>
      <c r="F28" s="18"/>
    </row>
    <row r="29" spans="2:6" x14ac:dyDescent="0.25">
      <c r="B29" s="4"/>
      <c r="C29" s="37" t="s">
        <v>23</v>
      </c>
      <c r="D29" s="37" t="s">
        <v>24</v>
      </c>
      <c r="E29" s="37" t="s">
        <v>25</v>
      </c>
      <c r="F29" s="38" t="s">
        <v>26</v>
      </c>
    </row>
    <row r="30" spans="2:6" x14ac:dyDescent="0.25">
      <c r="B30" s="4"/>
      <c r="C30" s="39">
        <f>E18+E19+E21+E22</f>
        <v>8.0135999999999992E-3</v>
      </c>
      <c r="D30" s="39">
        <f>F18+F19+F21+F22</f>
        <v>0.15100370000000002</v>
      </c>
      <c r="E30" s="39">
        <f>I12+I13+I14</f>
        <v>3.5000000000000001E-3</v>
      </c>
      <c r="F30" s="40">
        <v>0</v>
      </c>
    </row>
    <row r="31" spans="2:6" x14ac:dyDescent="0.25">
      <c r="B31" s="4"/>
      <c r="C31" s="14"/>
      <c r="D31" s="14"/>
      <c r="E31" s="14"/>
      <c r="F31" s="18"/>
    </row>
    <row r="32" spans="2:6" x14ac:dyDescent="0.25">
      <c r="B32" s="4" t="s">
        <v>30</v>
      </c>
      <c r="C32" s="14">
        <f>SUM(C30:E30)</f>
        <v>0.16251730000000003</v>
      </c>
      <c r="D32" s="14" t="s">
        <v>27</v>
      </c>
      <c r="E32" s="14"/>
      <c r="F32" s="18"/>
    </row>
    <row r="33" spans="2:6" ht="15.75" thickBot="1" x14ac:dyDescent="0.3">
      <c r="B33" s="57"/>
      <c r="C33" s="20">
        <f>C32*10^3</f>
        <v>162.51730000000003</v>
      </c>
      <c r="D33" s="21" t="s">
        <v>28</v>
      </c>
      <c r="E33" s="5"/>
      <c r="F33" s="6"/>
    </row>
    <row r="35" spans="2:6" ht="15.75" thickBot="1" x14ac:dyDescent="0.3"/>
    <row r="36" spans="2:6" x14ac:dyDescent="0.25">
      <c r="B36" s="30" t="s">
        <v>34</v>
      </c>
      <c r="C36" s="34"/>
      <c r="D36" s="34" t="s">
        <v>29</v>
      </c>
      <c r="E36" s="34"/>
      <c r="F36" s="36" t="s">
        <v>22</v>
      </c>
    </row>
    <row r="37" spans="2:6" x14ac:dyDescent="0.25">
      <c r="B37" s="4"/>
      <c r="C37" s="14"/>
      <c r="D37" s="14"/>
      <c r="E37" s="14"/>
      <c r="F37" s="18"/>
    </row>
    <row r="38" spans="2:6" x14ac:dyDescent="0.25">
      <c r="B38" s="4"/>
      <c r="C38" s="37" t="s">
        <v>23</v>
      </c>
      <c r="D38" s="37" t="s">
        <v>24</v>
      </c>
      <c r="E38" s="37" t="s">
        <v>25</v>
      </c>
      <c r="F38" s="38" t="s">
        <v>26</v>
      </c>
    </row>
    <row r="39" spans="2:6" x14ac:dyDescent="0.25">
      <c r="B39" s="4"/>
      <c r="C39" s="39">
        <f>E18+E19+E21+E22</f>
        <v>8.0135999999999992E-3</v>
      </c>
      <c r="D39" s="39">
        <f>F18+F19+F21+F22</f>
        <v>0.15100370000000002</v>
      </c>
      <c r="E39" s="39">
        <f>I12+I13+I14</f>
        <v>3.5000000000000001E-3</v>
      </c>
      <c r="F39" s="40">
        <v>0</v>
      </c>
    </row>
    <row r="40" spans="2:6" x14ac:dyDescent="0.25">
      <c r="B40" s="4"/>
      <c r="C40" s="14"/>
      <c r="D40" s="14"/>
      <c r="E40" s="14"/>
      <c r="F40" s="18"/>
    </row>
    <row r="41" spans="2:6" x14ac:dyDescent="0.25">
      <c r="B41" s="4" t="s">
        <v>30</v>
      </c>
      <c r="C41" s="14">
        <f>SUM(C39:E39)</f>
        <v>0.16251730000000003</v>
      </c>
      <c r="D41" s="14" t="s">
        <v>27</v>
      </c>
      <c r="E41" s="14"/>
      <c r="F41" s="18"/>
    </row>
    <row r="42" spans="2:6" ht="15.75" thickBot="1" x14ac:dyDescent="0.3">
      <c r="B42" s="57"/>
      <c r="C42" s="20">
        <f>C41*10^3</f>
        <v>162.51730000000003</v>
      </c>
      <c r="D42" s="21" t="s">
        <v>28</v>
      </c>
      <c r="E42" s="5"/>
      <c r="F42" s="6"/>
    </row>
    <row r="44" spans="2:6" ht="15.75" thickBot="1" x14ac:dyDescent="0.3"/>
    <row r="45" spans="2:6" x14ac:dyDescent="0.25">
      <c r="B45" s="30" t="s">
        <v>36</v>
      </c>
      <c r="C45" s="34"/>
      <c r="D45" s="35" t="s">
        <v>32</v>
      </c>
      <c r="E45" s="34"/>
      <c r="F45" s="36" t="s">
        <v>66</v>
      </c>
    </row>
    <row r="46" spans="2:6" x14ac:dyDescent="0.25">
      <c r="B46" s="4"/>
      <c r="C46" s="14"/>
      <c r="D46" s="14"/>
      <c r="E46" s="14"/>
      <c r="F46" s="18"/>
    </row>
    <row r="47" spans="2:6" x14ac:dyDescent="0.25">
      <c r="B47" s="4"/>
      <c r="C47" s="37" t="s">
        <v>23</v>
      </c>
      <c r="D47" s="37" t="s">
        <v>24</v>
      </c>
      <c r="E47" s="37" t="s">
        <v>25</v>
      </c>
      <c r="F47" s="38" t="s">
        <v>26</v>
      </c>
    </row>
    <row r="48" spans="2:6" x14ac:dyDescent="0.25">
      <c r="B48" s="4"/>
      <c r="C48" s="39">
        <f>D18+D19+D20+D23</f>
        <v>1.6063999999999998E-2</v>
      </c>
      <c r="D48" s="39">
        <f>F18+F19+F20+F23</f>
        <v>0.14000170000000003</v>
      </c>
      <c r="E48" s="39">
        <f>I12+I13+I15</f>
        <v>3.2500000000000003E-3</v>
      </c>
      <c r="F48" s="40">
        <v>0</v>
      </c>
    </row>
    <row r="49" spans="2:6" x14ac:dyDescent="0.25">
      <c r="B49" s="4"/>
      <c r="C49" s="14"/>
      <c r="D49" s="14"/>
      <c r="E49" s="14"/>
      <c r="F49" s="18"/>
    </row>
    <row r="50" spans="2:6" x14ac:dyDescent="0.25">
      <c r="B50" s="4" t="s">
        <v>33</v>
      </c>
      <c r="C50" s="14">
        <f>SUM(C48:E48)</f>
        <v>0.15931570000000003</v>
      </c>
      <c r="D50" s="14"/>
      <c r="E50" s="14"/>
      <c r="F50" s="18"/>
    </row>
    <row r="51" spans="2:6" ht="15.75" thickBot="1" x14ac:dyDescent="0.3">
      <c r="B51" s="57"/>
      <c r="C51" s="20">
        <f>C50*10^3</f>
        <v>159.31570000000002</v>
      </c>
      <c r="D51" s="21" t="s">
        <v>28</v>
      </c>
      <c r="E51" s="5"/>
      <c r="F51" s="6"/>
    </row>
    <row r="53" spans="2:6" ht="15.75" thickBot="1" x14ac:dyDescent="0.3"/>
    <row r="54" spans="2:6" x14ac:dyDescent="0.25">
      <c r="B54" s="30" t="s">
        <v>67</v>
      </c>
      <c r="C54" s="34"/>
      <c r="D54" s="35" t="s">
        <v>35</v>
      </c>
      <c r="E54" s="34"/>
      <c r="F54" s="36" t="s">
        <v>22</v>
      </c>
    </row>
    <row r="55" spans="2:6" x14ac:dyDescent="0.25">
      <c r="B55" s="4"/>
      <c r="C55" s="14"/>
      <c r="D55" s="14"/>
      <c r="E55" s="14"/>
      <c r="F55" s="18"/>
    </row>
    <row r="56" spans="2:6" x14ac:dyDescent="0.25">
      <c r="B56" s="4"/>
      <c r="C56" s="37" t="s">
        <v>23</v>
      </c>
      <c r="D56" s="37" t="s">
        <v>24</v>
      </c>
      <c r="E56" s="37" t="s">
        <v>25</v>
      </c>
      <c r="F56" s="38" t="s">
        <v>26</v>
      </c>
    </row>
    <row r="57" spans="2:6" x14ac:dyDescent="0.25">
      <c r="B57" s="4"/>
      <c r="C57" s="39">
        <f>D18+D19+D20+D23</f>
        <v>1.6063999999999998E-2</v>
      </c>
      <c r="D57" s="39">
        <f>F18+F19+F20+F23</f>
        <v>0.14000170000000003</v>
      </c>
      <c r="E57" s="39">
        <f>I12+I13+I15</f>
        <v>3.2500000000000003E-3</v>
      </c>
      <c r="F57" s="40">
        <v>0</v>
      </c>
    </row>
    <row r="58" spans="2:6" x14ac:dyDescent="0.25">
      <c r="B58" s="4"/>
      <c r="C58" s="14"/>
      <c r="D58" s="14"/>
      <c r="E58" s="14"/>
      <c r="F58" s="18"/>
    </row>
    <row r="59" spans="2:6" x14ac:dyDescent="0.25">
      <c r="B59" s="4" t="s">
        <v>33</v>
      </c>
      <c r="C59" s="14">
        <f>SUM(C57:E57)</f>
        <v>0.15931570000000003</v>
      </c>
      <c r="D59" s="14"/>
      <c r="E59" s="14"/>
      <c r="F59" s="18"/>
    </row>
    <row r="60" spans="2:6" ht="15.75" thickBot="1" x14ac:dyDescent="0.3">
      <c r="B60" s="57"/>
      <c r="C60" s="20">
        <f>C59*10^3</f>
        <v>159.31570000000002</v>
      </c>
      <c r="D60" s="21" t="s">
        <v>28</v>
      </c>
      <c r="E60" s="5"/>
      <c r="F60" s="6"/>
    </row>
    <row r="62" spans="2:6" ht="15.75" thickBot="1" x14ac:dyDescent="0.3"/>
    <row r="63" spans="2:6" x14ac:dyDescent="0.25">
      <c r="B63" s="50" t="s">
        <v>68</v>
      </c>
      <c r="C63" s="51"/>
      <c r="D63" s="52" t="s">
        <v>32</v>
      </c>
      <c r="E63" s="51"/>
      <c r="F63" s="53" t="s">
        <v>37</v>
      </c>
    </row>
    <row r="64" spans="2:6" x14ac:dyDescent="0.25">
      <c r="B64" s="4"/>
      <c r="C64" s="14"/>
      <c r="D64" s="14"/>
      <c r="E64" s="14"/>
      <c r="F64" s="18"/>
    </row>
    <row r="65" spans="2:13" x14ac:dyDescent="0.25">
      <c r="B65" s="4"/>
      <c r="C65" s="37" t="s">
        <v>23</v>
      </c>
      <c r="D65" s="37" t="s">
        <v>24</v>
      </c>
      <c r="E65" s="37" t="s">
        <v>25</v>
      </c>
      <c r="F65" s="38" t="s">
        <v>26</v>
      </c>
    </row>
    <row r="66" spans="2:13" x14ac:dyDescent="0.25">
      <c r="B66" s="4"/>
      <c r="C66" s="39">
        <f>C18+C19+C20+C23</f>
        <v>8.0319999999999989E-2</v>
      </c>
      <c r="D66" s="39">
        <f>F18+F19+F20+F23</f>
        <v>0.14000170000000003</v>
      </c>
      <c r="E66" s="39">
        <f>I12+I13+I15</f>
        <v>3.2500000000000003E-3</v>
      </c>
      <c r="F66" s="40">
        <v>0</v>
      </c>
    </row>
    <row r="67" spans="2:13" x14ac:dyDescent="0.25">
      <c r="B67" s="4"/>
      <c r="C67" s="14"/>
      <c r="D67" s="14"/>
      <c r="E67" s="14"/>
      <c r="F67" s="18"/>
    </row>
    <row r="68" spans="2:13" x14ac:dyDescent="0.25">
      <c r="B68" s="4" t="s">
        <v>33</v>
      </c>
      <c r="C68" s="14">
        <f>SUM(C66:E66)</f>
        <v>0.22357170000000001</v>
      </c>
      <c r="D68" s="14"/>
      <c r="E68" s="14"/>
      <c r="F68" s="18"/>
    </row>
    <row r="69" spans="2:13" ht="15.75" thickBot="1" x14ac:dyDescent="0.3">
      <c r="B69" s="57"/>
      <c r="C69" s="20">
        <f>C68*10^3</f>
        <v>223.57170000000002</v>
      </c>
      <c r="D69" s="21" t="s">
        <v>28</v>
      </c>
      <c r="E69" s="5"/>
      <c r="F69" s="6"/>
    </row>
    <row r="70" spans="2:13" ht="15.75" thickBot="1" x14ac:dyDescent="0.3"/>
    <row r="71" spans="2:13" x14ac:dyDescent="0.25">
      <c r="B71" s="30" t="s">
        <v>69</v>
      </c>
      <c r="C71" s="34"/>
      <c r="D71" s="35" t="s">
        <v>35</v>
      </c>
      <c r="E71" s="34"/>
      <c r="F71" s="34" t="s">
        <v>40</v>
      </c>
      <c r="G71" s="31"/>
      <c r="H71" s="31"/>
      <c r="I71" s="31"/>
      <c r="J71" s="31"/>
      <c r="K71" s="31"/>
      <c r="L71" s="31"/>
      <c r="M71" s="32"/>
    </row>
    <row r="72" spans="2:13" ht="15.75" thickBot="1" x14ac:dyDescent="0.3">
      <c r="B72" s="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8"/>
    </row>
    <row r="73" spans="2:13" x14ac:dyDescent="0.25">
      <c r="B73" s="1"/>
      <c r="C73" s="9" t="s">
        <v>48</v>
      </c>
      <c r="D73" s="63" t="s">
        <v>19</v>
      </c>
      <c r="E73" s="64"/>
      <c r="F73" s="65"/>
      <c r="G73" s="1" t="s">
        <v>17</v>
      </c>
      <c r="H73" s="2"/>
      <c r="I73" s="3"/>
      <c r="J73" s="1" t="s">
        <v>16</v>
      </c>
      <c r="K73" s="2"/>
      <c r="L73" s="3"/>
      <c r="M73" s="9" t="s">
        <v>50</v>
      </c>
    </row>
    <row r="74" spans="2:13" ht="15.75" thickBot="1" x14ac:dyDescent="0.3">
      <c r="B74" s="4"/>
      <c r="C74" s="10" t="s">
        <v>49</v>
      </c>
      <c r="D74" s="11" t="s">
        <v>51</v>
      </c>
      <c r="E74" s="5" t="s">
        <v>52</v>
      </c>
      <c r="F74" s="6" t="s">
        <v>49</v>
      </c>
      <c r="G74" s="11" t="s">
        <v>51</v>
      </c>
      <c r="H74" s="5" t="s">
        <v>52</v>
      </c>
      <c r="I74" s="6" t="s">
        <v>49</v>
      </c>
      <c r="J74" s="11" t="s">
        <v>51</v>
      </c>
      <c r="K74" s="5" t="s">
        <v>52</v>
      </c>
      <c r="L74" s="6" t="s">
        <v>49</v>
      </c>
      <c r="M74" s="10" t="s">
        <v>51</v>
      </c>
    </row>
    <row r="75" spans="2:13" x14ac:dyDescent="0.25">
      <c r="B75" s="26" t="s">
        <v>41</v>
      </c>
      <c r="C75" s="8">
        <f>C23</f>
        <v>1.6000000000000001E-4</v>
      </c>
      <c r="D75" s="8">
        <f t="shared" ref="D75:D81" si="4">C75+$F$23+$I$15</f>
        <v>4.1030000000000005E-4</v>
      </c>
      <c r="E75" s="8"/>
      <c r="F75" s="8">
        <f t="shared" ref="F75:F81" si="5">D75+$C$20</f>
        <v>4.9030000000000005E-4</v>
      </c>
      <c r="G75" s="8">
        <f t="shared" ref="G75:G81" si="6">F75+$F$20+$I$13</f>
        <v>2.4905000000000001E-3</v>
      </c>
      <c r="H75" s="8"/>
      <c r="I75" s="8">
        <f>G75+$C$19</f>
        <v>8.2490500000000008E-2</v>
      </c>
      <c r="J75" s="8">
        <f t="shared" ref="J75:J81" si="7">I75+$F$19+$I$12</f>
        <v>0.22349050000000004</v>
      </c>
      <c r="K75" s="8"/>
      <c r="L75" s="8">
        <f t="shared" ref="L75:L81" si="8">J75+$C$18</f>
        <v>0.22357050000000003</v>
      </c>
      <c r="M75" s="27">
        <f t="shared" ref="M75:M81" si="9">L75+$F$18</f>
        <v>0.22357170000000004</v>
      </c>
    </row>
    <row r="76" spans="2:13" x14ac:dyDescent="0.25">
      <c r="B76" s="26" t="s">
        <v>42</v>
      </c>
      <c r="C76" s="7">
        <f t="shared" ref="C76:C81" si="10">C75+$C$23</f>
        <v>3.2000000000000003E-4</v>
      </c>
      <c r="D76" s="7">
        <f t="shared" si="4"/>
        <v>5.7030000000000004E-4</v>
      </c>
      <c r="E76" s="7" t="str">
        <f>IF(F75&gt;D76, "YES", "NO")</f>
        <v>NO</v>
      </c>
      <c r="F76" s="7">
        <f t="shared" si="5"/>
        <v>6.5030000000000003E-4</v>
      </c>
      <c r="G76" s="7">
        <f t="shared" si="6"/>
        <v>2.6505000000000001E-3</v>
      </c>
      <c r="H76" s="7" t="str">
        <f>IF(I75&gt;G76, "YES", "NO")</f>
        <v>YES</v>
      </c>
      <c r="I76" s="8">
        <f t="shared" ref="I76:I81" si="11">I75+$C$19</f>
        <v>0.16249050000000001</v>
      </c>
      <c r="J76" s="8">
        <f t="shared" si="7"/>
        <v>0.3034905</v>
      </c>
      <c r="K76" s="7" t="str">
        <f>IF(L75&gt;J76, "YES", "NO")</f>
        <v>NO</v>
      </c>
      <c r="L76" s="8">
        <f t="shared" si="8"/>
        <v>0.30357050000000002</v>
      </c>
      <c r="M76" s="27">
        <f t="shared" si="9"/>
        <v>0.3035717</v>
      </c>
    </row>
    <row r="77" spans="2:13" x14ac:dyDescent="0.25">
      <c r="B77" s="26" t="s">
        <v>43</v>
      </c>
      <c r="C77" s="7">
        <f t="shared" si="10"/>
        <v>4.8000000000000007E-4</v>
      </c>
      <c r="D77" s="7">
        <f t="shared" si="4"/>
        <v>7.3030000000000013E-4</v>
      </c>
      <c r="E77" s="7" t="str">
        <f t="shared" ref="E77:E81" si="12">IF(F76&gt;D77, "YES", "NO")</f>
        <v>NO</v>
      </c>
      <c r="F77" s="7">
        <f t="shared" si="5"/>
        <v>8.1030000000000013E-4</v>
      </c>
      <c r="G77" s="7">
        <f t="shared" si="6"/>
        <v>2.8105000000000001E-3</v>
      </c>
      <c r="H77" s="7" t="str">
        <f t="shared" ref="H77:H81" si="13">IF(I76&gt;G77, "YES", "NO")</f>
        <v>YES</v>
      </c>
      <c r="I77" s="8">
        <f t="shared" si="11"/>
        <v>0.2424905</v>
      </c>
      <c r="J77" s="8">
        <f t="shared" si="7"/>
        <v>0.38349050000000001</v>
      </c>
      <c r="K77" s="7" t="str">
        <f t="shared" ref="K77:K81" si="14">IF(L76&gt;J77, "YES", "NO")</f>
        <v>NO</v>
      </c>
      <c r="L77" s="8">
        <f t="shared" si="8"/>
        <v>0.38357050000000004</v>
      </c>
      <c r="M77" s="28">
        <f t="shared" si="9"/>
        <v>0.38357170000000002</v>
      </c>
    </row>
    <row r="78" spans="2:13" x14ac:dyDescent="0.25">
      <c r="B78" s="26" t="s">
        <v>44</v>
      </c>
      <c r="C78" s="7">
        <f t="shared" si="10"/>
        <v>6.4000000000000005E-4</v>
      </c>
      <c r="D78" s="7">
        <f t="shared" si="4"/>
        <v>8.9030000000000001E-4</v>
      </c>
      <c r="E78" s="7" t="str">
        <f t="shared" si="12"/>
        <v>NO</v>
      </c>
      <c r="F78" s="7">
        <f t="shared" si="5"/>
        <v>9.703E-4</v>
      </c>
      <c r="G78" s="7">
        <f t="shared" si="6"/>
        <v>2.9705000000000001E-3</v>
      </c>
      <c r="H78" s="7" t="str">
        <f t="shared" si="13"/>
        <v>YES</v>
      </c>
      <c r="I78" s="8">
        <f t="shared" si="11"/>
        <v>0.32249050000000001</v>
      </c>
      <c r="J78" s="8">
        <f t="shared" si="7"/>
        <v>0.46349050000000003</v>
      </c>
      <c r="K78" s="7" t="str">
        <f t="shared" si="14"/>
        <v>NO</v>
      </c>
      <c r="L78" s="8">
        <f t="shared" si="8"/>
        <v>0.46357050000000005</v>
      </c>
      <c r="M78" s="28">
        <f t="shared" si="9"/>
        <v>0.46357170000000003</v>
      </c>
    </row>
    <row r="79" spans="2:13" x14ac:dyDescent="0.25">
      <c r="B79" s="29" t="s">
        <v>45</v>
      </c>
      <c r="C79" s="7">
        <f t="shared" si="10"/>
        <v>8.0000000000000004E-4</v>
      </c>
      <c r="D79" s="7">
        <f t="shared" si="4"/>
        <v>1.0503000000000001E-3</v>
      </c>
      <c r="E79" s="7" t="str">
        <f t="shared" si="12"/>
        <v>NO</v>
      </c>
      <c r="F79" s="7">
        <f t="shared" si="5"/>
        <v>1.1303000000000001E-3</v>
      </c>
      <c r="G79" s="7">
        <f t="shared" si="6"/>
        <v>3.1305E-3</v>
      </c>
      <c r="H79" s="7" t="str">
        <f t="shared" si="13"/>
        <v>YES</v>
      </c>
      <c r="I79" s="8">
        <f t="shared" si="11"/>
        <v>0.40249050000000003</v>
      </c>
      <c r="J79" s="8">
        <f t="shared" si="7"/>
        <v>0.54349049999999999</v>
      </c>
      <c r="K79" s="7" t="str">
        <f t="shared" si="14"/>
        <v>NO</v>
      </c>
      <c r="L79" s="8">
        <f t="shared" si="8"/>
        <v>0.54357049999999996</v>
      </c>
      <c r="M79" s="28">
        <f t="shared" si="9"/>
        <v>0.54357169999999999</v>
      </c>
    </row>
    <row r="80" spans="2:13" x14ac:dyDescent="0.25">
      <c r="B80" s="29" t="s">
        <v>46</v>
      </c>
      <c r="C80" s="7">
        <f t="shared" si="10"/>
        <v>9.6000000000000002E-4</v>
      </c>
      <c r="D80" s="7">
        <f t="shared" si="4"/>
        <v>1.2103000000000001E-3</v>
      </c>
      <c r="E80" s="7" t="str">
        <f t="shared" si="12"/>
        <v>NO</v>
      </c>
      <c r="F80" s="7">
        <f t="shared" si="5"/>
        <v>1.2903000000000001E-3</v>
      </c>
      <c r="G80" s="7">
        <f t="shared" si="6"/>
        <v>3.2905E-3</v>
      </c>
      <c r="H80" s="7" t="str">
        <f t="shared" si="13"/>
        <v>YES</v>
      </c>
      <c r="I80" s="8">
        <f t="shared" si="11"/>
        <v>0.48249050000000004</v>
      </c>
      <c r="J80" s="8">
        <f t="shared" si="7"/>
        <v>0.62349050000000006</v>
      </c>
      <c r="K80" s="7" t="str">
        <f t="shared" si="14"/>
        <v>NO</v>
      </c>
      <c r="L80" s="8">
        <f t="shared" si="8"/>
        <v>0.62357050000000003</v>
      </c>
      <c r="M80" s="28">
        <f t="shared" si="9"/>
        <v>0.62357170000000006</v>
      </c>
    </row>
    <row r="81" spans="2:13" x14ac:dyDescent="0.25">
      <c r="B81" s="29" t="s">
        <v>47</v>
      </c>
      <c r="C81" s="7">
        <f t="shared" si="10"/>
        <v>1.1200000000000001E-3</v>
      </c>
      <c r="D81" s="7">
        <f t="shared" si="4"/>
        <v>1.3703000000000001E-3</v>
      </c>
      <c r="E81" s="7" t="str">
        <f t="shared" si="12"/>
        <v>NO</v>
      </c>
      <c r="F81" s="7">
        <f t="shared" si="5"/>
        <v>1.4503000000000001E-3</v>
      </c>
      <c r="G81" s="7">
        <f t="shared" si="6"/>
        <v>3.4505E-3</v>
      </c>
      <c r="H81" s="7" t="str">
        <f t="shared" si="13"/>
        <v>YES</v>
      </c>
      <c r="I81" s="8">
        <f t="shared" si="11"/>
        <v>0.5624905</v>
      </c>
      <c r="J81" s="8">
        <f t="shared" si="7"/>
        <v>0.70349050000000002</v>
      </c>
      <c r="K81" s="7" t="str">
        <f t="shared" si="14"/>
        <v>NO</v>
      </c>
      <c r="L81" s="8">
        <f t="shared" si="8"/>
        <v>0.70357049999999999</v>
      </c>
      <c r="M81" s="27">
        <f t="shared" si="9"/>
        <v>0.70357170000000002</v>
      </c>
    </row>
    <row r="82" spans="2:13" x14ac:dyDescent="0.25">
      <c r="B82" s="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8"/>
    </row>
    <row r="83" spans="2:13" x14ac:dyDescent="0.25">
      <c r="B83" s="22" t="s">
        <v>70</v>
      </c>
      <c r="C83" s="23">
        <f>M75*10^3</f>
        <v>223.57170000000005</v>
      </c>
      <c r="D83" s="24" t="s">
        <v>28</v>
      </c>
      <c r="E83" s="14"/>
      <c r="F83" s="14"/>
      <c r="G83" s="14"/>
      <c r="H83" s="14"/>
      <c r="I83" s="14"/>
      <c r="J83" s="14"/>
      <c r="K83" s="14"/>
      <c r="L83" s="14"/>
      <c r="M83" s="18"/>
    </row>
    <row r="84" spans="2:13" x14ac:dyDescent="0.25">
      <c r="B84" s="22" t="s">
        <v>71</v>
      </c>
      <c r="C84" s="23">
        <f>M76*10^3</f>
        <v>303.57170000000002</v>
      </c>
      <c r="D84" s="24" t="s">
        <v>28</v>
      </c>
      <c r="E84" s="14"/>
      <c r="F84" s="14"/>
      <c r="G84" s="14"/>
      <c r="H84" s="14"/>
      <c r="I84" s="14"/>
      <c r="J84" s="14"/>
      <c r="K84" s="14"/>
      <c r="L84" s="14"/>
      <c r="M84" s="18"/>
    </row>
    <row r="85" spans="2:13" ht="15.75" thickBot="1" x14ac:dyDescent="0.3">
      <c r="B85" s="19" t="s">
        <v>72</v>
      </c>
      <c r="C85" s="20">
        <f>M81*10^3</f>
        <v>703.57170000000008</v>
      </c>
      <c r="D85" s="21" t="s">
        <v>28</v>
      </c>
      <c r="E85" s="5"/>
      <c r="F85" s="5"/>
      <c r="G85" s="5"/>
      <c r="H85" s="5"/>
      <c r="I85" s="5"/>
      <c r="J85" s="5"/>
      <c r="K85" s="5"/>
      <c r="L85" s="5"/>
      <c r="M85" s="6"/>
    </row>
    <row r="87" spans="2:13" x14ac:dyDescent="0.25">
      <c r="B87" s="59" t="s">
        <v>74</v>
      </c>
      <c r="F87" s="14"/>
    </row>
    <row r="88" spans="2:13" x14ac:dyDescent="0.25">
      <c r="B88" s="58" t="s">
        <v>70</v>
      </c>
      <c r="C88" s="13">
        <f>C68*10^3</f>
        <v>223.57170000000002</v>
      </c>
      <c r="D88" s="12" t="str">
        <f ca="1">_xlfn.FORMULATEXT(C88)</f>
        <v>=C68*10^3</v>
      </c>
    </row>
    <row r="89" spans="2:13" x14ac:dyDescent="0.25">
      <c r="B89" s="58" t="s">
        <v>71</v>
      </c>
      <c r="C89" s="13">
        <f>C88+($C$19*10^3)</f>
        <v>303.57170000000002</v>
      </c>
      <c r="D89" s="12" t="str">
        <f ca="1">_xlfn.FORMULATEXT(C89)</f>
        <v>=C88+($C$19*10^3)</v>
      </c>
      <c r="F89" s="14"/>
    </row>
    <row r="90" spans="2:13" x14ac:dyDescent="0.25">
      <c r="B90" s="58" t="s">
        <v>72</v>
      </c>
      <c r="C90" s="13">
        <f>C89+(5*$C$19*10^3)</f>
        <v>703.57169999999996</v>
      </c>
      <c r="D90" s="12" t="str">
        <f ca="1">_xlfn.FORMULATEXT(C90)</f>
        <v>=C89+(5*$C$19*10^3)</v>
      </c>
    </row>
    <row r="91" spans="2:13" ht="15.75" thickBot="1" x14ac:dyDescent="0.3"/>
    <row r="92" spans="2:13" x14ac:dyDescent="0.25">
      <c r="B92" s="30" t="s">
        <v>73</v>
      </c>
      <c r="C92" s="34"/>
      <c r="D92" s="35" t="s">
        <v>32</v>
      </c>
      <c r="E92" s="34"/>
      <c r="F92" s="36" t="s">
        <v>66</v>
      </c>
    </row>
    <row r="93" spans="2:13" x14ac:dyDescent="0.25">
      <c r="B93" s="33"/>
      <c r="C93" s="14"/>
      <c r="D93" s="25"/>
      <c r="E93" s="14"/>
      <c r="F93" s="18"/>
    </row>
    <row r="94" spans="2:13" x14ac:dyDescent="0.25">
      <c r="B94" s="4"/>
      <c r="C94" s="14" t="s">
        <v>56</v>
      </c>
      <c r="D94" s="14"/>
      <c r="E94" s="14"/>
      <c r="F94" s="18"/>
    </row>
    <row r="95" spans="2:13" x14ac:dyDescent="0.25">
      <c r="B95" s="4"/>
      <c r="C95" s="14" t="s">
        <v>55</v>
      </c>
      <c r="D95" s="14"/>
      <c r="E95" s="14"/>
      <c r="F95" s="18"/>
    </row>
    <row r="96" spans="2:13" x14ac:dyDescent="0.25">
      <c r="B96" s="4"/>
      <c r="C96" s="14" t="s">
        <v>53</v>
      </c>
      <c r="D96" s="14"/>
      <c r="E96" s="14"/>
      <c r="F96" s="18"/>
    </row>
    <row r="97" spans="2:6" x14ac:dyDescent="0.25">
      <c r="B97" s="4"/>
      <c r="C97" s="14" t="s">
        <v>54</v>
      </c>
      <c r="D97" s="14"/>
      <c r="E97" s="14"/>
      <c r="F97" s="18"/>
    </row>
    <row r="98" spans="2:6" x14ac:dyDescent="0.25">
      <c r="B98" s="4"/>
      <c r="C98" s="14"/>
      <c r="D98" s="14"/>
      <c r="E98" s="14"/>
      <c r="F98" s="18"/>
    </row>
    <row r="99" spans="2:6" x14ac:dyDescent="0.25">
      <c r="B99" s="4"/>
      <c r="C99" s="14" t="s">
        <v>57</v>
      </c>
      <c r="D99" s="14"/>
      <c r="E99" s="14"/>
      <c r="F99" s="18"/>
    </row>
    <row r="100" spans="2:6" x14ac:dyDescent="0.25">
      <c r="B100" s="4"/>
      <c r="C100" s="14"/>
      <c r="D100" s="14"/>
      <c r="E100" s="14"/>
      <c r="F100" s="18"/>
    </row>
    <row r="101" spans="2:6" x14ac:dyDescent="0.25">
      <c r="B101" s="4"/>
      <c r="C101" s="37" t="s">
        <v>23</v>
      </c>
      <c r="D101" s="37" t="s">
        <v>24</v>
      </c>
      <c r="E101" s="37" t="s">
        <v>25</v>
      </c>
      <c r="F101" s="38" t="s">
        <v>26</v>
      </c>
    </row>
    <row r="102" spans="2:6" x14ac:dyDescent="0.25">
      <c r="B102" s="4"/>
      <c r="C102" s="39">
        <f>D18+D19+D20+D23</f>
        <v>1.6063999999999998E-2</v>
      </c>
      <c r="D102" s="39">
        <f>F18+F19+F20+F23</f>
        <v>0.14000170000000003</v>
      </c>
      <c r="E102" s="39">
        <f>I12+I13+I15</f>
        <v>3.2500000000000003E-3</v>
      </c>
      <c r="F102" s="40">
        <v>0</v>
      </c>
    </row>
    <row r="103" spans="2:6" x14ac:dyDescent="0.25">
      <c r="B103" s="4"/>
      <c r="C103" s="48"/>
      <c r="D103" s="48"/>
      <c r="E103" s="48"/>
      <c r="F103" s="49"/>
    </row>
    <row r="104" spans="2:6" x14ac:dyDescent="0.25">
      <c r="B104" s="4" t="s">
        <v>30</v>
      </c>
      <c r="C104" s="14">
        <f>SUM(C102:E102)</f>
        <v>0.15931570000000003</v>
      </c>
      <c r="D104" s="14"/>
      <c r="E104" s="14"/>
      <c r="F104" s="18"/>
    </row>
    <row r="105" spans="2:6" ht="15.75" thickBot="1" x14ac:dyDescent="0.3">
      <c r="B105" s="60"/>
      <c r="C105" s="20">
        <f>C104*4*10^3</f>
        <v>637.26280000000008</v>
      </c>
      <c r="D105" s="21" t="s">
        <v>28</v>
      </c>
      <c r="E105" s="5" t="str">
        <f ca="1">_xlfn.FORMULATEXT(C105)</f>
        <v>=C104*4*10^3</v>
      </c>
      <c r="F105" s="6"/>
    </row>
  </sheetData>
  <mergeCells count="3">
    <mergeCell ref="C6:E6"/>
    <mergeCell ref="D73:F73"/>
    <mergeCell ref="C15:F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Komei Jo</dc:creator>
  <cp:lastModifiedBy>Komei Jo</cp:lastModifiedBy>
  <dcterms:created xsi:type="dcterms:W3CDTF">2021-03-28T02:51:54Z</dcterms:created>
  <dcterms:modified xsi:type="dcterms:W3CDTF">2022-05-26T02:11:52Z</dcterms:modified>
</cp:coreProperties>
</file>