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24226"/>
  <mc:AlternateContent xmlns:mc="http://schemas.openxmlformats.org/markup-compatibility/2006">
    <mc:Choice Requires="x15">
      <x15ac:absPath xmlns:x15ac="http://schemas.microsoft.com/office/spreadsheetml/2010/11/ac" url="D:\PROJECT\Delloite\Tax\02. Source\DelloiteTR\DelloiteTR\templates\"/>
    </mc:Choice>
  </mc:AlternateContent>
  <bookViews>
    <workbookView xWindow="0" yWindow="0" windowWidth="20490" windowHeight="7905" tabRatio="821" activeTab="3"/>
  </bookViews>
  <sheets>
    <sheet name="GENERAL INFO" sheetId="30" r:id="rId1"/>
    <sheet name="OVERSEAS INCOME" sheetId="51" r:id="rId2"/>
    <sheet name="A &amp; L INFO" sheetId="31" r:id="rId3"/>
    <sheet name="DRAFT A&amp;L" sheetId="57" r:id="rId4"/>
    <sheet name="EXC RATES" sheetId="50" r:id="rId5"/>
    <sheet name="Appointment" sheetId="56" r:id="rId6"/>
    <sheet name="ENVELOPE FORM" sheetId="55" r:id="rId7"/>
    <sheet name="FE-1770S" sheetId="22" r:id="rId8"/>
    <sheet name="FE-1770 S-1" sheetId="26" r:id="rId9"/>
    <sheet name="FE-1770 S-II" sheetId="24" r:id="rId10"/>
    <sheet name="FE-1770 S-II (2)" sheetId="54" r:id="rId11"/>
    <sheet name="Attachment" sheetId="52" r:id="rId12"/>
    <sheet name="1721A1 (1)" sheetId="47" r:id="rId13"/>
    <sheet name="1721A1 (2)" sheetId="48" r:id="rId14"/>
    <sheet name="1721A1 (3)" sheetId="49" r:id="rId15"/>
    <sheet name="1770S" sheetId="27" r:id="rId16"/>
    <sheet name="1770 S-1" sheetId="28" r:id="rId17"/>
    <sheet name="1770 S-II" sheetId="29" r:id="rId18"/>
    <sheet name="1770 S-II (2)" sheetId="53" r:id="rId19"/>
    <sheet name="LAMPIRAN" sheetId="37" r:id="rId20"/>
    <sheet name="CalculationSheet" sheetId="38" r:id="rId21"/>
    <sheet name="MASTER" sheetId="58"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art21" localSheetId="5">'[1]GENERAL INFO'!$V$147</definedName>
    <definedName name="_art21" localSheetId="6">'[2]GENERAL INFO'!$V$156</definedName>
    <definedName name="_art21" localSheetId="1">'[3]GENERAL INFO'!$V$141</definedName>
    <definedName name="_art21">'GENERAL INFO'!$V$147</definedName>
    <definedName name="_art24" localSheetId="6">'[2]OVERSEAS INCOME'!$AC$500</definedName>
    <definedName name="_art24" localSheetId="1">[3]Attachment!$Z$84</definedName>
    <definedName name="_art24">'[1]OVERSEAS INCOME'!$AC$500</definedName>
    <definedName name="_xlnm._FilterDatabase" localSheetId="0" hidden="1">'GENERAL INFO'!$AD$63:$AD$65</definedName>
    <definedName name="_Occ1" localSheetId="5">'[1]GENERAL INFO'!$G$18</definedName>
    <definedName name="_Occ1" localSheetId="6">'[2]GENERAL INFO'!$G$23</definedName>
    <definedName name="_Occ1" localSheetId="1">'[3]GENERAL INFO'!$G$22</definedName>
    <definedName name="_Occ1">'GENERAL INFO'!$G$18</definedName>
    <definedName name="_Occ10" localSheetId="6">'[2]GENERAL INFO'!$P$23</definedName>
    <definedName name="_Occ10" localSheetId="1">'[3]GENERAL INFO'!$P$22</definedName>
    <definedName name="_Occ10">'GENERAL INFO'!$P$18</definedName>
    <definedName name="_Occ11" localSheetId="6">'[2]GENERAL INFO'!$Q$23</definedName>
    <definedName name="_Occ11" localSheetId="1">'[3]GENERAL INFO'!$Q$22</definedName>
    <definedName name="_Occ11">'GENERAL INFO'!$Q$18</definedName>
    <definedName name="_Occ12" localSheetId="6">'[2]GENERAL INFO'!$R$23</definedName>
    <definedName name="_Occ12" localSheetId="1">'[3]GENERAL INFO'!$R$22</definedName>
    <definedName name="_Occ12">'GENERAL INFO'!$R$18</definedName>
    <definedName name="_Occ13" localSheetId="6">'[2]GENERAL INFO'!$S$23</definedName>
    <definedName name="_Occ13" localSheetId="1">'[3]GENERAL INFO'!$S$22</definedName>
    <definedName name="_Occ13">'GENERAL INFO'!$S$18</definedName>
    <definedName name="_Occ14" localSheetId="6">'[2]GENERAL INFO'!$T$23</definedName>
    <definedName name="_Occ14" localSheetId="1">'[3]GENERAL INFO'!$T$22</definedName>
    <definedName name="_Occ14">'GENERAL INFO'!$T$18</definedName>
    <definedName name="_Occ15" localSheetId="6">'[2]GENERAL INFO'!$U$23</definedName>
    <definedName name="_Occ15" localSheetId="1">'[3]GENERAL INFO'!$U$22</definedName>
    <definedName name="_Occ15">'GENERAL INFO'!$U$18</definedName>
    <definedName name="_Occ16" localSheetId="6">'[2]GENERAL INFO'!$V$23</definedName>
    <definedName name="_Occ16" localSheetId="1">'[3]GENERAL INFO'!$V$22</definedName>
    <definedName name="_Occ16">'GENERAL INFO'!$V$18</definedName>
    <definedName name="_Occ17" localSheetId="6">'[2]GENERAL INFO'!$W$23</definedName>
    <definedName name="_Occ17" localSheetId="1">'[3]GENERAL INFO'!$W$22</definedName>
    <definedName name="_Occ17">'GENERAL INFO'!$W$18</definedName>
    <definedName name="_Occ18" localSheetId="6">'[2]GENERAL INFO'!$X$23</definedName>
    <definedName name="_Occ18" localSheetId="1">'[3]GENERAL INFO'!$X$22</definedName>
    <definedName name="_Occ18">'GENERAL INFO'!$X$18</definedName>
    <definedName name="_Occ19" localSheetId="6">'[2]GENERAL INFO'!$Y$23</definedName>
    <definedName name="_Occ19" localSheetId="1">'[3]GENERAL INFO'!$Y$22</definedName>
    <definedName name="_Occ19">'GENERAL INFO'!$Y$18</definedName>
    <definedName name="_Occ2" localSheetId="6">'[2]GENERAL INFO'!$H$23</definedName>
    <definedName name="_Occ2" localSheetId="1">'[3]GENERAL INFO'!$H$22</definedName>
    <definedName name="_Occ2">'GENERAL INFO'!$H$18</definedName>
    <definedName name="_Occ20" localSheetId="6">'[2]GENERAL INFO'!$Z$23</definedName>
    <definedName name="_Occ20" localSheetId="1">'[3]GENERAL INFO'!$Z$22</definedName>
    <definedName name="_Occ20">'GENERAL INFO'!$Z$18</definedName>
    <definedName name="_Occ3" localSheetId="6">'[2]GENERAL INFO'!$I$23</definedName>
    <definedName name="_Occ3" localSheetId="1">'[3]GENERAL INFO'!$I$22</definedName>
    <definedName name="_Occ3">'GENERAL INFO'!$I$18</definedName>
    <definedName name="_Occ4" localSheetId="6">'[2]GENERAL INFO'!$J$23</definedName>
    <definedName name="_Occ4" localSheetId="1">'[3]GENERAL INFO'!$J$22</definedName>
    <definedName name="_Occ4">'GENERAL INFO'!$J$18</definedName>
    <definedName name="_Occ5" localSheetId="6">'[2]GENERAL INFO'!$K$23</definedName>
    <definedName name="_Occ5" localSheetId="1">'[3]GENERAL INFO'!$K$22</definedName>
    <definedName name="_Occ5">'GENERAL INFO'!$K$18</definedName>
    <definedName name="_Occ6" localSheetId="6">'[2]GENERAL INFO'!$L$23</definedName>
    <definedName name="_Occ6" localSheetId="1">'[3]GENERAL INFO'!$L$22</definedName>
    <definedName name="_Occ6">'GENERAL INFO'!$L$18</definedName>
    <definedName name="_Occ7" localSheetId="6">'[2]GENERAL INFO'!$M$23</definedName>
    <definedName name="_Occ7" localSheetId="1">'[3]GENERAL INFO'!$M$22</definedName>
    <definedName name="_Occ7">'GENERAL INFO'!$M$18</definedName>
    <definedName name="_Occ8" localSheetId="6">'[2]GENERAL INFO'!$N$23</definedName>
    <definedName name="_Occ8" localSheetId="1">'[3]GENERAL INFO'!$N$22</definedName>
    <definedName name="_Occ8">'GENERAL INFO'!$N$18</definedName>
    <definedName name="_Occ9" localSheetId="6">'[2]GENERAL INFO'!$O$23</definedName>
    <definedName name="_Occ9" localSheetId="1">'[3]GENERAL INFO'!$O$22</definedName>
    <definedName name="_Occ9">'GENERAL INFO'!$O$18</definedName>
    <definedName name="address1">'[4]GENERAL INFO'!$G$6</definedName>
    <definedName name="address2">'[4]GENERAL INFO'!$G$7</definedName>
    <definedName name="ALH" localSheetId="6">'[2]GENERAL INFO'!$U$18</definedName>
    <definedName name="ALH" localSheetId="1">'[3]GENERAL INFO'!$U$17</definedName>
    <definedName name="ALH">'GENERAL INFO'!$U$14</definedName>
    <definedName name="anndomesticnetincome" localSheetId="5">[1]CalculationSheet!$N$24</definedName>
    <definedName name="anndomesticnetincome" localSheetId="6">[2]CalculationSheet!$N$24</definedName>
    <definedName name="anndomesticnetincome" localSheetId="1">[3]CalculationSheet!$N$24</definedName>
    <definedName name="anndomesticnetincome">CalculationSheet!$N$24</definedName>
    <definedName name="annempbonus" localSheetId="1">[3]CalculationSheet!$J$22</definedName>
    <definedName name="annempbonus">CalculationSheet!$J$22</definedName>
    <definedName name="annempincome" localSheetId="5">[1]CalculationSheet!$J$21</definedName>
    <definedName name="annempincome" localSheetId="6">[2]CalculationSheet!$J$21</definedName>
    <definedName name="annempincome" localSheetId="1">[3]CalculationSheet!$J$21</definedName>
    <definedName name="annempincome">CalculationSheet!$J$21</definedName>
    <definedName name="annoverseasincome" localSheetId="5">[1]CalculationSheet!$N$25</definedName>
    <definedName name="annoverseasincome" localSheetId="6">[2]CalculationSheet!$N$25</definedName>
    <definedName name="annoverseasincome" localSheetId="1">[3]CalculationSheet!$N$25</definedName>
    <definedName name="annoverseasincome">CalculationSheet!$N$25</definedName>
    <definedName name="b" localSheetId="6">'[5]GENERAL INFO'!$J$18</definedName>
    <definedName name="b">'GENERAL INFO'!$J$14</definedName>
    <definedName name="Cash" localSheetId="5">'[1]A &amp; L INFO'!$T$8</definedName>
    <definedName name="Cash">'A &amp; L INFO'!$O$8</definedName>
    <definedName name="CheckingAccoint" localSheetId="5">'[1]A &amp; L INFO'!$T$10</definedName>
    <definedName name="CheckingAccoint">'A &amp; L INFO'!$O$10</definedName>
    <definedName name="city">'[4]GENERAL INFO'!$G$8</definedName>
    <definedName name="_xlnm.Criteria" localSheetId="0">'GENERAL INFO'!$AD$63:$AD$65</definedName>
    <definedName name="Data">'[6]GENERAL INFO'!$S$17</definedName>
    <definedName name="Data_JP">'[6]GENERAL INFO'!$Q$17</definedName>
    <definedName name="dateofdeparture" localSheetId="5">'[1]GENERAL INFO'!$F$33</definedName>
    <definedName name="dateofdeparture" localSheetId="6">'[2]GENERAL INFO'!$F$42</definedName>
    <definedName name="dateofdeparture" localSheetId="1">'[3]GENERAL INFO'!$F$38</definedName>
    <definedName name="dateofdeparture">'GENERAL INFO'!$F$33</definedName>
    <definedName name="DEPENDENT" localSheetId="5">'[1]GENERAL INFO'!$F$65</definedName>
    <definedName name="DEPENDENT" localSheetId="6">'[2]GENERAL INFO'!$F$74</definedName>
    <definedName name="DEPENDENT" localSheetId="1">'[3]GENERAL INFO'!$F$71</definedName>
    <definedName name="DEPENDENT">'GENERAL INFO'!$F$65</definedName>
    <definedName name="DO">[7]Family!$J$5</definedName>
    <definedName name="emp_taxID1" localSheetId="5">'[1]GENERAL INFO'!$G$111</definedName>
    <definedName name="emp_taxID1" localSheetId="6">'[2]GENERAL INFO'!$G$120</definedName>
    <definedName name="emp_taxID1" localSheetId="1">'[3]GENERAL INFO'!$G$117</definedName>
    <definedName name="emp_taxID1">'GENERAL INFO'!$G$111</definedName>
    <definedName name="emp_taxID2" localSheetId="5">'[1]GENERAL INFO'!$L$111</definedName>
    <definedName name="emp_taxID2" localSheetId="6">'[2]GENERAL INFO'!$L$120</definedName>
    <definedName name="emp_taxID2" localSheetId="1">'[3]GENERAL INFO'!$L$117</definedName>
    <definedName name="emp_taxID2">'GENERAL INFO'!$L$111</definedName>
    <definedName name="emp_taxID3" localSheetId="5">'[1]GENERAL INFO'!$Q$111</definedName>
    <definedName name="emp_taxID3" localSheetId="6">'[2]GENERAL INFO'!$Q$120</definedName>
    <definedName name="emp_taxID3" localSheetId="1">'[3]GENERAL INFO'!$Q$117</definedName>
    <definedName name="emp_taxID3">'GENERAL INFO'!$Q$111</definedName>
    <definedName name="empbonus" localSheetId="5">'[1]GENERAL INFO'!$V$124</definedName>
    <definedName name="empbonus" localSheetId="6">'[2]GENERAL INFO'!$V$133</definedName>
    <definedName name="empbonus" localSheetId="1">'[3]GENERAL INFO'!$V$130</definedName>
    <definedName name="empbonus">'GENERAL INFO'!$V$124</definedName>
    <definedName name="employer1" localSheetId="5">'[1]GENERAL INFO'!$G$110</definedName>
    <definedName name="employer1" localSheetId="6">'[2]GENERAL INFO'!$G$119</definedName>
    <definedName name="employer1" localSheetId="1">'[3]GENERAL INFO'!$G$116</definedName>
    <definedName name="employer1">'GENERAL INFO'!$G$110</definedName>
    <definedName name="employer2" localSheetId="5">'[1]GENERAL INFO'!$L$110</definedName>
    <definedName name="employer2" localSheetId="6">'[2]GENERAL INFO'!$L$119</definedName>
    <definedName name="employer2" localSheetId="1">'[3]GENERAL INFO'!$L$116</definedName>
    <definedName name="employer2">'GENERAL INFO'!$L$110</definedName>
    <definedName name="employer3" localSheetId="5">'[1]GENERAL INFO'!$Q$110</definedName>
    <definedName name="employer3" localSheetId="6">'[2]GENERAL INFO'!$Q$119</definedName>
    <definedName name="employer3" localSheetId="1">'[3]GENERAL INFO'!$Q$116</definedName>
    <definedName name="employer3">'GENERAL INFO'!$Q$110</definedName>
    <definedName name="EmploymentBonus">'[8]FE-1770-I'!$Y$56</definedName>
    <definedName name="_xlnm.Extract" localSheetId="0">'GENERAL INFO'!$V$64</definedName>
    <definedName name="faxNo01" localSheetId="5">'[1]GENERAL INFO'!$G$22</definedName>
    <definedName name="faxNo01">'GENERAL INFO'!$G$22</definedName>
    <definedName name="faxNo02" localSheetId="5">'[1]GENERAL INFO'!$K$22</definedName>
    <definedName name="faxNo02">'GENERAL INFO'!$K$22</definedName>
    <definedName name="ika">'[9]FE-1770 S.P1'!$M$24</definedName>
    <definedName name="irregulardomesticincome" localSheetId="5">'[1]GENERAL INFO'!$V$165</definedName>
    <definedName name="irregulardomesticincome" localSheetId="6">'[2]GENERAL INFO'!$V$174</definedName>
    <definedName name="irregulardomesticincome" localSheetId="1">'[3]GENERAL INFO'!$V$163</definedName>
    <definedName name="irregulardomesticincome">'GENERAL INFO'!$V$165</definedName>
    <definedName name="irregularincome" localSheetId="1">'OVERSEAS INCOME'!$K$104</definedName>
    <definedName name="irregularoverseasincome">'[10]OVERSEAS INCOME'!$G$104</definedName>
    <definedName name="irregulartaxcredit" localSheetId="1">'OVERSEAS INCOME'!$S$104</definedName>
    <definedName name="Japallowance1_idr">'[11]JAPANESE INCOME'!$H$67</definedName>
    <definedName name="Japallowance1_ori">'[11]JAPANESE INCOME'!$F$67</definedName>
    <definedName name="JapanBonus">'[10]OVERSEAS INCOME'!$H$44</definedName>
    <definedName name="Japbonus_ori">'[11]JAPANESE INCOME'!$F$103</definedName>
    <definedName name="Japsalary1_idr">'[11]JAPANESE INCOME'!$H$23</definedName>
    <definedName name="Japsalary1_ori">'[11]JAPANESE INCOME'!$F$23</definedName>
    <definedName name="jj">'[3]GENERAL INFO'!$T$17</definedName>
    <definedName name="MARITAL" localSheetId="5">'[1]GENERAL INFO'!$F$64</definedName>
    <definedName name="MARITAL" localSheetId="6">'[2]GENERAL INFO'!$F$73</definedName>
    <definedName name="MARITAL" localSheetId="1">'[3]GENERAL INFO'!$F$70</definedName>
    <definedName name="MARITAL">'GENERAL INFO'!$F$64</definedName>
    <definedName name="name" localSheetId="5">'[1]GENERAL INFO'!$AD$15</definedName>
    <definedName name="name" localSheetId="6">'[2]GENERAL INFO'!$AD$19</definedName>
    <definedName name="name" localSheetId="1">'[3]GENERAL INFO'!$AD$18</definedName>
    <definedName name="name">'GENERAL INFO'!$AD$15</definedName>
    <definedName name="name01" localSheetId="5">'[1]GENERAL INFO'!$G$16</definedName>
    <definedName name="name01" localSheetId="6">'[2]GENERAL INFO'!$G$20</definedName>
    <definedName name="name01" localSheetId="1">'[3]GENERAL INFO'!$G$19</definedName>
    <definedName name="name01">'GENERAL INFO'!$G$16</definedName>
    <definedName name="name02" localSheetId="6">'[2]GENERAL INFO'!$H$20</definedName>
    <definedName name="name02" localSheetId="1">'[3]GENERAL INFO'!$H$19</definedName>
    <definedName name="name02">'GENERAL INFO'!$H$16</definedName>
    <definedName name="name03" localSheetId="6">'[2]GENERAL INFO'!$I$20</definedName>
    <definedName name="name03" localSheetId="1">'[3]GENERAL INFO'!$I$19</definedName>
    <definedName name="name03">'GENERAL INFO'!$I$16</definedName>
    <definedName name="name04" localSheetId="6">'[2]GENERAL INFO'!$J$20</definedName>
    <definedName name="name04" localSheetId="1">'[3]GENERAL INFO'!$J$19</definedName>
    <definedName name="name04">'GENERAL INFO'!$J$16</definedName>
    <definedName name="name05" localSheetId="6">'[2]GENERAL INFO'!$K$20</definedName>
    <definedName name="name05" localSheetId="1">'[3]GENERAL INFO'!$K$19</definedName>
    <definedName name="name05">'GENERAL INFO'!$K$16</definedName>
    <definedName name="name06" localSheetId="6">'[2]GENERAL INFO'!$L$20</definedName>
    <definedName name="name06" localSheetId="1">'[3]GENERAL INFO'!$L$19</definedName>
    <definedName name="name06">'GENERAL INFO'!$L$16</definedName>
    <definedName name="name07" localSheetId="6">'[2]GENERAL INFO'!$M$20</definedName>
    <definedName name="name07" localSheetId="1">'[3]GENERAL INFO'!$M$19</definedName>
    <definedName name="name07">'GENERAL INFO'!$M$16</definedName>
    <definedName name="name08" localSheetId="6">'[2]GENERAL INFO'!$N$20</definedName>
    <definedName name="name08" localSheetId="1">'[3]GENERAL INFO'!$N$19</definedName>
    <definedName name="name08">'GENERAL INFO'!$N$16</definedName>
    <definedName name="name09" localSheetId="6">'[2]GENERAL INFO'!$O$20</definedName>
    <definedName name="name09" localSheetId="1">'[3]GENERAL INFO'!$O$19</definedName>
    <definedName name="name09">'GENERAL INFO'!$O$16</definedName>
    <definedName name="name10" localSheetId="6">'[2]GENERAL INFO'!$P$20</definedName>
    <definedName name="name10" localSheetId="1">'[3]GENERAL INFO'!$P$19</definedName>
    <definedName name="name10">'GENERAL INFO'!$P$16</definedName>
    <definedName name="name11" localSheetId="6">'[2]GENERAL INFO'!$Q$20</definedName>
    <definedName name="name11" localSheetId="1">'[3]GENERAL INFO'!$Q$19</definedName>
    <definedName name="name11">'GENERAL INFO'!$Q$16</definedName>
    <definedName name="name12" localSheetId="6">'[2]GENERAL INFO'!$R$20</definedName>
    <definedName name="name12" localSheetId="1">'[3]GENERAL INFO'!$R$19</definedName>
    <definedName name="name12">'GENERAL INFO'!$R$16</definedName>
    <definedName name="name13" localSheetId="6">'[2]GENERAL INFO'!$S$20</definedName>
    <definedName name="name13" localSheetId="1">'[3]GENERAL INFO'!$S$19</definedName>
    <definedName name="name13">'GENERAL INFO'!$S$16</definedName>
    <definedName name="name14" localSheetId="6">'[2]GENERAL INFO'!$T$20</definedName>
    <definedName name="name14" localSheetId="1">'[3]GENERAL INFO'!$T$19</definedName>
    <definedName name="name14">'GENERAL INFO'!$T$16</definedName>
    <definedName name="name15" localSheetId="6">'[2]GENERAL INFO'!$U$20</definedName>
    <definedName name="name15" localSheetId="1">'[3]GENERAL INFO'!$U$19</definedName>
    <definedName name="name15">'GENERAL INFO'!$U$16</definedName>
    <definedName name="name16" localSheetId="6">'[2]GENERAL INFO'!$V$20</definedName>
    <definedName name="name16" localSheetId="1">'[3]GENERAL INFO'!$V$19</definedName>
    <definedName name="name16">'GENERAL INFO'!$V$16</definedName>
    <definedName name="name17" localSheetId="6">'[2]GENERAL INFO'!$W$20</definedName>
    <definedName name="name17" localSheetId="1">'[3]GENERAL INFO'!$W$19</definedName>
    <definedName name="name17">'GENERAL INFO'!$W$16</definedName>
    <definedName name="name18" localSheetId="6">'[2]GENERAL INFO'!$X$20</definedName>
    <definedName name="name18" localSheetId="1">'[3]GENERAL INFO'!$X$19</definedName>
    <definedName name="name18">'GENERAL INFO'!$X$16</definedName>
    <definedName name="name19" localSheetId="6">'[2]GENERAL INFO'!$Y$20</definedName>
    <definedName name="name19" localSheetId="1">'[3]GENERAL INFO'!$Y$19</definedName>
    <definedName name="name19">'GENERAL INFO'!$Y$16</definedName>
    <definedName name="name20" localSheetId="6">'[2]GENERAL INFO'!$Z$20</definedName>
    <definedName name="name20" localSheetId="1">'[3]GENERAL INFO'!$Z$19</definedName>
    <definedName name="name20">'GENERAL INFO'!$Z$16</definedName>
    <definedName name="name21" localSheetId="6">'[2]GENERAL INFO'!$G$21</definedName>
    <definedName name="name21" localSheetId="1">'[3]GENERAL INFO'!$G$20</definedName>
    <definedName name="name22" localSheetId="6">'[2]GENERAL INFO'!$H$21</definedName>
    <definedName name="name22" localSheetId="1">'[3]GENERAL INFO'!$H$20</definedName>
    <definedName name="name23" localSheetId="6">'[2]GENERAL INFO'!$I$21</definedName>
    <definedName name="name23" localSheetId="1">'[3]GENERAL INFO'!$I$20</definedName>
    <definedName name="name24" localSheetId="6">'[2]GENERAL INFO'!$J$21</definedName>
    <definedName name="name24" localSheetId="1">'[3]GENERAL INFO'!$J$20</definedName>
    <definedName name="name25" localSheetId="6">'[2]GENERAL INFO'!$K$21</definedName>
    <definedName name="name25" localSheetId="1">'[3]GENERAL INFO'!$K$20</definedName>
    <definedName name="name26" localSheetId="6">'[2]GENERAL INFO'!$L$21</definedName>
    <definedName name="name26" localSheetId="1">'[3]GENERAL INFO'!$L$20</definedName>
    <definedName name="name27" localSheetId="6">'[2]GENERAL INFO'!$M$21</definedName>
    <definedName name="name27" localSheetId="1">'[3]GENERAL INFO'!$M$20</definedName>
    <definedName name="name28" localSheetId="6">'[2]GENERAL INFO'!$N$21</definedName>
    <definedName name="name28" localSheetId="1">'[3]GENERAL INFO'!$N$20</definedName>
    <definedName name="name29" localSheetId="6">'[2]GENERAL INFO'!$O$21</definedName>
    <definedName name="name29" localSheetId="1">'[3]GENERAL INFO'!$O$20</definedName>
    <definedName name="name30" localSheetId="6">'[2]GENERAL INFO'!$P$21</definedName>
    <definedName name="name30" localSheetId="1">'[3]GENERAL INFO'!$P$20</definedName>
    <definedName name="name31" localSheetId="6">'[2]GENERAL INFO'!$Q$21</definedName>
    <definedName name="name31" localSheetId="1">'[3]GENERAL INFO'!$Q$20</definedName>
    <definedName name="name32" localSheetId="6">'[2]GENERAL INFO'!$R$21</definedName>
    <definedName name="name32" localSheetId="1">'[3]GENERAL INFO'!$R$20</definedName>
    <definedName name="netdomesticincome" localSheetId="5">'[1]GENERAL INFO'!$V$163</definedName>
    <definedName name="netdomesticincome" localSheetId="6">'[2]GENERAL INFO'!$V$172</definedName>
    <definedName name="netdomesticincome" localSheetId="1">'[3]GENERAL INFO'!$V$161</definedName>
    <definedName name="netdomesticincome">'GENERAL INFO'!$V$163</definedName>
    <definedName name="netempincome" localSheetId="5">'[1]GENERAL INFO'!$V$133</definedName>
    <definedName name="netempincome" localSheetId="6">'[2]GENERAL INFO'!$V$142</definedName>
    <definedName name="netempincome" localSheetId="1">'[3]GENERAL INFO'!$V$139</definedName>
    <definedName name="netempincome">'GENERAL INFO'!$V$133</definedName>
    <definedName name="npwp" localSheetId="5">'[1]GENERAL INFO'!$AD$14</definedName>
    <definedName name="npwp" localSheetId="6">'[2]GENERAL INFO'!$AD$18</definedName>
    <definedName name="npwp" localSheetId="1">'[3]GENERAL INFO'!$AD$17</definedName>
    <definedName name="npwp">'GENERAL INFO'!$AD$14</definedName>
    <definedName name="npwp01" localSheetId="5">'[1]GENERAL INFO'!$G$14</definedName>
    <definedName name="npwp01" localSheetId="6">'[2]GENERAL INFO'!$G$18</definedName>
    <definedName name="npwp01" localSheetId="1">'[3]GENERAL INFO'!$G$17</definedName>
    <definedName name="npwp01">'GENERAL INFO'!$G$14</definedName>
    <definedName name="npwp02" localSheetId="5">'[1]GENERAL INFO'!$H$14</definedName>
    <definedName name="npwp02" localSheetId="6">'[2]GENERAL INFO'!$H$18</definedName>
    <definedName name="npwp02" localSheetId="1">'[3]GENERAL INFO'!$H$17</definedName>
    <definedName name="npwp02">'GENERAL INFO'!$H$14</definedName>
    <definedName name="npwp03" localSheetId="6">'[2]GENERAL INFO'!$J$18</definedName>
    <definedName name="npwp03" localSheetId="1">'[3]GENERAL INFO'!$J$17</definedName>
    <definedName name="npwp03">'GENERAL INFO'!$J$14</definedName>
    <definedName name="npwp04" localSheetId="6">'[2]GENERAL INFO'!$K$18</definedName>
    <definedName name="npwp04" localSheetId="1">'[3]GENERAL INFO'!$K$17</definedName>
    <definedName name="npwp04">'GENERAL INFO'!$K$14</definedName>
    <definedName name="npwp05" localSheetId="6">'[2]GENERAL INFO'!$L$18</definedName>
    <definedName name="npwp05" localSheetId="1">'[3]GENERAL INFO'!$L$17</definedName>
    <definedName name="npwp05">'GENERAL INFO'!$L$14</definedName>
    <definedName name="npwp06" localSheetId="6">'[2]GENERAL INFO'!$N$18</definedName>
    <definedName name="npwp06" localSheetId="1">'[3]GENERAL INFO'!$N$17</definedName>
    <definedName name="npwp06">'GENERAL INFO'!$N$14</definedName>
    <definedName name="npwp07" localSheetId="6">'[2]GENERAL INFO'!$O$18</definedName>
    <definedName name="npwp07" localSheetId="1">'[3]GENERAL INFO'!$O$17</definedName>
    <definedName name="npwp07">'GENERAL INFO'!$O$14</definedName>
    <definedName name="npwp08" localSheetId="6">'[2]GENERAL INFO'!$P$18</definedName>
    <definedName name="npwp08" localSheetId="1">'[3]GENERAL INFO'!$P$17</definedName>
    <definedName name="npwp08">'GENERAL INFO'!$P$14</definedName>
    <definedName name="npwp09" localSheetId="6">'[2]GENERAL INFO'!$R$18</definedName>
    <definedName name="npwp09" localSheetId="1">'[3]GENERAL INFO'!$R$17</definedName>
    <definedName name="npwp09">'GENERAL INFO'!$R$14</definedName>
    <definedName name="npwp1">'[7]FE-1770.P1'!$L$18</definedName>
    <definedName name="npwp10" localSheetId="6">'[2]GENERAL INFO'!$T$18</definedName>
    <definedName name="npwp10" localSheetId="1">'[3]GENERAL INFO'!$T$17</definedName>
    <definedName name="npwp10">'GENERAL INFO'!$T$14</definedName>
    <definedName name="npwp11" localSheetId="6">'[2]GENERAL INFO'!$U$18</definedName>
    <definedName name="npwp11" localSheetId="1">'[3]GENERAL INFO'!$U$17</definedName>
    <definedName name="npwp11">'GENERAL INFO'!$U$14</definedName>
    <definedName name="npwp12" localSheetId="6">'[2]GENERAL INFO'!$V$18</definedName>
    <definedName name="npwp12" localSheetId="1">'[3]GENERAL INFO'!$V$17</definedName>
    <definedName name="npwp12">'GENERAL INFO'!$V$14</definedName>
    <definedName name="npwp13" localSheetId="6">'[2]GENERAL INFO'!$X$18</definedName>
    <definedName name="npwp13" localSheetId="1">'[3]GENERAL INFO'!$X$17</definedName>
    <definedName name="npwp13">'GENERAL INFO'!$X$14</definedName>
    <definedName name="npwp14" localSheetId="6">'[2]GENERAL INFO'!$Y$18</definedName>
    <definedName name="npwp14" localSheetId="1">'[3]GENERAL INFO'!$Y$17</definedName>
    <definedName name="npwp14">'GENERAL INFO'!$Y$14</definedName>
    <definedName name="npwp15" localSheetId="6">'[2]GENERAL INFO'!$Z$18</definedName>
    <definedName name="npwp15" localSheetId="1">'[3]GENERAL INFO'!$Z$17</definedName>
    <definedName name="npwp15">'GENERAL INFO'!$Z$14</definedName>
    <definedName name="o">'GENERAL INFO'!$G$14</definedName>
    <definedName name="OtherCash" localSheetId="5">'[1]A &amp; L INFO'!$T$12</definedName>
    <definedName name="OtherCash">'A &amp; L INFO'!$O$12</definedName>
    <definedName name="OtherIncome">'[8]FE-1770-I'!$X$98</definedName>
    <definedName name="personalreliefs" localSheetId="5">'[1]GENERAL INFO'!$F$66</definedName>
    <definedName name="personalreliefs" localSheetId="6">'[2]GENERAL INFO'!$F$75</definedName>
    <definedName name="personalreliefs" localSheetId="1">'[3]GENERAL INFO'!$F$72</definedName>
    <definedName name="personalreliefs">'GENERAL INFO'!$F$66</definedName>
    <definedName name="phone01" localSheetId="5">'[1]GENERAL INFO'!$G$20</definedName>
    <definedName name="phone01">'GENERAL INFO'!$G$20</definedName>
    <definedName name="phone02" localSheetId="5">'[1]GENERAL INFO'!$K$20</definedName>
    <definedName name="phone02">'GENERAL INFO'!$K$20</definedName>
    <definedName name="postcode">'GENERAL INFO'!$Q$22</definedName>
    <definedName name="postcode1">'[12]GENERAL INFO'!$Q$8</definedName>
    <definedName name="postcode2">'[12]GENERAL INFO'!$R$8</definedName>
    <definedName name="postcode3">'[12]GENERAL INFO'!$S$8</definedName>
    <definedName name="postcode4">'[12]GENERAL INFO'!$T$8</definedName>
    <definedName name="postcode5">'[12]GENERAL INFO'!$U$8</definedName>
    <definedName name="PPh25exSTP" localSheetId="5">'[1]GENERAL INFO'!$L$99</definedName>
    <definedName name="PPh25exSTP" localSheetId="6">'[2]GENERAL INFO'!$R$108</definedName>
    <definedName name="PPh25exSTP" localSheetId="1">'[3]GENERAL INFO'!$U$105</definedName>
    <definedName name="PPh25exSTP">'GENERAL INFO'!$L$99</definedName>
    <definedName name="PPH25TOTAL" localSheetId="5">'[1]GENERAL INFO'!$H$99</definedName>
    <definedName name="PPH25TOTAL" localSheetId="6">'[2]GENERAL INFO'!$N$108</definedName>
    <definedName name="PPH25TOTAL" localSheetId="1">'[3]GENERAL INFO'!$Q$105</definedName>
    <definedName name="PPH25TOTAL">'GENERAL INFO'!$H$99</definedName>
    <definedName name="_xlnm.Print_Area" localSheetId="12">'1721A1 (1)'!$A$1:$CF$76</definedName>
    <definedName name="_xlnm.Print_Area" localSheetId="13">'1721A1 (2)'!$A$1:$CF$76</definedName>
    <definedName name="_xlnm.Print_Area" localSheetId="14">'1721A1 (3)'!$A$1:$CF$76</definedName>
    <definedName name="_xlnm.Print_Area" localSheetId="16">'1770 S-1'!$A$1:$AO$114</definedName>
    <definedName name="_xlnm.Print_Area" localSheetId="17">'1770 S-II'!$A$1:$AO$144</definedName>
    <definedName name="_xlnm.Print_Area" localSheetId="18">'1770 S-II (2)'!$A$1:$AO$144</definedName>
    <definedName name="_xlnm.Print_Area" localSheetId="15">'1770S'!$B$1:$AS$129</definedName>
    <definedName name="_xlnm.Print_Area" localSheetId="2">'A &amp; L INFO'!$A$1:$O$121</definedName>
    <definedName name="_xlnm.Print_Area" localSheetId="5">Appointment!$A$1:$AA$55</definedName>
    <definedName name="_xlnm.Print_Area" localSheetId="11">Attachment!$A$1:$AC$184</definedName>
    <definedName name="_xlnm.Print_Area" localSheetId="6">'ENVELOPE FORM'!$B$3:$AA$47</definedName>
    <definedName name="_xlnm.Print_Area" localSheetId="8">'FE-1770 S-1'!$A$1:$AO$114</definedName>
    <definedName name="_xlnm.Print_Area" localSheetId="9">'FE-1770 S-II'!$A$1:$AO$149</definedName>
    <definedName name="_xlnm.Print_Area" localSheetId="10">'FE-1770 S-II (2)'!$A$1:$AO$149</definedName>
    <definedName name="_xlnm.Print_Area" localSheetId="7">'FE-1770S'!$B$1:$AS$129</definedName>
    <definedName name="_xlnm.Print_Area" localSheetId="0">'GENERAL INFO'!$A$1:$Z$199</definedName>
    <definedName name="_xlnm.Print_Area" localSheetId="19">LAMPIRAN!$A$1:$AC$124</definedName>
    <definedName name="_xlnm.Print_Area" localSheetId="1">'OVERSEAS INCOME'!$A$1:$AH$110</definedName>
    <definedName name="_xlnm.Print_Titles" localSheetId="2">'A &amp; L INFO'!$1:$1</definedName>
    <definedName name="_xlnm.Print_Titles" localSheetId="11">Attachment!$1:$8</definedName>
    <definedName name="_xlnm.Print_Titles" localSheetId="0">'GENERAL INFO'!$1:$1</definedName>
    <definedName name="_xlnm.Print_Titles" localSheetId="19">LAMPIRAN!$1:$10</definedName>
    <definedName name="_xlnm.Print_Titles" localSheetId="1">'OVERSEAS INCOME'!$1:$1</definedName>
    <definedName name="proxy01" localSheetId="5">'[1]GENERAL INFO'!$D$59</definedName>
    <definedName name="proxy01" localSheetId="6">'[2]GENERAL INFO'!$D$68</definedName>
    <definedName name="proxy01">'GENERAL INFO'!$D$59</definedName>
    <definedName name="proxy02">'GENERAL INFO'!$E$59</definedName>
    <definedName name="proxy03">'GENERAL INFO'!$F$59</definedName>
    <definedName name="proxy04">'GENERAL INFO'!$G$59</definedName>
    <definedName name="proxy05">'GENERAL INFO'!$H$59</definedName>
    <definedName name="proxy06">'GENERAL INFO'!$I$59</definedName>
    <definedName name="proxy07">'GENERAL INFO'!$J$59</definedName>
    <definedName name="proxy08">'GENERAL INFO'!$K$59</definedName>
    <definedName name="proxy09">'GENERAL INFO'!$L$59</definedName>
    <definedName name="proxy10">'GENERAL INFO'!$M$59</definedName>
    <definedName name="proxy11">'GENERAL INFO'!$N$59</definedName>
    <definedName name="proxy12">'GENERAL INFO'!$O$59</definedName>
    <definedName name="proxy13">'GENERAL INFO'!$P$59</definedName>
    <definedName name="proxy14">'GENERAL INFO'!$Q$59</definedName>
    <definedName name="proxy15">'GENERAL INFO'!$R$59</definedName>
    <definedName name="proxy16">'GENERAL INFO'!$S$59</definedName>
    <definedName name="proxy17">'GENERAL INFO'!$T$59</definedName>
    <definedName name="proxy18">'GENERAL INFO'!$U$59</definedName>
    <definedName name="proxy19">'GENERAL INFO'!$V$59</definedName>
    <definedName name="proxy20">'GENERAL INFO'!$W$59</definedName>
    <definedName name="proxyid01" localSheetId="5">'[1]GENERAL INFO'!$D$60</definedName>
    <definedName name="proxyid01" localSheetId="6">'[2]GENERAL INFO'!$D$69</definedName>
    <definedName name="proxyid01" localSheetId="1">'[3]GENERAL INFO'!$D$66</definedName>
    <definedName name="proxyid01">'GENERAL INFO'!$D$60</definedName>
    <definedName name="proxyid02" localSheetId="6">'[2]GENERAL INFO'!$E$69</definedName>
    <definedName name="proxyid02" localSheetId="1">'[3]GENERAL INFO'!$E$66</definedName>
    <definedName name="proxyid02">'GENERAL INFO'!$E$60</definedName>
    <definedName name="proxyid03" localSheetId="6">'[2]GENERAL INFO'!$G$69</definedName>
    <definedName name="proxyid03" localSheetId="1">'[3]GENERAL INFO'!$G$66</definedName>
    <definedName name="proxyid03">'GENERAL INFO'!$G$60</definedName>
    <definedName name="proxyid04" localSheetId="6">'[2]GENERAL INFO'!$H$69</definedName>
    <definedName name="proxyid04" localSheetId="1">'[3]GENERAL INFO'!$H$66</definedName>
    <definedName name="proxyid04">'GENERAL INFO'!$H$60</definedName>
    <definedName name="proxyid05" localSheetId="6">'[2]GENERAL INFO'!$I$69</definedName>
    <definedName name="proxyid05" localSheetId="1">'[3]GENERAL INFO'!$I$66</definedName>
    <definedName name="proxyid05">'GENERAL INFO'!$I$60</definedName>
    <definedName name="proxyid06" localSheetId="6">'[2]GENERAL INFO'!$K$69</definedName>
    <definedName name="proxyid06" localSheetId="1">'[3]GENERAL INFO'!$K$66</definedName>
    <definedName name="proxyid06">'GENERAL INFO'!$K$60</definedName>
    <definedName name="proxyid07" localSheetId="6">'[2]GENERAL INFO'!$L$69</definedName>
    <definedName name="proxyid07" localSheetId="1">'[3]GENERAL INFO'!$L$66</definedName>
    <definedName name="proxyid07">'GENERAL INFO'!$L$60</definedName>
    <definedName name="proxyid08" localSheetId="6">'[2]GENERAL INFO'!$M$69</definedName>
    <definedName name="proxyid08" localSheetId="1">'[3]GENERAL INFO'!$M$66</definedName>
    <definedName name="proxyid08">'GENERAL INFO'!$M$60</definedName>
    <definedName name="proxyid09" localSheetId="6">'[2]GENERAL INFO'!$O$69</definedName>
    <definedName name="proxyid09" localSheetId="1">'[3]GENERAL INFO'!$O$66</definedName>
    <definedName name="proxyid09">'GENERAL INFO'!$O$60</definedName>
    <definedName name="proxyid10" localSheetId="6">'[2]GENERAL INFO'!$Q$69</definedName>
    <definedName name="proxyid10" localSheetId="1">'[3]GENERAL INFO'!$Q$66</definedName>
    <definedName name="proxyid10">'GENERAL INFO'!$Q$60</definedName>
    <definedName name="proxyid11" localSheetId="6">'[2]GENERAL INFO'!$R$69</definedName>
    <definedName name="proxyid11" localSheetId="1">'[3]GENERAL INFO'!$R$66</definedName>
    <definedName name="proxyid11">'GENERAL INFO'!$R$60</definedName>
    <definedName name="proxyid12" localSheetId="6">'[2]GENERAL INFO'!$S$69</definedName>
    <definedName name="proxyid12" localSheetId="1">'[3]GENERAL INFO'!$S$66</definedName>
    <definedName name="proxyid12">'GENERAL INFO'!$S$60</definedName>
    <definedName name="proxyid13" localSheetId="6">'[2]GENERAL INFO'!$U$69</definedName>
    <definedName name="proxyid13" localSheetId="1">'[3]GENERAL INFO'!$U$66</definedName>
    <definedName name="proxyid13">'GENERAL INFO'!$U$60</definedName>
    <definedName name="proxyid14" localSheetId="6">'[2]GENERAL INFO'!$V$69</definedName>
    <definedName name="proxyid14" localSheetId="1">'[3]GENERAL INFO'!$V$66</definedName>
    <definedName name="proxyid14">'GENERAL INFO'!$V$60</definedName>
    <definedName name="proxyid15" localSheetId="6">'[2]GENERAL INFO'!$W$69</definedName>
    <definedName name="proxyid15" localSheetId="1">'[3]GENERAL INFO'!$W$66</definedName>
    <definedName name="proxyid15">'GENERAL INFO'!$W$60</definedName>
    <definedName name="SavingAccount" localSheetId="5">'[1]A &amp; L INFO'!$T$9</definedName>
    <definedName name="SavingAccount">'A &amp; L INFO'!$O$9</definedName>
    <definedName name="slip01" localSheetId="5">'[1]GENERAL INFO'!$G$112</definedName>
    <definedName name="slip01">'GENERAL INFO'!$G$112</definedName>
    <definedName name="slip02" localSheetId="5">'[1]GENERAL INFO'!$L$112</definedName>
    <definedName name="slip02">'GENERAL INFO'!$L$112</definedName>
    <definedName name="slip03" localSheetId="5">'[1]GENERAL INFO'!$Q$112</definedName>
    <definedName name="slip03">'GENERAL INFO'!$Q$112</definedName>
    <definedName name="spouseNpwp" localSheetId="5">'[1]GENERAL INFO'!$G$26</definedName>
    <definedName name="spouseNpwp">'GENERAL INFO'!$G$26</definedName>
    <definedName name="tax_due" localSheetId="5">[1]CalculationSheet!$R$44</definedName>
    <definedName name="tax_due" localSheetId="6">[2]CalculationSheet!$R$44</definedName>
    <definedName name="tax_due" localSheetId="1">[13]CalculationSheet!$R$44</definedName>
    <definedName name="tax_due">CalculationSheet!$R$44</definedName>
    <definedName name="taxableincome">'FE-1770S'!$AH$53</definedName>
    <definedName name="taxdue" localSheetId="5">[1]CalculationSheet!$R$44</definedName>
    <definedName name="taxdue" localSheetId="6">[2]CalculationSheet!$R$44</definedName>
    <definedName name="taxdue" localSheetId="1">[14]ATTACHMENTS!$X$54</definedName>
    <definedName name="taxdue">CalculationSheet!$R$44</definedName>
    <definedName name="taxId1" localSheetId="5">'[1]FE-1770S'!$L$12</definedName>
    <definedName name="taxId1">'FE-1770S'!$L$12</definedName>
    <definedName name="taxId10" localSheetId="5">'[1]FE-1770S'!$Y$12</definedName>
    <definedName name="taxId10">'FE-1770S'!$Y$12</definedName>
    <definedName name="taxId11" localSheetId="5">'[1]FE-1770S'!$Z$12</definedName>
    <definedName name="taxId11">'FE-1770S'!$Z$12</definedName>
    <definedName name="taxId12" localSheetId="5">'[1]FE-1770S'!$AA$12</definedName>
    <definedName name="taxId12">'FE-1770S'!$AA$12</definedName>
    <definedName name="taxId13" localSheetId="5">'[1]FE-1770S'!$AC$12</definedName>
    <definedName name="taxId13">'FE-1770S'!$AC$12</definedName>
    <definedName name="taxId14" localSheetId="5">'[1]FE-1770S'!$AD$12</definedName>
    <definedName name="taxId14">'FE-1770S'!$AD$12</definedName>
    <definedName name="taxId15" localSheetId="5">'[1]FE-1770S'!$AE$12</definedName>
    <definedName name="taxId15">'FE-1770S'!$AE$12</definedName>
    <definedName name="taxId2" localSheetId="5">'[1]FE-1770S'!$M$12</definedName>
    <definedName name="taxId2">'FE-1770S'!$M$12</definedName>
    <definedName name="taxId3" localSheetId="5">'[1]FE-1770S'!$O$12</definedName>
    <definedName name="taxId3">'FE-1770S'!$O$12</definedName>
    <definedName name="taxId4" localSheetId="5">'[1]FE-1770S'!$P$12</definedName>
    <definedName name="taxId4">'FE-1770S'!$P$12</definedName>
    <definedName name="taxId5" localSheetId="5">'[1]FE-1770S'!$Q$12</definedName>
    <definedName name="taxId5">'FE-1770S'!$Q$12</definedName>
    <definedName name="taxId6" localSheetId="5">'[1]FE-1770S'!$S$12</definedName>
    <definedName name="taxId6">'FE-1770S'!$S$12</definedName>
    <definedName name="taxId7" localSheetId="5">'[1]FE-1770S'!$T$12</definedName>
    <definedName name="taxId7">'FE-1770S'!$T$12</definedName>
    <definedName name="taxId8" localSheetId="5">'[1]FE-1770S'!$U$12</definedName>
    <definedName name="taxId8">'FE-1770S'!$U$12</definedName>
    <definedName name="taxId9" localSheetId="5">'[1]FE-1770S'!$W$12</definedName>
    <definedName name="taxId9">'FE-1770S'!$W$12</definedName>
    <definedName name="taxyear" localSheetId="5">'[1]GENERAL INFO'!$AD$31</definedName>
    <definedName name="taxyear" localSheetId="6">'[2]GENERAL INFO'!$AD$40</definedName>
    <definedName name="taxyear" localSheetId="1">'[3]GENERAL INFO'!$AD$36</definedName>
    <definedName name="taxyear">'GENERAL INFO'!$AD$31</definedName>
    <definedName name="taxyearend" localSheetId="5">'[1]GENERAL INFO'!$AD$32</definedName>
    <definedName name="taxyearend" localSheetId="6">'[2]GENERAL INFO'!$AD$41</definedName>
    <definedName name="taxyearend" localSheetId="1">'[3]GENERAL INFO'!$AD$37</definedName>
    <definedName name="taxyearend">'GENERAL INFO'!$AD$32</definedName>
    <definedName name="TimeDeposit" localSheetId="5">'[1]A &amp; L INFO'!$T$11</definedName>
    <definedName name="TimeDeposit">'A &amp; L INFO'!$O$11</definedName>
    <definedName name="TOTAL_ALL_ASSET">'[1]A &amp; L INFO'!$AD$40</definedName>
    <definedName name="TOTAL_CASH" localSheetId="5">'[1]A &amp; L INFO'!$M$24</definedName>
    <definedName name="TOTAL_CASH">'A &amp; L INFO'!$I$24</definedName>
    <definedName name="TOTAL_INVESTMENT" localSheetId="5">'[1]A &amp; L INFO'!$M$57</definedName>
    <definedName name="TOTAL_INVESTMENT">'A &amp; L INFO'!$I$51</definedName>
    <definedName name="TOTAL_OTHER_PROP" localSheetId="5">'[1]A &amp; L INFO'!$M$89</definedName>
    <definedName name="TOTAL_OTHER_PROP">'A &amp; L INFO'!$I$83</definedName>
    <definedName name="TOTAL_PAGES">'[1]A &amp; L INFO'!$AD$38</definedName>
    <definedName name="TOTAL_PROP" localSheetId="5">'[1]A &amp; L INFO'!$M$105</definedName>
    <definedName name="TOTAL_PROP">'A &amp; L INFO'!$I$99</definedName>
    <definedName name="TOTAL_RECEIVABLE" localSheetId="5">'[1]A &amp; L INFO'!$M$40</definedName>
    <definedName name="TOTAL_RECEIVABLE">'A &amp; L INFO'!$I$35</definedName>
    <definedName name="TOTAL_TRANSPORT" localSheetId="5">'[1]A &amp; L INFO'!$M$73</definedName>
    <definedName name="TOTAL_TRANSPORT">'A &amp; L INFO'!$I$67</definedName>
    <definedName name="TOTALASSETS" localSheetId="5">'[1]A &amp; L INFO'!$M$107</definedName>
    <definedName name="TOTALASSETS">'A &amp; L INFO'!$I$101</definedName>
    <definedName name="TOTALCARS" localSheetId="1">'[3]A &amp; L INFO'!$J$65</definedName>
    <definedName name="TOTALCASH" localSheetId="6">'[2]A &amp; L INFO'!$J$14</definedName>
    <definedName name="TOTALCASH" localSheetId="1">'[3]A &amp; L INFO'!$J$20</definedName>
    <definedName name="TOTALLAND" localSheetId="6">'[2]A &amp; L INFO'!$J$258</definedName>
    <definedName name="TOTALLAND" localSheetId="1">'[3]A &amp; L INFO'!$J$50</definedName>
    <definedName name="TOTALLIABILITIES" localSheetId="5">'[1]A &amp; L INFO'!$M$125</definedName>
    <definedName name="TOTALLIABILITIES">'A &amp; L INFO'!$I$119</definedName>
    <definedName name="TOTALLOANS" localSheetId="6">'[2]A &amp; L INFO'!$J$300</definedName>
    <definedName name="TOTALLOANS" localSheetId="1">'[3]A &amp; L INFO'!$J$104</definedName>
    <definedName name="TOTALOTHERASSETS" localSheetId="1">'[3]A &amp; L INFO'!$J$80</definedName>
    <definedName name="TOTALOTHERLIAB" localSheetId="1">'[3]A &amp; L INFO'!$J$119</definedName>
    <definedName name="totaloverseasincome" localSheetId="6">'[2]OVERSEAS INCOME'!$Y$500</definedName>
    <definedName name="totaloverseasincome" localSheetId="1">[3]Attachment!$V$62</definedName>
    <definedName name="totaloverseasincome">'[1]OVERSEAS INCOME'!$Y$500</definedName>
    <definedName name="TOTALSHARES" localSheetId="6">'[2]A &amp; L INFO'!$J$58</definedName>
    <definedName name="TOTALSHARES" localSheetId="1">'[3]A &amp; L INFO'!$J$35</definedName>
    <definedName name="TX">[15]TaxPaidAbroad!$G$55</definedName>
    <definedName name="US1040INCOME">'OVERSEAS INCOME'!$W$6</definedName>
    <definedName name="US1040TAX">'OVERSEAS INCOME'!$W$7</definedName>
    <definedName name="USDAYSINCOME">'OVERSEAS INCOME'!$W$13</definedName>
    <definedName name="USFTCRate">'OVERSEAS INCOME'!$W$25</definedName>
    <definedName name="WorkingPeriod">'[8]FE-1770-I'!$AG$9</definedName>
    <definedName name="WORKPERIOD" localSheetId="5">'[1]GENERAL INFO'!$V$109</definedName>
    <definedName name="WORKPERIOD" localSheetId="6">'[2]GENERAL INFO'!$V$118</definedName>
    <definedName name="WORKPERIOD">'GENERAL INFO'!$V$109</definedName>
    <definedName name="WORKPERIOD2">'OVERSEAS INCOME'!$P$31</definedName>
    <definedName name="workperiode">'[4]GENERAL INFO'!$V$103</definedName>
    <definedName name="WORKPERIODUSED">'OVERSEAS INCOME'!$P$32</definedName>
    <definedName name="year01" localSheetId="5">'[1]GENERAL INFO'!$F$31</definedName>
    <definedName name="year01" localSheetId="6">'[2]GENERAL INFO'!$F$40</definedName>
    <definedName name="year01" localSheetId="1">'[3]GENERAL INFO'!$F$36</definedName>
    <definedName name="year01">'GENERAL INFO'!$F$31</definedName>
    <definedName name="year02" localSheetId="5">'[1]GENERAL INFO'!$G$31</definedName>
    <definedName name="year02" localSheetId="6">'[2]GENERAL INFO'!$G$40</definedName>
    <definedName name="year02" localSheetId="1">'[3]GENERAL INFO'!$G$36</definedName>
    <definedName name="year02">'GENERAL INFO'!$G$31</definedName>
    <definedName name="year03" localSheetId="5">'[1]GENERAL INFO'!$H$31</definedName>
    <definedName name="year03" localSheetId="6">'[2]GENERAL INFO'!$H$40</definedName>
    <definedName name="year03" localSheetId="1">'[3]GENERAL INFO'!$H$36</definedName>
    <definedName name="year03">'GENERAL INFO'!$H$31</definedName>
    <definedName name="year04" localSheetId="5">'[1]GENERAL INFO'!$I$31</definedName>
    <definedName name="year04" localSheetId="6">'[2]GENERAL INFO'!$I$40</definedName>
    <definedName name="year04" localSheetId="1">'[3]GENERAL INFO'!$I$36</definedName>
    <definedName name="year04">'GENERAL INFO'!$I$31</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B115" i="27" l="1"/>
  <c r="AB113" i="27"/>
  <c r="AB115" i="22" l="1"/>
  <c r="AB113" i="22"/>
  <c r="AA113" i="22"/>
  <c r="AA111" i="22"/>
  <c r="F115" i="22"/>
  <c r="F113" i="22"/>
  <c r="F111" i="22"/>
  <c r="G125" i="30" l="1"/>
  <c r="C138" i="52" l="1"/>
  <c r="AQ16" i="27" l="1"/>
  <c r="AP16" i="27"/>
  <c r="AO16" i="27"/>
  <c r="AN16" i="27"/>
  <c r="AM16" i="27"/>
  <c r="AL16" i="27"/>
  <c r="S47" i="51" l="1"/>
  <c r="W47" i="51" s="1"/>
  <c r="S48" i="51"/>
  <c r="W48" i="51" s="1"/>
  <c r="S49" i="51"/>
  <c r="W49" i="51" s="1"/>
  <c r="S50" i="51"/>
  <c r="W50" i="51" s="1"/>
  <c r="S51" i="51"/>
  <c r="W51" i="51" s="1"/>
  <c r="S52" i="51"/>
  <c r="W52" i="51" s="1"/>
  <c r="S53" i="51"/>
  <c r="W53" i="51" s="1"/>
  <c r="S54" i="51"/>
  <c r="W54" i="51" s="1"/>
  <c r="T170" i="37" l="1"/>
  <c r="Z106" i="29" s="1"/>
  <c r="T171" i="37"/>
  <c r="Z109" i="29" s="1"/>
  <c r="T169" i="37"/>
  <c r="Z103" i="29" s="1"/>
  <c r="T168" i="37"/>
  <c r="Z100" i="29" s="1"/>
  <c r="O134" i="37"/>
  <c r="N79" i="29" s="1"/>
  <c r="O135" i="37"/>
  <c r="N82" i="29" s="1"/>
  <c r="O136" i="37"/>
  <c r="N85" i="29" s="1"/>
  <c r="O137" i="37"/>
  <c r="O138" i="37"/>
  <c r="O139" i="37"/>
  <c r="O140" i="37"/>
  <c r="O141" i="37"/>
  <c r="O142" i="37"/>
  <c r="O143" i="37"/>
  <c r="O144" i="37"/>
  <c r="O145" i="37"/>
  <c r="O146" i="37"/>
  <c r="O147" i="37"/>
  <c r="O148" i="37"/>
  <c r="O149" i="37"/>
  <c r="O150" i="37"/>
  <c r="O151" i="37"/>
  <c r="O152" i="37"/>
  <c r="O153" i="37"/>
  <c r="O154" i="37"/>
  <c r="O155" i="37"/>
  <c r="O156" i="37"/>
  <c r="O157" i="37"/>
  <c r="O158" i="37"/>
  <c r="O159" i="37"/>
  <c r="O160" i="37"/>
  <c r="O161" i="37"/>
  <c r="O133" i="37"/>
  <c r="N76" i="29" s="1"/>
  <c r="O132" i="37"/>
  <c r="N73" i="29" s="1"/>
  <c r="O194" i="52"/>
  <c r="N81" i="24" s="1"/>
  <c r="O195" i="52"/>
  <c r="N84" i="24" s="1"/>
  <c r="O196" i="52"/>
  <c r="N87" i="24" s="1"/>
  <c r="O197" i="52"/>
  <c r="N78" i="54" s="1"/>
  <c r="O198" i="52"/>
  <c r="N81" i="54" s="1"/>
  <c r="O199" i="52"/>
  <c r="N84" i="54" s="1"/>
  <c r="O200" i="52"/>
  <c r="N87" i="54" s="1"/>
  <c r="O201" i="52"/>
  <c r="O202" i="52"/>
  <c r="O203" i="52"/>
  <c r="O204" i="52"/>
  <c r="O205" i="52"/>
  <c r="O206" i="52"/>
  <c r="O207" i="52"/>
  <c r="O208" i="52"/>
  <c r="O209" i="52"/>
  <c r="O210" i="52"/>
  <c r="O211" i="52"/>
  <c r="O212" i="52"/>
  <c r="O213" i="52"/>
  <c r="O214" i="52"/>
  <c r="O215" i="52"/>
  <c r="O216" i="52"/>
  <c r="O217" i="52"/>
  <c r="O218" i="52"/>
  <c r="O219" i="52"/>
  <c r="O220" i="52"/>
  <c r="O221" i="52"/>
  <c r="O193" i="52"/>
  <c r="N78" i="24" s="1"/>
  <c r="O192" i="52"/>
  <c r="N75" i="24" s="1"/>
  <c r="T230" i="52"/>
  <c r="Z110" i="24" s="1"/>
  <c r="T231" i="52"/>
  <c r="Z113" i="24" s="1"/>
  <c r="T229" i="52"/>
  <c r="Z107" i="24" s="1"/>
  <c r="T228" i="52"/>
  <c r="Z104" i="24" s="1"/>
  <c r="Z96" i="50" l="1"/>
  <c r="Y96" i="50"/>
  <c r="X96" i="50"/>
  <c r="W96" i="50"/>
  <c r="V96" i="50"/>
  <c r="U96" i="50"/>
  <c r="T96" i="50"/>
  <c r="S96" i="50"/>
  <c r="R96" i="50"/>
  <c r="Q96" i="50"/>
  <c r="P96" i="50"/>
  <c r="O96" i="50"/>
  <c r="N96" i="50"/>
  <c r="M96" i="50"/>
  <c r="L96" i="50"/>
  <c r="K96" i="50"/>
  <c r="J96" i="50"/>
  <c r="I96" i="50"/>
  <c r="H96" i="50"/>
  <c r="G96" i="50"/>
  <c r="F96" i="50"/>
  <c r="E96" i="50"/>
  <c r="D96" i="50"/>
  <c r="C96" i="50"/>
  <c r="B96" i="50"/>
  <c r="Z95" i="50"/>
  <c r="Y95" i="50"/>
  <c r="X95" i="50"/>
  <c r="W95" i="50"/>
  <c r="V95" i="50"/>
  <c r="U95" i="50"/>
  <c r="T95" i="50"/>
  <c r="S95" i="50"/>
  <c r="R95" i="50"/>
  <c r="Q95" i="50"/>
  <c r="P95" i="50"/>
  <c r="O95" i="50"/>
  <c r="N95" i="50"/>
  <c r="M95" i="50"/>
  <c r="L95" i="50"/>
  <c r="K95" i="50"/>
  <c r="J95" i="50"/>
  <c r="I95" i="50"/>
  <c r="H95" i="50"/>
  <c r="G95" i="50"/>
  <c r="F95" i="50"/>
  <c r="E95" i="50"/>
  <c r="D95" i="50"/>
  <c r="C95" i="50"/>
  <c r="B95" i="50"/>
  <c r="Z94" i="50"/>
  <c r="Y94" i="50"/>
  <c r="X94" i="50"/>
  <c r="W94" i="50"/>
  <c r="V94" i="50"/>
  <c r="U94" i="50"/>
  <c r="T94" i="50"/>
  <c r="S94" i="50"/>
  <c r="R94" i="50"/>
  <c r="Q94" i="50"/>
  <c r="P94" i="50"/>
  <c r="O94" i="50"/>
  <c r="N94" i="50"/>
  <c r="M94" i="50"/>
  <c r="L94" i="50"/>
  <c r="K94" i="50"/>
  <c r="J94" i="50"/>
  <c r="I94" i="50"/>
  <c r="H94" i="50"/>
  <c r="G94" i="50"/>
  <c r="F94" i="50"/>
  <c r="E94" i="50"/>
  <c r="D94" i="50"/>
  <c r="C94" i="50"/>
  <c r="B94" i="50"/>
  <c r="Z93" i="50"/>
  <c r="Y93" i="50"/>
  <c r="X93" i="50"/>
  <c r="W93" i="50"/>
  <c r="V93" i="50"/>
  <c r="U93" i="50"/>
  <c r="T93" i="50"/>
  <c r="S93" i="50"/>
  <c r="R93" i="50"/>
  <c r="Q93" i="50"/>
  <c r="P93" i="50"/>
  <c r="O93" i="50"/>
  <c r="N93" i="50"/>
  <c r="M93" i="50"/>
  <c r="L93" i="50"/>
  <c r="K93" i="50"/>
  <c r="J93" i="50"/>
  <c r="I93" i="50"/>
  <c r="H93" i="50"/>
  <c r="G93" i="50"/>
  <c r="F93" i="50"/>
  <c r="E93" i="50"/>
  <c r="D93" i="50"/>
  <c r="C93" i="50"/>
  <c r="B93" i="50"/>
  <c r="Z92" i="50"/>
  <c r="Y92" i="50"/>
  <c r="X92" i="50"/>
  <c r="W92" i="50"/>
  <c r="V92" i="50"/>
  <c r="U92" i="50"/>
  <c r="T92" i="50"/>
  <c r="S92" i="50"/>
  <c r="R92" i="50"/>
  <c r="Q92" i="50"/>
  <c r="P92" i="50"/>
  <c r="O92" i="50"/>
  <c r="N92" i="50"/>
  <c r="M92" i="50"/>
  <c r="L92" i="50"/>
  <c r="K92" i="50"/>
  <c r="J92" i="50"/>
  <c r="I92" i="50"/>
  <c r="H92" i="50"/>
  <c r="G92" i="50"/>
  <c r="F92" i="50"/>
  <c r="E92" i="50"/>
  <c r="D92" i="50"/>
  <c r="C92" i="50"/>
  <c r="B92" i="50"/>
  <c r="Z91" i="50"/>
  <c r="Y91" i="50"/>
  <c r="X91" i="50"/>
  <c r="W91" i="50"/>
  <c r="V91" i="50"/>
  <c r="U91" i="50"/>
  <c r="T91" i="50"/>
  <c r="S91" i="50"/>
  <c r="R91" i="50"/>
  <c r="Q91" i="50"/>
  <c r="P91" i="50"/>
  <c r="O91" i="50"/>
  <c r="N91" i="50"/>
  <c r="M91" i="50"/>
  <c r="L91" i="50"/>
  <c r="K91" i="50"/>
  <c r="J91" i="50"/>
  <c r="I91" i="50"/>
  <c r="H91" i="50"/>
  <c r="G91" i="50"/>
  <c r="F91" i="50"/>
  <c r="E91" i="50"/>
  <c r="D91" i="50"/>
  <c r="C91" i="50"/>
  <c r="B91" i="50"/>
  <c r="Z90" i="50"/>
  <c r="Y90" i="50"/>
  <c r="X90" i="50"/>
  <c r="W90" i="50"/>
  <c r="V90" i="50"/>
  <c r="U90" i="50"/>
  <c r="T90" i="50"/>
  <c r="S90" i="50"/>
  <c r="R90" i="50"/>
  <c r="Q90" i="50"/>
  <c r="P90" i="50"/>
  <c r="O90" i="50"/>
  <c r="N90" i="50"/>
  <c r="M90" i="50"/>
  <c r="L90" i="50"/>
  <c r="K90" i="50"/>
  <c r="J90" i="50"/>
  <c r="I90" i="50"/>
  <c r="H90" i="50"/>
  <c r="G90" i="50"/>
  <c r="F90" i="50"/>
  <c r="E90" i="50"/>
  <c r="D90" i="50"/>
  <c r="C90" i="50"/>
  <c r="B90" i="50"/>
  <c r="Z89" i="50"/>
  <c r="Y89" i="50"/>
  <c r="X89" i="50"/>
  <c r="W89" i="50"/>
  <c r="V89" i="50"/>
  <c r="U89" i="50"/>
  <c r="T89" i="50"/>
  <c r="S89" i="50"/>
  <c r="R89" i="50"/>
  <c r="Q89" i="50"/>
  <c r="P89" i="50"/>
  <c r="O89" i="50"/>
  <c r="N89" i="50"/>
  <c r="M89" i="50"/>
  <c r="L89" i="50"/>
  <c r="K89" i="50"/>
  <c r="J89" i="50"/>
  <c r="I89" i="50"/>
  <c r="H89" i="50"/>
  <c r="G89" i="50"/>
  <c r="F89" i="50"/>
  <c r="E89" i="50"/>
  <c r="D89" i="50"/>
  <c r="C89" i="50"/>
  <c r="B89" i="50"/>
  <c r="Z88" i="50"/>
  <c r="Y88" i="50"/>
  <c r="X88" i="50"/>
  <c r="W88" i="50"/>
  <c r="V88" i="50"/>
  <c r="U88" i="50"/>
  <c r="T88" i="50"/>
  <c r="S88" i="50"/>
  <c r="R88" i="50"/>
  <c r="Q88" i="50"/>
  <c r="P88" i="50"/>
  <c r="O88" i="50"/>
  <c r="N88" i="50"/>
  <c r="M88" i="50"/>
  <c r="L88" i="50"/>
  <c r="K88" i="50"/>
  <c r="J88" i="50"/>
  <c r="I88" i="50"/>
  <c r="H88" i="50"/>
  <c r="G88" i="50"/>
  <c r="F88" i="50"/>
  <c r="E88" i="50"/>
  <c r="D88" i="50"/>
  <c r="C88" i="50"/>
  <c r="B88" i="50"/>
  <c r="Z87" i="50"/>
  <c r="Y87" i="50"/>
  <c r="X87" i="50"/>
  <c r="W87" i="50"/>
  <c r="V87" i="50"/>
  <c r="U87" i="50"/>
  <c r="T87" i="50"/>
  <c r="S87" i="50"/>
  <c r="R87" i="50"/>
  <c r="Q87" i="50"/>
  <c r="P87" i="50"/>
  <c r="O87" i="50"/>
  <c r="N87" i="50"/>
  <c r="M87" i="50"/>
  <c r="L87" i="50"/>
  <c r="K87" i="50"/>
  <c r="J87" i="50"/>
  <c r="I87" i="50"/>
  <c r="H87" i="50"/>
  <c r="G87" i="50"/>
  <c r="F87" i="50"/>
  <c r="E87" i="50"/>
  <c r="D87" i="50"/>
  <c r="C87" i="50"/>
  <c r="B87" i="50"/>
  <c r="Z86" i="50"/>
  <c r="Y86" i="50"/>
  <c r="X86" i="50"/>
  <c r="W86" i="50"/>
  <c r="V86" i="50"/>
  <c r="U86" i="50"/>
  <c r="T86" i="50"/>
  <c r="S86" i="50"/>
  <c r="R86" i="50"/>
  <c r="Q86" i="50"/>
  <c r="P86" i="50"/>
  <c r="O86" i="50"/>
  <c r="N86" i="50"/>
  <c r="M86" i="50"/>
  <c r="L86" i="50"/>
  <c r="K86" i="50"/>
  <c r="J86" i="50"/>
  <c r="I86" i="50"/>
  <c r="H86" i="50"/>
  <c r="G86" i="50"/>
  <c r="F86" i="50"/>
  <c r="E86" i="50"/>
  <c r="D86" i="50"/>
  <c r="C86" i="50"/>
  <c r="B86" i="50"/>
  <c r="Z85" i="50"/>
  <c r="Y85" i="50"/>
  <c r="X85" i="50"/>
  <c r="W85" i="50"/>
  <c r="V85" i="50"/>
  <c r="U85" i="50"/>
  <c r="T85" i="50"/>
  <c r="S85" i="50"/>
  <c r="R85" i="50"/>
  <c r="Q85" i="50"/>
  <c r="P85" i="50"/>
  <c r="O85" i="50"/>
  <c r="N85" i="50"/>
  <c r="M85" i="50"/>
  <c r="L85" i="50"/>
  <c r="K85" i="50"/>
  <c r="J85" i="50"/>
  <c r="I85" i="50"/>
  <c r="H85" i="50"/>
  <c r="G85" i="50"/>
  <c r="F85" i="50"/>
  <c r="E85" i="50"/>
  <c r="D85" i="50"/>
  <c r="C85" i="50"/>
  <c r="B85" i="50"/>
  <c r="Z84" i="50"/>
  <c r="Y84" i="50"/>
  <c r="X84" i="50"/>
  <c r="W84" i="50"/>
  <c r="V84" i="50"/>
  <c r="U84" i="50"/>
  <c r="T84" i="50"/>
  <c r="S84" i="50"/>
  <c r="R84" i="50"/>
  <c r="Q84" i="50"/>
  <c r="P84" i="50"/>
  <c r="O84" i="50"/>
  <c r="N84" i="50"/>
  <c r="M84" i="50"/>
  <c r="L84" i="50"/>
  <c r="K84" i="50"/>
  <c r="J84" i="50"/>
  <c r="I84" i="50"/>
  <c r="H84" i="50"/>
  <c r="G84" i="50"/>
  <c r="F84" i="50"/>
  <c r="E84" i="50"/>
  <c r="D84" i="50"/>
  <c r="C84" i="50"/>
  <c r="B84" i="50"/>
  <c r="Z83" i="50"/>
  <c r="Y83" i="50"/>
  <c r="X83" i="50"/>
  <c r="W83" i="50"/>
  <c r="V83" i="50"/>
  <c r="U83" i="50"/>
  <c r="T83" i="50"/>
  <c r="S83" i="50"/>
  <c r="R83" i="50"/>
  <c r="Q83" i="50"/>
  <c r="P83" i="50"/>
  <c r="O83" i="50"/>
  <c r="N83" i="50"/>
  <c r="M83" i="50"/>
  <c r="L83" i="50"/>
  <c r="K83" i="50"/>
  <c r="J83" i="50"/>
  <c r="I83" i="50"/>
  <c r="H83" i="50"/>
  <c r="G83" i="50"/>
  <c r="F83" i="50"/>
  <c r="E83" i="50"/>
  <c r="D83" i="50"/>
  <c r="C83" i="50"/>
  <c r="B83" i="50"/>
  <c r="Z82" i="50"/>
  <c r="Y82" i="50"/>
  <c r="X82" i="50"/>
  <c r="W82" i="50"/>
  <c r="V82" i="50"/>
  <c r="U82" i="50"/>
  <c r="T82" i="50"/>
  <c r="S82" i="50"/>
  <c r="R82" i="50"/>
  <c r="Q82" i="50"/>
  <c r="P82" i="50"/>
  <c r="O82" i="50"/>
  <c r="N82" i="50"/>
  <c r="M82" i="50"/>
  <c r="L82" i="50"/>
  <c r="K82" i="50"/>
  <c r="J82" i="50"/>
  <c r="I82" i="50"/>
  <c r="H82" i="50"/>
  <c r="G82" i="50"/>
  <c r="F82" i="50"/>
  <c r="E82" i="50"/>
  <c r="D82" i="50"/>
  <c r="C82" i="50"/>
  <c r="B82" i="50"/>
  <c r="Z81" i="50"/>
  <c r="Y81" i="50"/>
  <c r="X81" i="50"/>
  <c r="W81" i="50"/>
  <c r="V81" i="50"/>
  <c r="U81" i="50"/>
  <c r="T81" i="50"/>
  <c r="S81" i="50"/>
  <c r="R81" i="50"/>
  <c r="Q81" i="50"/>
  <c r="P81" i="50"/>
  <c r="O81" i="50"/>
  <c r="N81" i="50"/>
  <c r="M81" i="50"/>
  <c r="L81" i="50"/>
  <c r="K81" i="50"/>
  <c r="J81" i="50"/>
  <c r="I81" i="50"/>
  <c r="H81" i="50"/>
  <c r="G81" i="50"/>
  <c r="F81" i="50"/>
  <c r="E81" i="50"/>
  <c r="D81" i="50"/>
  <c r="C81" i="50"/>
  <c r="B81" i="50"/>
  <c r="Z80" i="50"/>
  <c r="Y80" i="50"/>
  <c r="X80" i="50"/>
  <c r="W80" i="50"/>
  <c r="V80" i="50"/>
  <c r="U80" i="50"/>
  <c r="T80" i="50"/>
  <c r="S80" i="50"/>
  <c r="R80" i="50"/>
  <c r="Q80" i="50"/>
  <c r="P80" i="50"/>
  <c r="O80" i="50"/>
  <c r="N80" i="50"/>
  <c r="M80" i="50"/>
  <c r="L80" i="50"/>
  <c r="K80" i="50"/>
  <c r="J80" i="50"/>
  <c r="I80" i="50"/>
  <c r="H80" i="50"/>
  <c r="G80" i="50"/>
  <c r="F80" i="50"/>
  <c r="E80" i="50"/>
  <c r="D80" i="50"/>
  <c r="C80" i="50"/>
  <c r="B80" i="50"/>
  <c r="Z79" i="50"/>
  <c r="Y79" i="50"/>
  <c r="X79" i="50"/>
  <c r="W79" i="50"/>
  <c r="V79" i="50"/>
  <c r="U79" i="50"/>
  <c r="T79" i="50"/>
  <c r="S79" i="50"/>
  <c r="R79" i="50"/>
  <c r="Q79" i="50"/>
  <c r="P79" i="50"/>
  <c r="O79" i="50"/>
  <c r="N79" i="50"/>
  <c r="M79" i="50"/>
  <c r="L79" i="50"/>
  <c r="K79" i="50"/>
  <c r="J79" i="50"/>
  <c r="I79" i="50"/>
  <c r="H79" i="50"/>
  <c r="G79" i="50"/>
  <c r="F79" i="50"/>
  <c r="E79" i="50"/>
  <c r="D79" i="50"/>
  <c r="C79" i="50"/>
  <c r="B79" i="50"/>
  <c r="Z78" i="50"/>
  <c r="Y78" i="50"/>
  <c r="X78" i="50"/>
  <c r="W78" i="50"/>
  <c r="V78" i="50"/>
  <c r="U78" i="50"/>
  <c r="T78" i="50"/>
  <c r="S78" i="50"/>
  <c r="R78" i="50"/>
  <c r="Q78" i="50"/>
  <c r="P78" i="50"/>
  <c r="O78" i="50"/>
  <c r="N78" i="50"/>
  <c r="M78" i="50"/>
  <c r="L78" i="50"/>
  <c r="K78" i="50"/>
  <c r="J78" i="50"/>
  <c r="I78" i="50"/>
  <c r="H78" i="50"/>
  <c r="G78" i="50"/>
  <c r="F78" i="50"/>
  <c r="E78" i="50"/>
  <c r="D78" i="50"/>
  <c r="C78" i="50"/>
  <c r="B78" i="50"/>
  <c r="Z77" i="50"/>
  <c r="Y77" i="50"/>
  <c r="X77" i="50"/>
  <c r="W77" i="50"/>
  <c r="V77" i="50"/>
  <c r="U77" i="50"/>
  <c r="T77" i="50"/>
  <c r="S77" i="50"/>
  <c r="R77" i="50"/>
  <c r="Q77" i="50"/>
  <c r="P77" i="50"/>
  <c r="O77" i="50"/>
  <c r="N77" i="50"/>
  <c r="M77" i="50"/>
  <c r="L77" i="50"/>
  <c r="K77" i="50"/>
  <c r="J77" i="50"/>
  <c r="I77" i="50"/>
  <c r="H77" i="50"/>
  <c r="G77" i="50"/>
  <c r="F77" i="50"/>
  <c r="E77" i="50"/>
  <c r="D77" i="50"/>
  <c r="C77" i="50"/>
  <c r="B77" i="50"/>
  <c r="Z74" i="50"/>
  <c r="Y74" i="50"/>
  <c r="X74" i="50"/>
  <c r="W74" i="50"/>
  <c r="V74" i="50"/>
  <c r="U74" i="50"/>
  <c r="T74" i="50"/>
  <c r="S74" i="50"/>
  <c r="R74" i="50"/>
  <c r="Q74" i="50"/>
  <c r="P74" i="50"/>
  <c r="O74" i="50"/>
  <c r="N74" i="50"/>
  <c r="M74" i="50"/>
  <c r="L74" i="50"/>
  <c r="K74" i="50"/>
  <c r="J74" i="50"/>
  <c r="I74" i="50"/>
  <c r="H74" i="50"/>
  <c r="G74" i="50"/>
  <c r="F74" i="50"/>
  <c r="E74" i="50"/>
  <c r="D74" i="50"/>
  <c r="C74" i="50"/>
  <c r="B74" i="50"/>
  <c r="Z73" i="50"/>
  <c r="Y73" i="50"/>
  <c r="X73" i="50"/>
  <c r="W73" i="50"/>
  <c r="V73" i="50"/>
  <c r="U73" i="50"/>
  <c r="T73" i="50"/>
  <c r="S73" i="50"/>
  <c r="R73" i="50"/>
  <c r="Q73" i="50"/>
  <c r="P73" i="50"/>
  <c r="O73" i="50"/>
  <c r="N73" i="50"/>
  <c r="M73" i="50"/>
  <c r="L73" i="50"/>
  <c r="K73" i="50"/>
  <c r="J73" i="50"/>
  <c r="I73" i="50"/>
  <c r="H73" i="50"/>
  <c r="G73" i="50"/>
  <c r="F73" i="50"/>
  <c r="E73" i="50"/>
  <c r="D73" i="50"/>
  <c r="C73" i="50"/>
  <c r="B73" i="50"/>
  <c r="Z72" i="50"/>
  <c r="Y72" i="50"/>
  <c r="X72" i="50"/>
  <c r="W72" i="50"/>
  <c r="V72" i="50"/>
  <c r="U72" i="50"/>
  <c r="T72" i="50"/>
  <c r="S72" i="50"/>
  <c r="R72" i="50"/>
  <c r="Q72" i="50"/>
  <c r="P72" i="50"/>
  <c r="O72" i="50"/>
  <c r="N72" i="50"/>
  <c r="M72" i="50"/>
  <c r="L72" i="50"/>
  <c r="K72" i="50"/>
  <c r="J72" i="50"/>
  <c r="I72" i="50"/>
  <c r="H72" i="50"/>
  <c r="G72" i="50"/>
  <c r="F72" i="50"/>
  <c r="E72" i="50"/>
  <c r="D72" i="50"/>
  <c r="C72" i="50"/>
  <c r="B72" i="50"/>
  <c r="Z71" i="50"/>
  <c r="Y71" i="50"/>
  <c r="X71" i="50"/>
  <c r="W71" i="50"/>
  <c r="V71" i="50"/>
  <c r="U71" i="50"/>
  <c r="T71" i="50"/>
  <c r="S71" i="50"/>
  <c r="R71" i="50"/>
  <c r="Q71" i="50"/>
  <c r="P71" i="50"/>
  <c r="O71" i="50"/>
  <c r="N71" i="50"/>
  <c r="M71" i="50"/>
  <c r="L71" i="50"/>
  <c r="K71" i="50"/>
  <c r="J71" i="50"/>
  <c r="I71" i="50"/>
  <c r="H71" i="50"/>
  <c r="G71" i="50"/>
  <c r="F71" i="50"/>
  <c r="E71" i="50"/>
  <c r="D71" i="50"/>
  <c r="C71" i="50"/>
  <c r="B71" i="50"/>
  <c r="Z70" i="50"/>
  <c r="Y70" i="50"/>
  <c r="X70" i="50"/>
  <c r="W70" i="50"/>
  <c r="V70" i="50"/>
  <c r="U70" i="50"/>
  <c r="T70" i="50"/>
  <c r="S70" i="50"/>
  <c r="R70" i="50"/>
  <c r="Q70" i="50"/>
  <c r="P70" i="50"/>
  <c r="O70" i="50"/>
  <c r="N70" i="50"/>
  <c r="M70" i="50"/>
  <c r="L70" i="50"/>
  <c r="K70" i="50"/>
  <c r="J70" i="50"/>
  <c r="I70" i="50"/>
  <c r="H70" i="50"/>
  <c r="G70" i="50"/>
  <c r="F70" i="50"/>
  <c r="E70" i="50"/>
  <c r="D70" i="50"/>
  <c r="C70" i="50"/>
  <c r="B70" i="50"/>
  <c r="Z69" i="50"/>
  <c r="Y69" i="50"/>
  <c r="X69" i="50"/>
  <c r="W69" i="50"/>
  <c r="V69" i="50"/>
  <c r="U69" i="50"/>
  <c r="T69" i="50"/>
  <c r="S69" i="50"/>
  <c r="R69" i="50"/>
  <c r="Q69" i="50"/>
  <c r="P69" i="50"/>
  <c r="O69" i="50"/>
  <c r="N69" i="50"/>
  <c r="M69" i="50"/>
  <c r="L69" i="50"/>
  <c r="K69" i="50"/>
  <c r="J69" i="50"/>
  <c r="I69" i="50"/>
  <c r="H69" i="50"/>
  <c r="G69" i="50"/>
  <c r="F69" i="50"/>
  <c r="E69" i="50"/>
  <c r="D69" i="50"/>
  <c r="C69" i="50"/>
  <c r="B69" i="50"/>
  <c r="Z68" i="50"/>
  <c r="Y68" i="50"/>
  <c r="X68" i="50"/>
  <c r="W68" i="50"/>
  <c r="V68" i="50"/>
  <c r="U68" i="50"/>
  <c r="T68" i="50"/>
  <c r="S68" i="50"/>
  <c r="R68" i="50"/>
  <c r="Q68" i="50"/>
  <c r="P68" i="50"/>
  <c r="O68" i="50"/>
  <c r="N68" i="50"/>
  <c r="M68" i="50"/>
  <c r="L68" i="50"/>
  <c r="K68" i="50"/>
  <c r="J68" i="50"/>
  <c r="I68" i="50"/>
  <c r="H68" i="50"/>
  <c r="G68" i="50"/>
  <c r="F68" i="50"/>
  <c r="E68" i="50"/>
  <c r="D68" i="50"/>
  <c r="C68" i="50"/>
  <c r="B68" i="50"/>
  <c r="Z67" i="50"/>
  <c r="Y67" i="50"/>
  <c r="X67" i="50"/>
  <c r="W67" i="50"/>
  <c r="V67" i="50"/>
  <c r="U67" i="50"/>
  <c r="T67" i="50"/>
  <c r="S67" i="50"/>
  <c r="R67" i="50"/>
  <c r="Q67" i="50"/>
  <c r="P67" i="50"/>
  <c r="O67" i="50"/>
  <c r="N67" i="50"/>
  <c r="M67" i="50"/>
  <c r="L67" i="50"/>
  <c r="K67" i="50"/>
  <c r="J67" i="50"/>
  <c r="I67" i="50"/>
  <c r="H67" i="50"/>
  <c r="G67" i="50"/>
  <c r="F67" i="50"/>
  <c r="E67" i="50"/>
  <c r="D67" i="50"/>
  <c r="C67" i="50"/>
  <c r="B67" i="50"/>
  <c r="Z66" i="50"/>
  <c r="Y66" i="50"/>
  <c r="X66" i="50"/>
  <c r="W66" i="50"/>
  <c r="V66" i="50"/>
  <c r="U66" i="50"/>
  <c r="T66" i="50"/>
  <c r="S66" i="50"/>
  <c r="R66" i="50"/>
  <c r="Q66" i="50"/>
  <c r="P66" i="50"/>
  <c r="O66" i="50"/>
  <c r="N66" i="50"/>
  <c r="M66" i="50"/>
  <c r="L66" i="50"/>
  <c r="K66" i="50"/>
  <c r="J66" i="50"/>
  <c r="I66" i="50"/>
  <c r="H66" i="50"/>
  <c r="G66" i="50"/>
  <c r="F66" i="50"/>
  <c r="E66" i="50"/>
  <c r="D66" i="50"/>
  <c r="C66" i="50"/>
  <c r="B66" i="50"/>
  <c r="Z65" i="50"/>
  <c r="Y65" i="50"/>
  <c r="X65" i="50"/>
  <c r="W65" i="50"/>
  <c r="V65" i="50"/>
  <c r="U65" i="50"/>
  <c r="T65" i="50"/>
  <c r="S65" i="50"/>
  <c r="R65" i="50"/>
  <c r="Q65" i="50"/>
  <c r="P65" i="50"/>
  <c r="O65" i="50"/>
  <c r="N65" i="50"/>
  <c r="M65" i="50"/>
  <c r="L65" i="50"/>
  <c r="K65" i="50"/>
  <c r="J65" i="50"/>
  <c r="I65" i="50"/>
  <c r="H65" i="50"/>
  <c r="G65" i="50"/>
  <c r="F65" i="50"/>
  <c r="E65" i="50"/>
  <c r="D65" i="50"/>
  <c r="C65" i="50"/>
  <c r="B65" i="50"/>
  <c r="Z64" i="50"/>
  <c r="Y64" i="50"/>
  <c r="X64" i="50"/>
  <c r="W64" i="50"/>
  <c r="V64" i="50"/>
  <c r="U64" i="50"/>
  <c r="T64" i="50"/>
  <c r="S64" i="50"/>
  <c r="R64" i="50"/>
  <c r="Q64" i="50"/>
  <c r="P64" i="50"/>
  <c r="O64" i="50"/>
  <c r="N64" i="50"/>
  <c r="M64" i="50"/>
  <c r="L64" i="50"/>
  <c r="K64" i="50"/>
  <c r="J64" i="50"/>
  <c r="I64" i="50"/>
  <c r="H64" i="50"/>
  <c r="G64" i="50"/>
  <c r="F64" i="50"/>
  <c r="E64" i="50"/>
  <c r="D64" i="50"/>
  <c r="C64" i="50"/>
  <c r="B64" i="50"/>
  <c r="Z63" i="50"/>
  <c r="Y63" i="50"/>
  <c r="X63" i="50"/>
  <c r="W63" i="50"/>
  <c r="V63" i="50"/>
  <c r="U63" i="50"/>
  <c r="T63" i="50"/>
  <c r="S63" i="50"/>
  <c r="R63" i="50"/>
  <c r="Q63" i="50"/>
  <c r="P63" i="50"/>
  <c r="O63" i="50"/>
  <c r="N63" i="50"/>
  <c r="M63" i="50"/>
  <c r="L63" i="50"/>
  <c r="K63" i="50"/>
  <c r="J63" i="50"/>
  <c r="I63" i="50"/>
  <c r="H63" i="50"/>
  <c r="G63" i="50"/>
  <c r="F63" i="50"/>
  <c r="E63" i="50"/>
  <c r="D63" i="50"/>
  <c r="C63" i="50"/>
  <c r="B63" i="50"/>
  <c r="Z60" i="50"/>
  <c r="Y60" i="50"/>
  <c r="X60" i="50"/>
  <c r="W60" i="50"/>
  <c r="V60" i="50"/>
  <c r="U60" i="50"/>
  <c r="T60" i="50"/>
  <c r="S60" i="50"/>
  <c r="R60" i="50"/>
  <c r="Q60" i="50"/>
  <c r="P60" i="50"/>
  <c r="O60" i="50"/>
  <c r="N60" i="50"/>
  <c r="M60" i="50"/>
  <c r="L60" i="50"/>
  <c r="K60" i="50"/>
  <c r="J60" i="50"/>
  <c r="I60" i="50"/>
  <c r="H60" i="50"/>
  <c r="G60" i="50"/>
  <c r="F60" i="50"/>
  <c r="E60" i="50"/>
  <c r="D60" i="50"/>
  <c r="C60" i="50"/>
  <c r="B60" i="50"/>
  <c r="AE22" i="27" l="1"/>
  <c r="AD22" i="27"/>
  <c r="AC22" i="27"/>
  <c r="AA22" i="27"/>
  <c r="Z22" i="27"/>
  <c r="Y22" i="27"/>
  <c r="W22" i="27"/>
  <c r="U22" i="27"/>
  <c r="T22" i="27"/>
  <c r="S22" i="27"/>
  <c r="Q22" i="27"/>
  <c r="P22" i="27"/>
  <c r="O22" i="27"/>
  <c r="M22" i="27"/>
  <c r="L22" i="27"/>
  <c r="AQ18" i="27"/>
  <c r="AP18" i="27"/>
  <c r="AO18" i="27"/>
  <c r="AN18" i="27"/>
  <c r="AM18" i="27"/>
  <c r="AL18" i="27"/>
  <c r="AK18" i="27"/>
  <c r="AJ18" i="27"/>
  <c r="AH18" i="27"/>
  <c r="AG18" i="27"/>
  <c r="AF18" i="27"/>
  <c r="AE18" i="27"/>
  <c r="X18" i="27"/>
  <c r="W18" i="27"/>
  <c r="V18" i="27"/>
  <c r="U18" i="27"/>
  <c r="T18" i="27"/>
  <c r="S18" i="27"/>
  <c r="R18" i="27"/>
  <c r="Q18" i="27"/>
  <c r="O18" i="27"/>
  <c r="N18" i="27"/>
  <c r="M18" i="27"/>
  <c r="L18" i="27"/>
  <c r="AH16" i="27"/>
  <c r="AG16" i="27"/>
  <c r="AF16" i="27"/>
  <c r="AE16" i="27"/>
  <c r="AD16" i="27"/>
  <c r="AC16" i="27"/>
  <c r="AB16" i="27"/>
  <c r="AA16" i="27"/>
  <c r="Z16" i="27"/>
  <c r="Y16" i="27"/>
  <c r="X16" i="27"/>
  <c r="W16" i="27"/>
  <c r="V16" i="27"/>
  <c r="U16" i="27"/>
  <c r="T16" i="27"/>
  <c r="S16" i="27"/>
  <c r="R16" i="27"/>
  <c r="Q16" i="27"/>
  <c r="P16" i="27"/>
  <c r="O16" i="27"/>
  <c r="N16" i="27"/>
  <c r="M16" i="27"/>
  <c r="L16" i="27"/>
  <c r="AQ14" i="27"/>
  <c r="AP14" i="27"/>
  <c r="AO14"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G28" i="55"/>
  <c r="AH14" i="30"/>
  <c r="AD15" i="30"/>
  <c r="D9" i="56" s="1"/>
  <c r="A44" i="56" s="1"/>
  <c r="AD14" i="30"/>
  <c r="D11" i="56" s="1"/>
  <c r="G5" i="52" l="1"/>
  <c r="L29" i="49"/>
  <c r="L29" i="47"/>
  <c r="J12" i="54"/>
  <c r="L29" i="48"/>
  <c r="J12" i="24"/>
  <c r="K11" i="26"/>
  <c r="AE22" i="22"/>
  <c r="AD22" i="22"/>
  <c r="AC22" i="22"/>
  <c r="AA22" i="22"/>
  <c r="Z22" i="22"/>
  <c r="Y22" i="22"/>
  <c r="W22" i="22"/>
  <c r="U22" i="22"/>
  <c r="T22" i="22"/>
  <c r="S22" i="22"/>
  <c r="Q22" i="22"/>
  <c r="P22" i="22"/>
  <c r="O22" i="22"/>
  <c r="M22" i="22"/>
  <c r="L22" i="22"/>
  <c r="AQ18" i="22"/>
  <c r="AP18" i="22"/>
  <c r="AO18" i="22"/>
  <c r="AN18" i="22"/>
  <c r="AM18" i="22"/>
  <c r="AL18" i="22"/>
  <c r="AK18" i="22"/>
  <c r="AJ18" i="22"/>
  <c r="AH18" i="22"/>
  <c r="AG18" i="22"/>
  <c r="AF18" i="22"/>
  <c r="AE18" i="22"/>
  <c r="X18" i="22"/>
  <c r="W18" i="22"/>
  <c r="V18" i="22"/>
  <c r="U18" i="22"/>
  <c r="T18" i="22"/>
  <c r="S18" i="22"/>
  <c r="R18" i="22"/>
  <c r="Q18" i="22"/>
  <c r="O18" i="22"/>
  <c r="N18" i="22"/>
  <c r="M18" i="22"/>
  <c r="L18" i="22"/>
  <c r="AH16" i="22"/>
  <c r="AG16" i="22"/>
  <c r="AF16" i="22"/>
  <c r="AE16" i="22"/>
  <c r="AD16" i="22"/>
  <c r="AC16" i="22"/>
  <c r="AB16" i="22"/>
  <c r="AA16" i="22"/>
  <c r="Z16" i="22"/>
  <c r="Y16" i="22"/>
  <c r="X16" i="22"/>
  <c r="W16" i="22"/>
  <c r="V16" i="22"/>
  <c r="U16" i="22"/>
  <c r="T16" i="22"/>
  <c r="S16" i="22"/>
  <c r="R16" i="22"/>
  <c r="Q16" i="22"/>
  <c r="P16" i="22"/>
  <c r="O16" i="22"/>
  <c r="N16" i="22"/>
  <c r="M16" i="22"/>
  <c r="L16" i="22"/>
  <c r="AQ14" i="22"/>
  <c r="AP14" i="22"/>
  <c r="AO14" i="22"/>
  <c r="AN14" i="22"/>
  <c r="AM14" i="22"/>
  <c r="AL14" i="22"/>
  <c r="AK14" i="22"/>
  <c r="AJ14" i="22"/>
  <c r="AI14" i="22"/>
  <c r="AH14" i="22"/>
  <c r="AG14" i="22"/>
  <c r="AF14" i="22"/>
  <c r="AE14" i="22"/>
  <c r="AD14" i="22"/>
  <c r="AC14" i="22"/>
  <c r="AB14" i="22"/>
  <c r="AA14" i="22"/>
  <c r="Z14" i="22"/>
  <c r="Y14" i="22"/>
  <c r="X14" i="22"/>
  <c r="W14" i="22"/>
  <c r="V14" i="22"/>
  <c r="U14" i="22"/>
  <c r="T14" i="22"/>
  <c r="S14" i="22"/>
  <c r="R14" i="22"/>
  <c r="Q14" i="22"/>
  <c r="P14" i="22"/>
  <c r="O14" i="22"/>
  <c r="N14" i="22"/>
  <c r="M14" i="22"/>
  <c r="L14" i="22"/>
  <c r="AE12" i="22"/>
  <c r="AD12" i="22"/>
  <c r="AC12" i="22"/>
  <c r="AA12" i="22"/>
  <c r="Z12" i="22"/>
  <c r="Y12" i="22"/>
  <c r="W12" i="22"/>
  <c r="U12" i="22"/>
  <c r="T12" i="22"/>
  <c r="S12" i="22"/>
  <c r="Q12" i="22"/>
  <c r="P12" i="22"/>
  <c r="O12" i="22"/>
  <c r="M12" i="22"/>
  <c r="L12" i="22"/>
  <c r="I22" i="31"/>
  <c r="I21" i="31"/>
  <c r="I20" i="31"/>
  <c r="I19" i="31"/>
  <c r="I18" i="31"/>
  <c r="I17" i="31"/>
  <c r="I16" i="31"/>
  <c r="I15" i="31"/>
  <c r="I14" i="31"/>
  <c r="I13" i="31"/>
  <c r="I12" i="31"/>
  <c r="I11" i="31"/>
  <c r="I10" i="31"/>
  <c r="I9" i="31"/>
  <c r="I8" i="31"/>
  <c r="I33" i="31"/>
  <c r="I32" i="31"/>
  <c r="I31" i="31"/>
  <c r="I30" i="31"/>
  <c r="I29" i="31"/>
  <c r="I49" i="31"/>
  <c r="I48" i="31"/>
  <c r="I47" i="31"/>
  <c r="I46" i="31"/>
  <c r="I45" i="31"/>
  <c r="I44" i="31"/>
  <c r="I43" i="31"/>
  <c r="I42" i="31"/>
  <c r="I41" i="31"/>
  <c r="I40" i="31"/>
  <c r="I65" i="31"/>
  <c r="I64" i="31"/>
  <c r="I63" i="31"/>
  <c r="I62" i="31"/>
  <c r="I61" i="31"/>
  <c r="I60" i="31"/>
  <c r="I59" i="31"/>
  <c r="I58" i="31"/>
  <c r="I57" i="31"/>
  <c r="I56" i="31"/>
  <c r="I81" i="31"/>
  <c r="I80" i="31"/>
  <c r="I79" i="31"/>
  <c r="I78" i="31"/>
  <c r="I77" i="31"/>
  <c r="I76" i="31"/>
  <c r="I75" i="31"/>
  <c r="I74" i="31"/>
  <c r="I73" i="31"/>
  <c r="I72" i="31"/>
  <c r="I97" i="31"/>
  <c r="I96" i="31"/>
  <c r="I95" i="31"/>
  <c r="I94" i="31"/>
  <c r="I93" i="31"/>
  <c r="I92" i="31"/>
  <c r="I91" i="31"/>
  <c r="I90" i="31"/>
  <c r="I89" i="31"/>
  <c r="I88" i="31"/>
  <c r="I117" i="31"/>
  <c r="I116" i="31"/>
  <c r="I115" i="31"/>
  <c r="I114" i="31"/>
  <c r="I113" i="31"/>
  <c r="I112" i="31"/>
  <c r="I111" i="31"/>
  <c r="I110" i="31"/>
  <c r="I109" i="31"/>
  <c r="I108" i="31"/>
  <c r="O34" i="31" l="1"/>
  <c r="I119" i="31"/>
  <c r="I83" i="31"/>
  <c r="O31" i="31"/>
  <c r="O35" i="31"/>
  <c r="I51" i="31"/>
  <c r="O30" i="31"/>
  <c r="I99" i="31"/>
  <c r="I67" i="31"/>
  <c r="I35" i="31"/>
  <c r="O26" i="31"/>
  <c r="O27" i="31"/>
  <c r="O24" i="31"/>
  <c r="O28" i="31"/>
  <c r="O32" i="31"/>
  <c r="O36" i="31"/>
  <c r="O25" i="31"/>
  <c r="O29" i="31"/>
  <c r="O33" i="31"/>
  <c r="O37" i="31"/>
  <c r="R67" i="38"/>
  <c r="R117" i="38"/>
  <c r="R28" i="38"/>
  <c r="R155" i="38"/>
  <c r="W10" i="54"/>
  <c r="W10" i="24"/>
  <c r="Y12" i="27"/>
  <c r="M10" i="24"/>
  <c r="O12" i="27"/>
  <c r="M10" i="54"/>
  <c r="R10" i="54"/>
  <c r="R10" i="24"/>
  <c r="T12" i="27"/>
  <c r="X10" i="54"/>
  <c r="Z12" i="27"/>
  <c r="X10" i="24"/>
  <c r="AC10" i="24"/>
  <c r="AE12" i="27"/>
  <c r="AC10" i="54"/>
  <c r="K10" i="54"/>
  <c r="K10" i="24"/>
  <c r="M12" i="27"/>
  <c r="AB10" i="54"/>
  <c r="AB10" i="24"/>
  <c r="AD12" i="27"/>
  <c r="P12" i="27"/>
  <c r="N10" i="54"/>
  <c r="N10" i="24"/>
  <c r="U12" i="27"/>
  <c r="S10" i="54"/>
  <c r="S10" i="24"/>
  <c r="AA12" i="27"/>
  <c r="Y10" i="54"/>
  <c r="Y10" i="24"/>
  <c r="Q10" i="54"/>
  <c r="Q10" i="24"/>
  <c r="S12" i="27"/>
  <c r="L12" i="27"/>
  <c r="J10" i="54"/>
  <c r="J10" i="24"/>
  <c r="Q12" i="27"/>
  <c r="O10" i="54"/>
  <c r="O10" i="24"/>
  <c r="W12" i="27"/>
  <c r="U10" i="54"/>
  <c r="U10" i="24"/>
  <c r="AC12" i="27"/>
  <c r="AA10" i="54"/>
  <c r="AA10" i="24"/>
  <c r="I24" i="31"/>
  <c r="I101" i="31" l="1"/>
  <c r="I121" i="31" s="1"/>
  <c r="AD76" i="53"/>
  <c r="AD73" i="53"/>
  <c r="AM11" i="53"/>
  <c r="AL11" i="53"/>
  <c r="AK11" i="53"/>
  <c r="AJ11" i="53"/>
  <c r="AI11" i="53"/>
  <c r="AH11" i="53"/>
  <c r="AG11" i="53"/>
  <c r="AF11" i="53"/>
  <c r="AE11" i="53"/>
  <c r="AD11" i="53"/>
  <c r="AD78" i="54" l="1"/>
  <c r="AD75" i="54"/>
  <c r="AG143" i="29" l="1"/>
  <c r="AE99" i="37" l="1"/>
  <c r="AE136" i="52"/>
  <c r="W17" i="51" l="1"/>
  <c r="W21" i="51" l="1"/>
  <c r="W20" i="51"/>
  <c r="W19" i="51"/>
  <c r="W11" i="51"/>
  <c r="W12" i="51" s="1"/>
  <c r="W22" i="51" l="1"/>
  <c r="M155" i="52" l="1"/>
  <c r="M119" i="37" s="1"/>
  <c r="M154" i="52"/>
  <c r="M118" i="37" s="1"/>
  <c r="M153" i="52"/>
  <c r="M117" i="37" s="1"/>
  <c r="M152" i="52"/>
  <c r="M116" i="37" s="1"/>
  <c r="T81" i="51" l="1"/>
  <c r="T80" i="51"/>
  <c r="T79" i="51"/>
  <c r="T78" i="51"/>
  <c r="T77" i="51"/>
  <c r="T76" i="51"/>
  <c r="T75" i="51"/>
  <c r="T74" i="51"/>
  <c r="T73" i="51"/>
  <c r="T72" i="51"/>
  <c r="T71" i="51"/>
  <c r="T70" i="51"/>
  <c r="T69" i="51"/>
  <c r="T68" i="51"/>
  <c r="X68" i="51" s="1"/>
  <c r="T67" i="51"/>
  <c r="AA67" i="51" s="1"/>
  <c r="A67" i="51"/>
  <c r="A68" i="51" s="1"/>
  <c r="A69" i="51" s="1"/>
  <c r="A70" i="51" s="1"/>
  <c r="A71" i="51" s="1"/>
  <c r="A72" i="51" s="1"/>
  <c r="A73" i="51" s="1"/>
  <c r="A74" i="51" s="1"/>
  <c r="A75" i="51" s="1"/>
  <c r="A76" i="51" s="1"/>
  <c r="A77" i="51" s="1"/>
  <c r="A78" i="51" s="1"/>
  <c r="A79" i="51" s="1"/>
  <c r="A80" i="51" s="1"/>
  <c r="T66" i="51"/>
  <c r="AA66" i="51" s="1"/>
  <c r="AA54" i="51"/>
  <c r="AA53" i="51"/>
  <c r="AA52" i="51"/>
  <c r="AA51" i="51"/>
  <c r="AA50" i="51"/>
  <c r="AJ45" i="51"/>
  <c r="X70" i="51" l="1"/>
  <c r="AE70" i="51" s="1"/>
  <c r="AA75" i="51"/>
  <c r="X75" i="51"/>
  <c r="AE75" i="51" s="1"/>
  <c r="X74" i="51"/>
  <c r="AE74" i="51" s="1"/>
  <c r="X78" i="51"/>
  <c r="AE78" i="51" s="1"/>
  <c r="AA71" i="51"/>
  <c r="X71" i="51"/>
  <c r="AE71" i="51" s="1"/>
  <c r="X79" i="51"/>
  <c r="AE79" i="51" s="1"/>
  <c r="AA72" i="51"/>
  <c r="X72" i="51"/>
  <c r="AE72" i="51" s="1"/>
  <c r="AA76" i="51"/>
  <c r="X76" i="51"/>
  <c r="AE76" i="51" s="1"/>
  <c r="AA80" i="51"/>
  <c r="X80" i="51"/>
  <c r="AE80" i="51" s="1"/>
  <c r="AA73" i="51"/>
  <c r="X73" i="51"/>
  <c r="AE73" i="51" s="1"/>
  <c r="AA77" i="51"/>
  <c r="X77" i="51"/>
  <c r="AE77" i="51" s="1"/>
  <c r="AA81" i="51"/>
  <c r="X81" i="51"/>
  <c r="AE81" i="51" s="1"/>
  <c r="AA69" i="51"/>
  <c r="X69" i="51"/>
  <c r="AE69" i="51" s="1"/>
  <c r="AA49" i="51"/>
  <c r="AA48" i="51"/>
  <c r="AA70" i="51"/>
  <c r="AA74" i="51"/>
  <c r="AA78" i="51"/>
  <c r="AA79" i="51"/>
  <c r="T84" i="51"/>
  <c r="A55" i="51" s="1"/>
  <c r="AE68" i="51"/>
  <c r="AA68" i="51"/>
  <c r="AG139" i="29"/>
  <c r="AG136" i="29"/>
  <c r="AG133" i="29"/>
  <c r="AG130" i="29"/>
  <c r="AG127" i="29"/>
  <c r="W55" i="51" l="1"/>
  <c r="G55" i="51"/>
  <c r="O55" i="51"/>
  <c r="L55" i="51"/>
  <c r="S55" i="51"/>
  <c r="I55" i="51"/>
  <c r="AA47" i="51"/>
  <c r="AA84" i="51"/>
  <c r="AA55" i="51" s="1"/>
  <c r="AJ55" i="51"/>
  <c r="AG132" i="24"/>
  <c r="AE53" i="51" l="1"/>
  <c r="AE49" i="51"/>
  <c r="AE52" i="51"/>
  <c r="AE51" i="51"/>
  <c r="AE47" i="51"/>
  <c r="AE54" i="51"/>
  <c r="AE50" i="51"/>
  <c r="AE48" i="51"/>
  <c r="K59" i="52"/>
  <c r="K20" i="37" s="1"/>
  <c r="A59" i="52"/>
  <c r="H59" i="52"/>
  <c r="H20" i="37" s="1"/>
  <c r="X67" i="51"/>
  <c r="AE67" i="51" s="1"/>
  <c r="X66" i="51"/>
  <c r="H95" i="30"/>
  <c r="M179" i="52" s="1"/>
  <c r="H94" i="30"/>
  <c r="M178" i="52" s="1"/>
  <c r="H93" i="30"/>
  <c r="M177" i="52" s="1"/>
  <c r="H92" i="30"/>
  <c r="M176" i="52" s="1"/>
  <c r="H91" i="30"/>
  <c r="M175" i="52" s="1"/>
  <c r="H90" i="30"/>
  <c r="M174" i="52" s="1"/>
  <c r="H89" i="30"/>
  <c r="M173" i="52" s="1"/>
  <c r="H88" i="30"/>
  <c r="M172" i="52" s="1"/>
  <c r="H87" i="30"/>
  <c r="M171" i="52" s="1"/>
  <c r="H86" i="30"/>
  <c r="M170" i="52" s="1"/>
  <c r="H85" i="30"/>
  <c r="M169" i="52" s="1"/>
  <c r="H84" i="30"/>
  <c r="M168" i="52" s="1"/>
  <c r="M181" i="52" l="1"/>
  <c r="A20" i="37"/>
  <c r="A60" i="52"/>
  <c r="AE66" i="51"/>
  <c r="AE84" i="51" s="1"/>
  <c r="AE55" i="51" s="1"/>
  <c r="X84" i="51"/>
  <c r="R114" i="30"/>
  <c r="M114" i="30"/>
  <c r="BN63" i="47"/>
  <c r="BN58" i="47"/>
  <c r="H60" i="52" l="1"/>
  <c r="H21" i="37" s="1"/>
  <c r="K60" i="52"/>
  <c r="K21" i="37" s="1"/>
  <c r="A21" i="37"/>
  <c r="A61" i="52"/>
  <c r="K61" i="52" l="1"/>
  <c r="K22" i="37" s="1"/>
  <c r="V61" i="52"/>
  <c r="V22" i="37" s="1"/>
  <c r="N61" i="52"/>
  <c r="N22" i="37" s="1"/>
  <c r="R61" i="52"/>
  <c r="R22" i="37" s="1"/>
  <c r="Z61" i="52"/>
  <c r="Z22" i="37" s="1"/>
  <c r="H61" i="52"/>
  <c r="H22" i="37" s="1"/>
  <c r="A62" i="52"/>
  <c r="H62" i="52" s="1"/>
  <c r="H23" i="37" s="1"/>
  <c r="A22" i="37"/>
  <c r="AG108" i="22"/>
  <c r="V108" i="22"/>
  <c r="V62" i="52" l="1"/>
  <c r="V23" i="37" s="1"/>
  <c r="R62" i="52"/>
  <c r="R23" i="37" s="1"/>
  <c r="K62" i="52"/>
  <c r="K23" i="37" s="1"/>
  <c r="Z62" i="52"/>
  <c r="Z23" i="37" s="1"/>
  <c r="N62" i="52"/>
  <c r="N23" i="37" s="1"/>
  <c r="A63" i="52"/>
  <c r="A23" i="37"/>
  <c r="AD76" i="29"/>
  <c r="AD73" i="29"/>
  <c r="R63" i="52" l="1"/>
  <c r="R24" i="37" s="1"/>
  <c r="K63" i="52"/>
  <c r="K24" i="37" s="1"/>
  <c r="H63" i="52"/>
  <c r="H24" i="37" s="1"/>
  <c r="V63" i="52"/>
  <c r="V24" i="37" s="1"/>
  <c r="Z63" i="52"/>
  <c r="Z24" i="37" s="1"/>
  <c r="N63" i="52"/>
  <c r="N24" i="37" s="1"/>
  <c r="A24" i="37"/>
  <c r="A64" i="52"/>
  <c r="Z64" i="52"/>
  <c r="Z25" i="37" s="1"/>
  <c r="N64" i="52" l="1"/>
  <c r="N25" i="37" s="1"/>
  <c r="H64" i="52"/>
  <c r="H25" i="37" s="1"/>
  <c r="R64" i="52"/>
  <c r="R25" i="37" s="1"/>
  <c r="K64" i="52"/>
  <c r="K25" i="37" s="1"/>
  <c r="V64" i="52"/>
  <c r="V25" i="37" s="1"/>
  <c r="A65" i="52"/>
  <c r="A25" i="37"/>
  <c r="H65" i="52" l="1"/>
  <c r="H26" i="37" s="1"/>
  <c r="K65" i="52"/>
  <c r="K26" i="37" s="1"/>
  <c r="N65" i="52"/>
  <c r="N26" i="37" s="1"/>
  <c r="Z65" i="52"/>
  <c r="Z26" i="37" s="1"/>
  <c r="V65" i="52"/>
  <c r="V26" i="37" s="1"/>
  <c r="R65" i="52"/>
  <c r="R26" i="37" s="1"/>
  <c r="A26" i="37"/>
  <c r="A66" i="52"/>
  <c r="N66" i="52" s="1"/>
  <c r="N27" i="37" s="1"/>
  <c r="H66" i="52"/>
  <c r="H27" i="37" s="1"/>
  <c r="Z66" i="52" l="1"/>
  <c r="Z27" i="37" s="1"/>
  <c r="R66" i="52"/>
  <c r="R27" i="37" s="1"/>
  <c r="V66" i="52"/>
  <c r="V27" i="37" s="1"/>
  <c r="K66" i="52"/>
  <c r="K27" i="37" s="1"/>
  <c r="A67" i="52"/>
  <c r="K67" i="52" s="1"/>
  <c r="K28" i="37" s="1"/>
  <c r="A27" i="37"/>
  <c r="AD78" i="24"/>
  <c r="AD75" i="24"/>
  <c r="AH108" i="27"/>
  <c r="Z67" i="52" l="1"/>
  <c r="Z28" i="37" s="1"/>
  <c r="V67" i="52"/>
  <c r="V28" i="37" s="1"/>
  <c r="N67" i="52"/>
  <c r="N28" i="37" s="1"/>
  <c r="H67" i="52"/>
  <c r="H28" i="37" s="1"/>
  <c r="R67" i="52"/>
  <c r="R28" i="37" s="1"/>
  <c r="A68" i="52"/>
  <c r="N68" i="52" s="1"/>
  <c r="N29" i="37" s="1"/>
  <c r="Z68" i="52"/>
  <c r="Z29" i="37" s="1"/>
  <c r="V68" i="52"/>
  <c r="V29" i="37" s="1"/>
  <c r="R68" i="52"/>
  <c r="R29" i="37" s="1"/>
  <c r="A28" i="37"/>
  <c r="K68" i="52"/>
  <c r="K29" i="37" s="1"/>
  <c r="G109" i="30"/>
  <c r="H68" i="52" l="1"/>
  <c r="H29" i="37" s="1"/>
  <c r="A29" i="37"/>
  <c r="A69" i="52"/>
  <c r="H69" i="52" s="1"/>
  <c r="H30" i="37" s="1"/>
  <c r="Z69" i="52" l="1"/>
  <c r="Z30" i="37" s="1"/>
  <c r="K69" i="52"/>
  <c r="K30" i="37" s="1"/>
  <c r="N69" i="52"/>
  <c r="N30" i="37" s="1"/>
  <c r="R69" i="52"/>
  <c r="R30" i="37" s="1"/>
  <c r="V69" i="52"/>
  <c r="V30" i="37" s="1"/>
  <c r="A70" i="52"/>
  <c r="A31" i="37" s="1"/>
  <c r="R70" i="52"/>
  <c r="A30" i="37"/>
  <c r="H70" i="52"/>
  <c r="H31" i="37" s="1"/>
  <c r="V70" i="52"/>
  <c r="T108" i="27"/>
  <c r="K70" i="52" l="1"/>
  <c r="K31" i="37" s="1"/>
  <c r="N70" i="52"/>
  <c r="N31" i="37" s="1"/>
  <c r="Z70" i="52"/>
  <c r="V31" i="37"/>
  <c r="R31" i="37"/>
  <c r="P50" i="22"/>
  <c r="Z31" i="37" l="1"/>
  <c r="U20" i="22"/>
  <c r="U20" i="27" s="1"/>
  <c r="R20" i="22" l="1"/>
  <c r="R20" i="27" s="1"/>
  <c r="O20" i="22"/>
  <c r="O20" i="27" s="1"/>
  <c r="L20" i="22"/>
  <c r="L20" i="27" s="1"/>
  <c r="L95" i="30" l="1"/>
  <c r="L94" i="30"/>
  <c r="L93" i="30"/>
  <c r="L92" i="30"/>
  <c r="L91" i="30"/>
  <c r="L90" i="30"/>
  <c r="L89" i="30"/>
  <c r="L88" i="30"/>
  <c r="L87" i="30"/>
  <c r="L86" i="30"/>
  <c r="L85" i="30"/>
  <c r="L84" i="30"/>
  <c r="AV71" i="49" l="1"/>
  <c r="BN63" i="49"/>
  <c r="BN58" i="49"/>
  <c r="BN54" i="49"/>
  <c r="BN50" i="49"/>
  <c r="BN49" i="49"/>
  <c r="BN48" i="49"/>
  <c r="BN47" i="49"/>
  <c r="BN46" i="49"/>
  <c r="BN45" i="49"/>
  <c r="BN44" i="49"/>
  <c r="BY12" i="49"/>
  <c r="BU12" i="49"/>
  <c r="BV26" i="49"/>
  <c r="AV71" i="48"/>
  <c r="BN63" i="48"/>
  <c r="BN58" i="48"/>
  <c r="BN54" i="48"/>
  <c r="BN50" i="48"/>
  <c r="BN49" i="48"/>
  <c r="BN48" i="48"/>
  <c r="BN47" i="48"/>
  <c r="BN46" i="48"/>
  <c r="BN45" i="48"/>
  <c r="BN44" i="48"/>
  <c r="BY12" i="48"/>
  <c r="BU12" i="48"/>
  <c r="BV26" i="48"/>
  <c r="AV71" i="47"/>
  <c r="BN54" i="47" l="1"/>
  <c r="BN50" i="47"/>
  <c r="BN49" i="47"/>
  <c r="BN48" i="47"/>
  <c r="BN47" i="47"/>
  <c r="BN46" i="47"/>
  <c r="BN45" i="47"/>
  <c r="BN44" i="47"/>
  <c r="BV26" i="47"/>
  <c r="BY12" i="47"/>
  <c r="BU12" i="47"/>
  <c r="AK6" i="22"/>
  <c r="AS6" i="27"/>
  <c r="AQ3" i="22" l="1"/>
  <c r="V130" i="30"/>
  <c r="V129" i="30"/>
  <c r="G6" i="37" l="1"/>
  <c r="BN60" i="49"/>
  <c r="BN60" i="48"/>
  <c r="BN60" i="47"/>
  <c r="J12" i="53"/>
  <c r="V137" i="30" l="1"/>
  <c r="V136" i="30"/>
  <c r="V118" i="30"/>
  <c r="V119" i="30"/>
  <c r="V120" i="30"/>
  <c r="AH42" i="22"/>
  <c r="AH42" i="27" s="1"/>
  <c r="AD31" i="30"/>
  <c r="L109" i="30"/>
  <c r="Q109" i="30"/>
  <c r="V121" i="30"/>
  <c r="V122" i="30"/>
  <c r="V123" i="30"/>
  <c r="V124" i="30"/>
  <c r="J14" i="38" s="1"/>
  <c r="V156" i="30"/>
  <c r="AB21" i="26" s="1"/>
  <c r="AB21" i="28" s="1"/>
  <c r="V157" i="30"/>
  <c r="AB24" i="26" s="1"/>
  <c r="AB24" i="28" s="1"/>
  <c r="V158" i="30"/>
  <c r="AB27" i="26" s="1"/>
  <c r="AB27" i="28" s="1"/>
  <c r="V159" i="30"/>
  <c r="AB30" i="26" s="1"/>
  <c r="AB30" i="28" s="1"/>
  <c r="V160" i="30"/>
  <c r="AB33" i="26" s="1"/>
  <c r="AB33" i="28" s="1"/>
  <c r="V161" i="30"/>
  <c r="AB36" i="26" s="1"/>
  <c r="AB36" i="28" s="1"/>
  <c r="BN51" i="47"/>
  <c r="L125" i="30"/>
  <c r="BN51" i="48" s="1"/>
  <c r="Q125" i="30"/>
  <c r="BN51" i="49" s="1"/>
  <c r="V165" i="30"/>
  <c r="AH61" i="22"/>
  <c r="AH61" i="27" s="1"/>
  <c r="O198" i="30"/>
  <c r="AB67" i="26" s="1"/>
  <c r="AB66" i="28" s="1"/>
  <c r="T172" i="30"/>
  <c r="T187" i="30" s="1"/>
  <c r="AD28" i="24"/>
  <c r="AD27" i="29" s="1"/>
  <c r="R61" i="24"/>
  <c r="R61" i="29" s="1"/>
  <c r="R58" i="24"/>
  <c r="R58" i="29" s="1"/>
  <c r="R55" i="24"/>
  <c r="R55" i="29" s="1"/>
  <c r="R52" i="24"/>
  <c r="R49" i="24"/>
  <c r="R49" i="29" s="1"/>
  <c r="R46" i="24"/>
  <c r="R46" i="29" s="1"/>
  <c r="R43" i="24"/>
  <c r="R43" i="29" s="1"/>
  <c r="R40" i="24"/>
  <c r="R40" i="29" s="1"/>
  <c r="R37" i="24"/>
  <c r="R37" i="29" s="1"/>
  <c r="R34" i="24"/>
  <c r="R34" i="29" s="1"/>
  <c r="R31" i="24"/>
  <c r="R31" i="29" s="1"/>
  <c r="R28" i="24"/>
  <c r="R28" i="29" s="1"/>
  <c r="R25" i="24"/>
  <c r="R25" i="29" s="1"/>
  <c r="R22" i="24"/>
  <c r="R22" i="29" s="1"/>
  <c r="AI108" i="28"/>
  <c r="AG108" i="28"/>
  <c r="V50" i="22"/>
  <c r="V50" i="27" s="1"/>
  <c r="S50" i="22"/>
  <c r="BE26" i="49" s="1"/>
  <c r="BN26" i="49"/>
  <c r="AF144" i="38"/>
  <c r="L10" i="30"/>
  <c r="L6" i="30"/>
  <c r="AK6" i="27"/>
  <c r="X139" i="29"/>
  <c r="X136" i="29"/>
  <c r="X133" i="29"/>
  <c r="X130" i="29"/>
  <c r="X127" i="29"/>
  <c r="P144" i="24"/>
  <c r="P139" i="29" s="1"/>
  <c r="P141" i="24"/>
  <c r="P136" i="29" s="1"/>
  <c r="P138" i="24"/>
  <c r="P133" i="29" s="1"/>
  <c r="P135" i="24"/>
  <c r="P130" i="29" s="1"/>
  <c r="P132" i="24"/>
  <c r="P127" i="29" s="1"/>
  <c r="C144" i="24"/>
  <c r="C139" i="29" s="1"/>
  <c r="C141" i="24"/>
  <c r="C136" i="29" s="1"/>
  <c r="C138" i="24"/>
  <c r="C133" i="29" s="1"/>
  <c r="C135" i="24"/>
  <c r="C130" i="29" s="1"/>
  <c r="C132" i="24"/>
  <c r="C127" i="29" s="1"/>
  <c r="AG144" i="24"/>
  <c r="AG141" i="24"/>
  <c r="AG138" i="24"/>
  <c r="AG135" i="24"/>
  <c r="X144" i="24"/>
  <c r="X141" i="24"/>
  <c r="X138" i="24"/>
  <c r="X135" i="24"/>
  <c r="X132" i="24"/>
  <c r="G6" i="52"/>
  <c r="G7" i="37" s="1"/>
  <c r="C98" i="37"/>
  <c r="D98" i="30"/>
  <c r="AO3" i="22"/>
  <c r="AJ3" i="28" s="1"/>
  <c r="AL3" i="28"/>
  <c r="AB50" i="26"/>
  <c r="AB50" i="28" s="1"/>
  <c r="AB52" i="26"/>
  <c r="AB52" i="28" s="1"/>
  <c r="AB55" i="26"/>
  <c r="AB55" i="28" s="1"/>
  <c r="AB58" i="26"/>
  <c r="AB58" i="28" s="1"/>
  <c r="AB61" i="26"/>
  <c r="AB61" i="28" s="1"/>
  <c r="AB64" i="26"/>
  <c r="AB64" i="28" s="1"/>
  <c r="AK3" i="22"/>
  <c r="AK3" i="27" s="1"/>
  <c r="AM3" i="22"/>
  <c r="AM3" i="27" s="1"/>
  <c r="X92" i="22"/>
  <c r="X92" i="27" s="1"/>
  <c r="Y92" i="22"/>
  <c r="Y92" i="27" s="1"/>
  <c r="AA92" i="22"/>
  <c r="AA92" i="27" s="1"/>
  <c r="AB92" i="22"/>
  <c r="AB92" i="27" s="1"/>
  <c r="AD92" i="22"/>
  <c r="AD92" i="27" s="1"/>
  <c r="AE92" i="22"/>
  <c r="AE92" i="27" s="1"/>
  <c r="G97" i="22"/>
  <c r="G97" i="27" s="1"/>
  <c r="T97" i="22"/>
  <c r="T97" i="27" s="1"/>
  <c r="G99" i="22"/>
  <c r="G99" i="27" s="1"/>
  <c r="T99" i="22"/>
  <c r="T99" i="27" s="1"/>
  <c r="F111" i="27"/>
  <c r="AA111" i="27"/>
  <c r="AA113" i="27"/>
  <c r="F115" i="27"/>
  <c r="C122" i="22"/>
  <c r="I122" i="22"/>
  <c r="I122" i="27" s="1"/>
  <c r="J10" i="53"/>
  <c r="K10" i="53"/>
  <c r="M10" i="53"/>
  <c r="N10" i="53"/>
  <c r="O10" i="53"/>
  <c r="Q10" i="53"/>
  <c r="R10" i="53"/>
  <c r="S10" i="53"/>
  <c r="U10" i="53"/>
  <c r="W10" i="53"/>
  <c r="X10" i="53"/>
  <c r="Y10" i="53"/>
  <c r="AA10" i="53"/>
  <c r="AB10" i="53"/>
  <c r="AC10" i="53"/>
  <c r="AD11" i="29"/>
  <c r="AE11" i="29"/>
  <c r="AF11" i="29"/>
  <c r="AG11" i="29"/>
  <c r="AH11" i="29"/>
  <c r="AI11" i="29"/>
  <c r="AJ11" i="29"/>
  <c r="AK11" i="29"/>
  <c r="AL11" i="29"/>
  <c r="AM11" i="29"/>
  <c r="AD25" i="24"/>
  <c r="AD25" i="29" s="1"/>
  <c r="AD31" i="24"/>
  <c r="AD30" i="29" s="1"/>
  <c r="AD34" i="24"/>
  <c r="AD33" i="29" s="1"/>
  <c r="AD37" i="24"/>
  <c r="AD37" i="29" s="1"/>
  <c r="AD40" i="24"/>
  <c r="AD40" i="29" s="1"/>
  <c r="AD43" i="24"/>
  <c r="AD43" i="29" s="1"/>
  <c r="AD46" i="24"/>
  <c r="AD45" i="29" s="1"/>
  <c r="AD49" i="24"/>
  <c r="AD48" i="29" s="1"/>
  <c r="AD52" i="24"/>
  <c r="AD55" i="24"/>
  <c r="AD54" i="29" s="1"/>
  <c r="AD58" i="24"/>
  <c r="AD58" i="29" s="1"/>
  <c r="AD61" i="24"/>
  <c r="AD61" i="29" s="1"/>
  <c r="AL3" i="26"/>
  <c r="G4" i="55"/>
  <c r="H4" i="55"/>
  <c r="J4" i="55"/>
  <c r="K4" i="55"/>
  <c r="L4" i="55"/>
  <c r="N4" i="55"/>
  <c r="O4" i="55"/>
  <c r="P4" i="55"/>
  <c r="R4" i="55"/>
  <c r="T4" i="55"/>
  <c r="U4" i="55"/>
  <c r="V4" i="55"/>
  <c r="X4" i="55"/>
  <c r="Y4" i="55"/>
  <c r="Z4" i="55"/>
  <c r="V108" i="30"/>
  <c r="Y108" i="30"/>
  <c r="H114" i="30"/>
  <c r="L163" i="30"/>
  <c r="Q163" i="30"/>
  <c r="O187" i="30"/>
  <c r="AA126" i="22" l="1"/>
  <c r="V126" i="22"/>
  <c r="P126" i="22"/>
  <c r="P126" i="27" s="1"/>
  <c r="K126" i="22"/>
  <c r="K126" i="27" s="1"/>
  <c r="Z126" i="22"/>
  <c r="U126" i="22"/>
  <c r="O126" i="22"/>
  <c r="O126" i="27" s="1"/>
  <c r="I126" i="22"/>
  <c r="I126" i="27" s="1"/>
  <c r="W126" i="22"/>
  <c r="Y126" i="22"/>
  <c r="S126" i="22"/>
  <c r="S126" i="27" s="1"/>
  <c r="M126" i="22"/>
  <c r="M126" i="27" s="1"/>
  <c r="H126" i="22"/>
  <c r="H126" i="27" s="1"/>
  <c r="Q126" i="22"/>
  <c r="Q126" i="27" s="1"/>
  <c r="L126" i="22"/>
  <c r="L126" i="27" s="1"/>
  <c r="H124" i="22"/>
  <c r="AM2" i="29"/>
  <c r="AM2" i="53"/>
  <c r="AK2" i="29"/>
  <c r="AK2" i="53"/>
  <c r="AM2" i="24"/>
  <c r="AM2" i="54"/>
  <c r="AB10" i="29"/>
  <c r="W10" i="29"/>
  <c r="Q10" i="29"/>
  <c r="K10" i="29"/>
  <c r="AC10" i="29"/>
  <c r="R10" i="29"/>
  <c r="U10" i="29"/>
  <c r="J10" i="29"/>
  <c r="X10" i="29"/>
  <c r="M10" i="29"/>
  <c r="AA10" i="29"/>
  <c r="O10" i="29"/>
  <c r="Y10" i="29"/>
  <c r="S10" i="29"/>
  <c r="N10" i="29"/>
  <c r="C148" i="52"/>
  <c r="E4" i="38"/>
  <c r="F15" i="52"/>
  <c r="G107" i="52" s="1"/>
  <c r="I67" i="37" s="1"/>
  <c r="AD22" i="24"/>
  <c r="AD22" i="29" s="1"/>
  <c r="BN53" i="49"/>
  <c r="BN53" i="48"/>
  <c r="BN53" i="47"/>
  <c r="L24" i="48"/>
  <c r="L24" i="49"/>
  <c r="S50" i="27"/>
  <c r="BE26" i="48"/>
  <c r="BE26" i="47"/>
  <c r="P50" i="27"/>
  <c r="BN26" i="48"/>
  <c r="BN26" i="47"/>
  <c r="L24" i="47"/>
  <c r="Q131" i="30"/>
  <c r="J12" i="29"/>
  <c r="AD32" i="30"/>
  <c r="AJ3" i="26"/>
  <c r="J103" i="38"/>
  <c r="K11" i="28"/>
  <c r="AO3" i="27"/>
  <c r="Z126" i="27"/>
  <c r="V163" i="30"/>
  <c r="V109" i="30"/>
  <c r="P30" i="51" s="1"/>
  <c r="P32" i="51" s="1"/>
  <c r="L98" i="30"/>
  <c r="L99" i="30" s="1"/>
  <c r="AH81" i="22" s="1"/>
  <c r="AH81" i="27" s="1"/>
  <c r="V126" i="27"/>
  <c r="X26" i="52"/>
  <c r="AA126" i="27"/>
  <c r="W126" i="27"/>
  <c r="C122" i="27"/>
  <c r="Y126" i="27"/>
  <c r="U126" i="27"/>
  <c r="AQ3" i="27"/>
  <c r="AB39" i="26"/>
  <c r="V125" i="30"/>
  <c r="H98" i="30"/>
  <c r="H99" i="30" s="1"/>
  <c r="O8" i="31" l="1"/>
  <c r="O9" i="31" s="1"/>
  <c r="S46" i="51"/>
  <c r="S45" i="51"/>
  <c r="G7" i="55"/>
  <c r="G45" i="55" s="1"/>
  <c r="AD63" i="24"/>
  <c r="AD63" i="29" s="1"/>
  <c r="AK2" i="24"/>
  <c r="AK2" i="54"/>
  <c r="Z92" i="52"/>
  <c r="Z53" i="37" s="1"/>
  <c r="M182" i="52"/>
  <c r="G36" i="37"/>
  <c r="G75" i="52"/>
  <c r="C112" i="37"/>
  <c r="C149" i="52"/>
  <c r="L163" i="52"/>
  <c r="L131" i="30"/>
  <c r="V128" i="30"/>
  <c r="V131" i="30" s="1"/>
  <c r="V133" i="30" s="1"/>
  <c r="Q133" i="30"/>
  <c r="BN55" i="49"/>
  <c r="R93" i="38"/>
  <c r="J111" i="38"/>
  <c r="AF121" i="38" s="1"/>
  <c r="J146" i="38"/>
  <c r="AH50" i="22"/>
  <c r="AH50" i="27" s="1"/>
  <c r="J58" i="38"/>
  <c r="N16" i="38"/>
  <c r="N105" i="38"/>
  <c r="N113" i="38" s="1"/>
  <c r="R181" i="38"/>
  <c r="J22" i="38"/>
  <c r="H124" i="27"/>
  <c r="AH78" i="22"/>
  <c r="AH85" i="22" s="1"/>
  <c r="S46" i="52" s="1"/>
  <c r="D99" i="30"/>
  <c r="AH33" i="22"/>
  <c r="AH33" i="27" s="1"/>
  <c r="AB38" i="28"/>
  <c r="G131" i="30"/>
  <c r="O12" i="31" l="1"/>
  <c r="O16" i="31"/>
  <c r="O17" i="31"/>
  <c r="O20" i="31"/>
  <c r="O21" i="31"/>
  <c r="O19" i="31"/>
  <c r="O15" i="31"/>
  <c r="O18" i="31"/>
  <c r="O22" i="31"/>
  <c r="O23" i="31"/>
  <c r="O10" i="31"/>
  <c r="O14" i="31"/>
  <c r="O13" i="31"/>
  <c r="AA45" i="51"/>
  <c r="S59" i="51"/>
  <c r="W16" i="51" s="1"/>
  <c r="W23" i="51" s="1"/>
  <c r="W25" i="51" s="1"/>
  <c r="W45" i="51" s="1"/>
  <c r="N59" i="52"/>
  <c r="AA46" i="51"/>
  <c r="N60" i="52"/>
  <c r="N21" i="37" s="1"/>
  <c r="S19" i="52"/>
  <c r="X133" i="52"/>
  <c r="X93" i="37" s="1"/>
  <c r="O11" i="31"/>
  <c r="O42" i="31"/>
  <c r="O41" i="31"/>
  <c r="O43" i="31"/>
  <c r="O40" i="31"/>
  <c r="AD63" i="53"/>
  <c r="C150" i="52"/>
  <c r="C113" i="37"/>
  <c r="BN59" i="49"/>
  <c r="BN55" i="48"/>
  <c r="L133" i="30"/>
  <c r="BN57" i="49"/>
  <c r="G133" i="30"/>
  <c r="BN59" i="47" s="1"/>
  <c r="BN55" i="47"/>
  <c r="AF111" i="38"/>
  <c r="J142" i="38"/>
  <c r="AF149" i="38" s="1"/>
  <c r="N24" i="38"/>
  <c r="AF22" i="38"/>
  <c r="J54" i="38"/>
  <c r="AF32" i="38"/>
  <c r="AF123" i="38"/>
  <c r="J145" i="38"/>
  <c r="N147" i="38" s="1"/>
  <c r="AF161" i="38" s="1"/>
  <c r="J13" i="38"/>
  <c r="AH30" i="22"/>
  <c r="J102" i="38"/>
  <c r="AH85" i="27"/>
  <c r="AH78" i="27"/>
  <c r="Q8" i="31" l="1"/>
  <c r="Q9" i="31" s="1"/>
  <c r="W46" i="51"/>
  <c r="AE46" i="51" s="1"/>
  <c r="N20" i="37"/>
  <c r="N32" i="37" s="1"/>
  <c r="N71" i="52"/>
  <c r="N85" i="52" s="1"/>
  <c r="R59" i="52"/>
  <c r="AE45" i="51"/>
  <c r="O76" i="52"/>
  <c r="P37" i="37" s="1"/>
  <c r="N86" i="52"/>
  <c r="V60" i="52"/>
  <c r="V21" i="37" s="1"/>
  <c r="V59" i="52"/>
  <c r="AA59" i="51"/>
  <c r="Q40" i="31"/>
  <c r="C151" i="52"/>
  <c r="C114" i="37"/>
  <c r="AD145" i="30"/>
  <c r="AB145" i="30"/>
  <c r="BN61" i="49"/>
  <c r="BN57" i="48"/>
  <c r="BN57" i="47"/>
  <c r="AF159" i="38"/>
  <c r="AF61" i="38"/>
  <c r="AF71" i="38"/>
  <c r="AF34" i="38"/>
  <c r="J57" i="38"/>
  <c r="N59" i="38" s="1"/>
  <c r="AF73" i="38" s="1"/>
  <c r="J110" i="38"/>
  <c r="N104" i="38"/>
  <c r="N15" i="38"/>
  <c r="J21" i="38"/>
  <c r="AH30" i="27"/>
  <c r="T8" i="31" l="1"/>
  <c r="S132" i="37" s="1"/>
  <c r="R73" i="29" s="1"/>
  <c r="B132" i="37"/>
  <c r="C73" i="29" s="1"/>
  <c r="R8" i="31"/>
  <c r="D192" i="52" s="1"/>
  <c r="F75" i="24" s="1"/>
  <c r="S8" i="31"/>
  <c r="D132" i="37" s="1"/>
  <c r="E73" i="29" s="1"/>
  <c r="B192" i="52"/>
  <c r="C75" i="24" s="1"/>
  <c r="R60" i="52"/>
  <c r="R21" i="37" s="1"/>
  <c r="W59" i="51"/>
  <c r="R20" i="37"/>
  <c r="AH36" i="22"/>
  <c r="AH39" i="22" s="1"/>
  <c r="N106" i="38"/>
  <c r="N17" i="38"/>
  <c r="V20" i="37"/>
  <c r="V32" i="37" s="1"/>
  <c r="V71" i="52"/>
  <c r="V85" i="52" s="1"/>
  <c r="V46" i="37" s="1"/>
  <c r="R86" i="52"/>
  <c r="V86" i="52"/>
  <c r="V47" i="37" s="1"/>
  <c r="N47" i="37"/>
  <c r="N87" i="52"/>
  <c r="N46" i="37"/>
  <c r="Z60" i="52"/>
  <c r="Z21" i="37" s="1"/>
  <c r="K104" i="51"/>
  <c r="AF111" i="52" s="1"/>
  <c r="T111" i="52" s="1"/>
  <c r="I148" i="52"/>
  <c r="Z59" i="52"/>
  <c r="AE59" i="51"/>
  <c r="Q41" i="31"/>
  <c r="Q42" i="31" s="1"/>
  <c r="T40" i="31"/>
  <c r="X228" i="52" s="1"/>
  <c r="AD104" i="24" s="1"/>
  <c r="B193" i="52"/>
  <c r="C78" i="24" s="1"/>
  <c r="T9" i="31"/>
  <c r="B228" i="52"/>
  <c r="C104" i="24" s="1"/>
  <c r="S40" i="31"/>
  <c r="D168" i="37" s="1"/>
  <c r="E100" i="29" s="1"/>
  <c r="R40" i="31"/>
  <c r="D228" i="52" s="1"/>
  <c r="F104" i="24" s="1"/>
  <c r="B168" i="37"/>
  <c r="C100" i="29" s="1"/>
  <c r="B133" i="37"/>
  <c r="C76" i="29" s="1"/>
  <c r="Q10" i="31"/>
  <c r="T10" i="31" s="1"/>
  <c r="R9" i="31"/>
  <c r="D193" i="52" s="1"/>
  <c r="F78" i="24" s="1"/>
  <c r="S9" i="31"/>
  <c r="D133" i="37" s="1"/>
  <c r="E76" i="29" s="1"/>
  <c r="S18" i="52"/>
  <c r="C115" i="37"/>
  <c r="C152" i="52"/>
  <c r="V139" i="30"/>
  <c r="BN61" i="47"/>
  <c r="V150" i="30"/>
  <c r="N23" i="38"/>
  <c r="AF31" i="38"/>
  <c r="AK31" i="38" s="1"/>
  <c r="AF21" i="38"/>
  <c r="J53" i="38"/>
  <c r="AF110" i="38"/>
  <c r="AF120" i="38"/>
  <c r="AK120" i="38" s="1"/>
  <c r="N112" i="38"/>
  <c r="J141" i="38"/>
  <c r="S192" i="52" l="1"/>
  <c r="R75" i="24" s="1"/>
  <c r="R32" i="37"/>
  <c r="R71" i="52"/>
  <c r="R85" i="52" s="1"/>
  <c r="R87" i="52" s="1"/>
  <c r="N48" i="37"/>
  <c r="V48" i="37"/>
  <c r="R47" i="37"/>
  <c r="Z86" i="52"/>
  <c r="Z47" i="37" s="1"/>
  <c r="M150" i="52"/>
  <c r="M114" i="37" s="1"/>
  <c r="M148" i="52"/>
  <c r="Z20" i="37"/>
  <c r="Z32" i="37" s="1"/>
  <c r="Z71" i="52"/>
  <c r="Z85" i="52" s="1"/>
  <c r="J150" i="38"/>
  <c r="J62" i="38"/>
  <c r="I112" i="37"/>
  <c r="I149" i="52"/>
  <c r="M151" i="52"/>
  <c r="M115" i="37" s="1"/>
  <c r="R41" i="31"/>
  <c r="D229" i="52" s="1"/>
  <c r="F107" i="24" s="1"/>
  <c r="T41" i="31"/>
  <c r="X169" i="37" s="1"/>
  <c r="AD103" i="29" s="1"/>
  <c r="Q43" i="31"/>
  <c r="T43" i="31" s="1"/>
  <c r="T42" i="31"/>
  <c r="X168" i="37"/>
  <c r="AD100" i="29" s="1"/>
  <c r="S194" i="52"/>
  <c r="R81" i="24" s="1"/>
  <c r="S134" i="37"/>
  <c r="R79" i="29" s="1"/>
  <c r="S193" i="52"/>
  <c r="R78" i="24" s="1"/>
  <c r="S133" i="37"/>
  <c r="R76" i="29" s="1"/>
  <c r="B169" i="37"/>
  <c r="C103" i="29" s="1"/>
  <c r="S41" i="31"/>
  <c r="D169" i="37" s="1"/>
  <c r="E103" i="29" s="1"/>
  <c r="B229" i="52"/>
  <c r="C107" i="24" s="1"/>
  <c r="B194" i="52"/>
  <c r="C81" i="24" s="1"/>
  <c r="Q11" i="31"/>
  <c r="S10" i="31"/>
  <c r="D134" i="37" s="1"/>
  <c r="E79" i="29" s="1"/>
  <c r="R10" i="31"/>
  <c r="D194" i="52" s="1"/>
  <c r="F81" i="24" s="1"/>
  <c r="B134" i="37"/>
  <c r="C79" i="29" s="1"/>
  <c r="C116" i="37"/>
  <c r="C153" i="52"/>
  <c r="BN62" i="49"/>
  <c r="BN64" i="47"/>
  <c r="BN65" i="47" s="1"/>
  <c r="BN62" i="47"/>
  <c r="BN59" i="48"/>
  <c r="BN61" i="48" s="1"/>
  <c r="AC145" i="30"/>
  <c r="V141" i="30"/>
  <c r="AK110" i="38"/>
  <c r="AK21" i="38"/>
  <c r="AF33" i="38"/>
  <c r="AK33" i="38" s="1"/>
  <c r="N55" i="38"/>
  <c r="AF62" i="38" s="1"/>
  <c r="AK62" i="38" s="1"/>
  <c r="N74" i="38" s="1"/>
  <c r="AF60" i="38"/>
  <c r="AF70" i="38"/>
  <c r="AK70" i="38" s="1"/>
  <c r="AF112" i="38"/>
  <c r="AF122" i="38"/>
  <c r="AK122" i="38" s="1"/>
  <c r="N143" i="38"/>
  <c r="AF158" i="38"/>
  <c r="AK158" i="38" s="1"/>
  <c r="AF148" i="38"/>
  <c r="AK148" i="38" s="1"/>
  <c r="J160" i="38" s="1"/>
  <c r="AF23" i="38"/>
  <c r="AK23" i="38" s="1"/>
  <c r="R46" i="37" l="1"/>
  <c r="R48" i="37" s="1"/>
  <c r="X116" i="52"/>
  <c r="C139" i="52" s="1"/>
  <c r="C99" i="37" s="1"/>
  <c r="Z87" i="52"/>
  <c r="Z46" i="37"/>
  <c r="Z48" i="37" s="1"/>
  <c r="I113" i="37"/>
  <c r="I150" i="52"/>
  <c r="T113" i="52"/>
  <c r="X122" i="52"/>
  <c r="X82" i="37" s="1"/>
  <c r="T112" i="52"/>
  <c r="T72" i="37" s="1"/>
  <c r="T71" i="37"/>
  <c r="M149" i="52"/>
  <c r="M113" i="37" s="1"/>
  <c r="M112" i="37"/>
  <c r="X229" i="52"/>
  <c r="AD107" i="24" s="1"/>
  <c r="X230" i="52"/>
  <c r="X170" i="37"/>
  <c r="X231" i="52"/>
  <c r="X171" i="37"/>
  <c r="S11" i="31"/>
  <c r="D135" i="37" s="1"/>
  <c r="E82" i="29" s="1"/>
  <c r="T11" i="31"/>
  <c r="B195" i="52"/>
  <c r="C84" i="24" s="1"/>
  <c r="B135" i="37"/>
  <c r="C82" i="29" s="1"/>
  <c r="R11" i="31"/>
  <c r="D195" i="52" s="1"/>
  <c r="F84" i="24" s="1"/>
  <c r="Q12" i="31"/>
  <c r="N35" i="38"/>
  <c r="J122" i="38"/>
  <c r="J129" i="38" s="1"/>
  <c r="J33" i="38"/>
  <c r="J40" i="38" s="1"/>
  <c r="C154" i="52"/>
  <c r="C117" i="37"/>
  <c r="S20" i="52"/>
  <c r="X21" i="52" s="1"/>
  <c r="BN64" i="49"/>
  <c r="BN65" i="49" s="1"/>
  <c r="V143" i="30"/>
  <c r="N25" i="38"/>
  <c r="J167" i="38"/>
  <c r="AK60" i="38"/>
  <c r="AK112" i="38"/>
  <c r="AF72" i="38"/>
  <c r="AK72" i="38" s="1"/>
  <c r="AF160" i="38"/>
  <c r="AK160" i="38" s="1"/>
  <c r="AF150" i="38"/>
  <c r="AK150" i="38" s="1"/>
  <c r="N162" i="38" s="1"/>
  <c r="C136" i="52" l="1"/>
  <c r="X76" i="37"/>
  <c r="M121" i="37"/>
  <c r="I151" i="52"/>
  <c r="I114" i="37"/>
  <c r="M156" i="52"/>
  <c r="S195" i="52"/>
  <c r="R84" i="24" s="1"/>
  <c r="S135" i="37"/>
  <c r="R82" i="29" s="1"/>
  <c r="S12" i="31"/>
  <c r="D136" i="37" s="1"/>
  <c r="E85" i="29" s="1"/>
  <c r="T12" i="31"/>
  <c r="J34" i="38"/>
  <c r="J41" i="38" s="1"/>
  <c r="N42" i="38" s="1"/>
  <c r="B196" i="52"/>
  <c r="C87" i="24" s="1"/>
  <c r="R12" i="31"/>
  <c r="D196" i="52" s="1"/>
  <c r="F87" i="24" s="1"/>
  <c r="Q13" i="31"/>
  <c r="B136" i="37"/>
  <c r="C85" i="29" s="1"/>
  <c r="N124" i="38"/>
  <c r="J123" i="38" s="1"/>
  <c r="J130" i="38" s="1"/>
  <c r="N131" i="38" s="1"/>
  <c r="J72" i="38"/>
  <c r="J73" i="38" s="1"/>
  <c r="J80" i="38" s="1"/>
  <c r="C118" i="37"/>
  <c r="C155" i="52"/>
  <c r="C119" i="37" s="1"/>
  <c r="R26" i="38"/>
  <c r="V87" i="52"/>
  <c r="R18" i="38"/>
  <c r="BN62" i="48"/>
  <c r="V145" i="30"/>
  <c r="J61" i="38"/>
  <c r="N63" i="38" s="1"/>
  <c r="R65" i="38" s="1"/>
  <c r="AF35" i="38"/>
  <c r="AF36" i="38" s="1"/>
  <c r="R107" i="38"/>
  <c r="N114" i="38"/>
  <c r="AF124" i="38" s="1"/>
  <c r="AF125" i="38" s="1"/>
  <c r="R119" i="38" s="1"/>
  <c r="AH36" i="27"/>
  <c r="J161" i="38"/>
  <c r="J168" i="38" s="1"/>
  <c r="N169" i="38" s="1"/>
  <c r="I115" i="37" l="1"/>
  <c r="I152" i="52"/>
  <c r="S196" i="52"/>
  <c r="S136" i="37"/>
  <c r="R85" i="29" s="1"/>
  <c r="R88" i="29" s="1"/>
  <c r="R73" i="53" s="1"/>
  <c r="S13" i="31"/>
  <c r="D137" i="37" s="1"/>
  <c r="T13" i="31"/>
  <c r="S38" i="52"/>
  <c r="S32" i="52"/>
  <c r="J79" i="38"/>
  <c r="N81" i="38" s="1"/>
  <c r="Q14" i="31"/>
  <c r="B137" i="37"/>
  <c r="C76" i="53" s="1"/>
  <c r="R13" i="31"/>
  <c r="D197" i="52" s="1"/>
  <c r="F78" i="54" s="1"/>
  <c r="B197" i="52"/>
  <c r="C78" i="54" s="1"/>
  <c r="AK36" i="38"/>
  <c r="R30" i="38"/>
  <c r="X29" i="52" s="1"/>
  <c r="AH45" i="22"/>
  <c r="T73" i="37"/>
  <c r="X114" i="52"/>
  <c r="BN64" i="48"/>
  <c r="BN65" i="48" s="1"/>
  <c r="AF74" i="38"/>
  <c r="AF75" i="38" s="1"/>
  <c r="AK75" i="38" s="1"/>
  <c r="R115" i="38"/>
  <c r="X24" i="52" s="1"/>
  <c r="J149" i="38"/>
  <c r="N151" i="38" s="1"/>
  <c r="R153" i="38" s="1"/>
  <c r="X120" i="52" s="1"/>
  <c r="X80" i="37" s="1"/>
  <c r="AF37" i="38"/>
  <c r="AK37" i="38" s="1"/>
  <c r="R37" i="38" s="1"/>
  <c r="AK125" i="38"/>
  <c r="AF126" i="38"/>
  <c r="I116" i="37" l="1"/>
  <c r="I153" i="52"/>
  <c r="E76" i="53"/>
  <c r="R87" i="24"/>
  <c r="R90" i="24" s="1"/>
  <c r="R75" i="54" s="1"/>
  <c r="S197" i="52"/>
  <c r="S137" i="37"/>
  <c r="R76" i="53" s="1"/>
  <c r="Q15" i="31"/>
  <c r="T15" i="31" s="1"/>
  <c r="T14" i="31"/>
  <c r="B198" i="52"/>
  <c r="C81" i="54" s="1"/>
  <c r="S14" i="31"/>
  <c r="D138" i="37" s="1"/>
  <c r="B138" i="37"/>
  <c r="C79" i="53" s="1"/>
  <c r="R14" i="31"/>
  <c r="D198" i="52" s="1"/>
  <c r="F81" i="54" s="1"/>
  <c r="AH53" i="22"/>
  <c r="AH53" i="27" s="1"/>
  <c r="AH39" i="27"/>
  <c r="AH45" i="27"/>
  <c r="X74" i="37"/>
  <c r="X118" i="52"/>
  <c r="X78" i="37" s="1"/>
  <c r="R69" i="38"/>
  <c r="AF76" i="38"/>
  <c r="AK76" i="38" s="1"/>
  <c r="R76" i="38" s="1"/>
  <c r="AF162" i="38"/>
  <c r="AF163" i="38" s="1"/>
  <c r="AK163" i="38" s="1"/>
  <c r="N36" i="38"/>
  <c r="AK126" i="38"/>
  <c r="AF128" i="38" s="1"/>
  <c r="N125" i="38" s="1"/>
  <c r="N132" i="38" s="1"/>
  <c r="R133" i="38" s="1"/>
  <c r="I154" i="52" l="1"/>
  <c r="I117" i="37"/>
  <c r="E79" i="53"/>
  <c r="R78" i="54"/>
  <c r="S199" i="52"/>
  <c r="S139" i="37"/>
  <c r="R82" i="53" s="1"/>
  <c r="S198" i="52"/>
  <c r="S138" i="37"/>
  <c r="R79" i="53" s="1"/>
  <c r="B139" i="37"/>
  <c r="C82" i="53" s="1"/>
  <c r="B199" i="52"/>
  <c r="C84" i="54" s="1"/>
  <c r="R15" i="31"/>
  <c r="D199" i="52" s="1"/>
  <c r="F84" i="54" s="1"/>
  <c r="S15" i="31"/>
  <c r="D139" i="37" s="1"/>
  <c r="Q16" i="31"/>
  <c r="T16" i="31" s="1"/>
  <c r="N43" i="38"/>
  <c r="S39" i="52" s="1"/>
  <c r="X41" i="52" s="1"/>
  <c r="AH58" i="22" s="1"/>
  <c r="S33" i="52"/>
  <c r="X35" i="52" s="1"/>
  <c r="N75" i="38"/>
  <c r="N82" i="38" s="1"/>
  <c r="R83" i="38" s="1"/>
  <c r="R157" i="38"/>
  <c r="X124" i="52" s="1"/>
  <c r="X84" i="37" s="1"/>
  <c r="AF164" i="38"/>
  <c r="AK164" i="38" s="1"/>
  <c r="AF166" i="38" s="1"/>
  <c r="R164" i="38" s="1"/>
  <c r="R126" i="38"/>
  <c r="I118" i="37" l="1"/>
  <c r="I155" i="52"/>
  <c r="E82" i="53"/>
  <c r="R81" i="54"/>
  <c r="R84" i="54"/>
  <c r="S200" i="52"/>
  <c r="S140" i="37"/>
  <c r="R85" i="53" s="1"/>
  <c r="Q17" i="31"/>
  <c r="T17" i="31" s="1"/>
  <c r="B200" i="52"/>
  <c r="C87" i="54" s="1"/>
  <c r="R16" i="31"/>
  <c r="D200" i="52" s="1"/>
  <c r="F87" i="54" s="1"/>
  <c r="B140" i="37"/>
  <c r="C85" i="53" s="1"/>
  <c r="S16" i="31"/>
  <c r="D140" i="37" s="1"/>
  <c r="Z88" i="52"/>
  <c r="Z49" i="37" s="1"/>
  <c r="R44" i="38"/>
  <c r="AF30" i="52" s="1"/>
  <c r="N163" i="38"/>
  <c r="N170" i="38" s="1"/>
  <c r="R171" i="38" s="1"/>
  <c r="X126" i="52" s="1"/>
  <c r="X86" i="37" s="1"/>
  <c r="I119" i="37" l="1"/>
  <c r="I121" i="37" s="1"/>
  <c r="I156" i="52"/>
  <c r="E85" i="53"/>
  <c r="R87" i="54"/>
  <c r="S201" i="52"/>
  <c r="S141" i="37"/>
  <c r="R88" i="53" s="1"/>
  <c r="B201" i="52"/>
  <c r="R17" i="31"/>
  <c r="D201" i="52" s="1"/>
  <c r="B141" i="37"/>
  <c r="Q18" i="31"/>
  <c r="S17" i="31"/>
  <c r="D141" i="37" s="1"/>
  <c r="Z89" i="52"/>
  <c r="Z90" i="52"/>
  <c r="Z51" i="37" s="1"/>
  <c r="V147" i="30"/>
  <c r="AH64" i="22"/>
  <c r="AH58" i="27"/>
  <c r="T18" i="31" l="1"/>
  <c r="S202" i="52" s="1"/>
  <c r="R18" i="31"/>
  <c r="D202" i="52" s="1"/>
  <c r="R90" i="54"/>
  <c r="B202" i="52"/>
  <c r="S18" i="31"/>
  <c r="D142" i="37" s="1"/>
  <c r="Q19" i="31"/>
  <c r="T19" i="31" s="1"/>
  <c r="B142" i="37"/>
  <c r="Z91" i="52"/>
  <c r="Z52" i="37" s="1"/>
  <c r="S44" i="52"/>
  <c r="Z50" i="37"/>
  <c r="Q148" i="52"/>
  <c r="S104" i="51"/>
  <c r="N174" i="38"/>
  <c r="N86" i="38"/>
  <c r="V151" i="30"/>
  <c r="AH64" i="27"/>
  <c r="S142" i="37" l="1"/>
  <c r="S203" i="52"/>
  <c r="S143" i="37"/>
  <c r="R19" i="31"/>
  <c r="D203" i="52" s="1"/>
  <c r="B143" i="37"/>
  <c r="B203" i="52"/>
  <c r="S19" i="31"/>
  <c r="D143" i="37" s="1"/>
  <c r="Q20" i="31"/>
  <c r="T20" i="31" s="1"/>
  <c r="Z93" i="52"/>
  <c r="Z54" i="37" s="1"/>
  <c r="Q149" i="52"/>
  <c r="Q112" i="37"/>
  <c r="N176" i="38"/>
  <c r="N88" i="38"/>
  <c r="S204" i="52" l="1"/>
  <c r="S144" i="37"/>
  <c r="B144" i="37"/>
  <c r="Q21" i="31"/>
  <c r="T21" i="31" s="1"/>
  <c r="R20" i="31"/>
  <c r="D204" i="52" s="1"/>
  <c r="S20" i="31"/>
  <c r="D144" i="37" s="1"/>
  <c r="B204" i="52"/>
  <c r="Z94" i="52"/>
  <c r="L81" i="26" s="1"/>
  <c r="Q150" i="52"/>
  <c r="Q113" i="37"/>
  <c r="X81" i="26" l="1"/>
  <c r="X80" i="28" s="1"/>
  <c r="C81" i="26"/>
  <c r="P18" i="47" s="1"/>
  <c r="S205" i="52"/>
  <c r="S145" i="37"/>
  <c r="R21" i="31"/>
  <c r="D205" i="52" s="1"/>
  <c r="Q22" i="31"/>
  <c r="T22" i="31" s="1"/>
  <c r="B145" i="37"/>
  <c r="B205" i="52"/>
  <c r="S21" i="31"/>
  <c r="D145" i="37" s="1"/>
  <c r="N175" i="38"/>
  <c r="R177" i="38" s="1"/>
  <c r="R179" i="38" s="1"/>
  <c r="R183" i="38" s="1"/>
  <c r="T81" i="26"/>
  <c r="T80" i="28" s="1"/>
  <c r="N87" i="38"/>
  <c r="R89" i="38" s="1"/>
  <c r="AG81" i="26"/>
  <c r="AG80" i="28" s="1"/>
  <c r="S45" i="52"/>
  <c r="X48" i="52" s="1"/>
  <c r="X51" i="52" s="1"/>
  <c r="Z55" i="37"/>
  <c r="P16" i="47"/>
  <c r="AB81" i="26"/>
  <c r="AH69" i="22"/>
  <c r="AH69" i="27" s="1"/>
  <c r="Z95" i="52"/>
  <c r="Z56" i="37" s="1"/>
  <c r="Q151" i="52"/>
  <c r="Q114" i="37"/>
  <c r="L83" i="26" l="1"/>
  <c r="P16" i="48" s="1"/>
  <c r="AH73" i="22"/>
  <c r="G106" i="22" s="1"/>
  <c r="AE122" i="52"/>
  <c r="X129" i="52" s="1"/>
  <c r="X89" i="37" s="1"/>
  <c r="S206" i="52"/>
  <c r="S146" i="37"/>
  <c r="B206" i="52"/>
  <c r="S22" i="31"/>
  <c r="D146" i="37" s="1"/>
  <c r="Q23" i="31"/>
  <c r="T23" i="31" s="1"/>
  <c r="B146" i="37"/>
  <c r="R22" i="31"/>
  <c r="D206" i="52" s="1"/>
  <c r="T83" i="26"/>
  <c r="AM11" i="48" s="1"/>
  <c r="C80" i="28"/>
  <c r="L80" i="28"/>
  <c r="R91" i="38"/>
  <c r="R95" i="38" s="1"/>
  <c r="AB80" i="28"/>
  <c r="AG83" i="26"/>
  <c r="AG83" i="28" s="1"/>
  <c r="C83" i="26"/>
  <c r="X83" i="26" s="1"/>
  <c r="X83" i="28" s="1"/>
  <c r="Q152" i="52"/>
  <c r="Q115" i="37"/>
  <c r="L83" i="28" l="1"/>
  <c r="G73" i="22"/>
  <c r="G73" i="27" s="1"/>
  <c r="AH73" i="27"/>
  <c r="G75" i="22"/>
  <c r="G75" i="27" s="1"/>
  <c r="AH92" i="22"/>
  <c r="F94" i="22" s="1"/>
  <c r="F94" i="27" s="1"/>
  <c r="X131" i="52"/>
  <c r="X136" i="52" s="1"/>
  <c r="T83" i="28"/>
  <c r="S207" i="52"/>
  <c r="S147" i="37"/>
  <c r="B147" i="37"/>
  <c r="R23" i="31"/>
  <c r="D207" i="52" s="1"/>
  <c r="S23" i="31"/>
  <c r="D147" i="37" s="1"/>
  <c r="B207" i="52"/>
  <c r="Q24" i="31"/>
  <c r="T24" i="31" s="1"/>
  <c r="C83" i="28"/>
  <c r="L86" i="26"/>
  <c r="P16" i="49" s="1"/>
  <c r="C86" i="26"/>
  <c r="L89" i="26" s="1"/>
  <c r="L89" i="28" s="1"/>
  <c r="AB83" i="26"/>
  <c r="AB83" i="28" s="1"/>
  <c r="T86" i="26"/>
  <c r="X86" i="26"/>
  <c r="X86" i="28" s="1"/>
  <c r="P18" i="48"/>
  <c r="AG85" i="26"/>
  <c r="AG86" i="28" s="1"/>
  <c r="Q116" i="37"/>
  <c r="Q153" i="52"/>
  <c r="G106" i="27"/>
  <c r="G108" i="22"/>
  <c r="G108" i="27" s="1"/>
  <c r="X91" i="37" l="1"/>
  <c r="F92" i="22"/>
  <c r="F92" i="27" s="1"/>
  <c r="AH92" i="27"/>
  <c r="F113" i="27"/>
  <c r="G19" i="55"/>
  <c r="L19" i="55" s="1"/>
  <c r="U19" i="55" s="1"/>
  <c r="X89" i="26"/>
  <c r="X89" i="28" s="1"/>
  <c r="S208" i="52"/>
  <c r="S148" i="37"/>
  <c r="Q25" i="31"/>
  <c r="T25" i="31" s="1"/>
  <c r="B208" i="52"/>
  <c r="B148" i="37"/>
  <c r="R24" i="31"/>
  <c r="D208" i="52" s="1"/>
  <c r="S24" i="31"/>
  <c r="D148" i="37" s="1"/>
  <c r="P18" i="49"/>
  <c r="C86" i="28"/>
  <c r="L86" i="28"/>
  <c r="AG89" i="26"/>
  <c r="AG88" i="28" s="1"/>
  <c r="T89" i="26"/>
  <c r="T89" i="28" s="1"/>
  <c r="C88" i="26"/>
  <c r="AB89" i="26" s="1"/>
  <c r="AB89" i="28" s="1"/>
  <c r="AB86" i="26"/>
  <c r="AB86" i="28" s="1"/>
  <c r="AM11" i="49"/>
  <c r="T86" i="28"/>
  <c r="AH103" i="22"/>
  <c r="AH103" i="27" s="1"/>
  <c r="X96" i="37"/>
  <c r="Q154" i="52"/>
  <c r="Q117" i="37"/>
  <c r="Q19" i="55" l="1"/>
  <c r="S209" i="52"/>
  <c r="S149" i="37"/>
  <c r="R25" i="31"/>
  <c r="D209" i="52" s="1"/>
  <c r="B149" i="37"/>
  <c r="S25" i="31"/>
  <c r="D149" i="37" s="1"/>
  <c r="Q26" i="31"/>
  <c r="T26" i="31" s="1"/>
  <c r="B209" i="52"/>
  <c r="AG95" i="26"/>
  <c r="AG95" i="28" s="1"/>
  <c r="C89" i="28"/>
  <c r="Q118" i="37"/>
  <c r="Q155" i="52"/>
  <c r="S210" i="52" l="1"/>
  <c r="S150" i="37"/>
  <c r="R26" i="31"/>
  <c r="D210" i="52" s="1"/>
  <c r="B210" i="52"/>
  <c r="S26" i="31"/>
  <c r="D150" i="37" s="1"/>
  <c r="Q27" i="31"/>
  <c r="T27" i="31" s="1"/>
  <c r="B150" i="37"/>
  <c r="Q119" i="37"/>
  <c r="Q121" i="37" s="1"/>
  <c r="Q156" i="52"/>
  <c r="S211" i="52" l="1"/>
  <c r="S151" i="37"/>
  <c r="R27" i="31"/>
  <c r="D211" i="52" s="1"/>
  <c r="B211" i="52"/>
  <c r="Q28" i="31"/>
  <c r="T28" i="31" s="1"/>
  <c r="S27" i="31"/>
  <c r="D151" i="37" s="1"/>
  <c r="B151" i="37"/>
  <c r="S212" i="52" l="1"/>
  <c r="S152" i="37"/>
  <c r="Q29" i="31"/>
  <c r="T29" i="31" s="1"/>
  <c r="B212" i="52"/>
  <c r="S28" i="31"/>
  <c r="D152" i="37" s="1"/>
  <c r="B152" i="37"/>
  <c r="R28" i="31"/>
  <c r="D212" i="52" s="1"/>
  <c r="AD9" i="26"/>
  <c r="AD9" i="28" s="1"/>
  <c r="AC9" i="26"/>
  <c r="AC9" i="28" s="1"/>
  <c r="AB9" i="26"/>
  <c r="AB9" i="28" s="1"/>
  <c r="Z9" i="26"/>
  <c r="Z9" i="28" s="1"/>
  <c r="Y9" i="26"/>
  <c r="Y9" i="28" s="1"/>
  <c r="X9" i="26"/>
  <c r="X9" i="28" s="1"/>
  <c r="V9" i="26"/>
  <c r="V9" i="28" s="1"/>
  <c r="T9" i="26"/>
  <c r="T9" i="28" s="1"/>
  <c r="S9" i="26"/>
  <c r="S9" i="28" s="1"/>
  <c r="R9" i="26"/>
  <c r="R9" i="28" s="1"/>
  <c r="P9" i="26"/>
  <c r="P9" i="28" s="1"/>
  <c r="O9" i="26"/>
  <c r="O9" i="28" s="1"/>
  <c r="N9" i="26"/>
  <c r="N9" i="28" s="1"/>
  <c r="L9" i="26"/>
  <c r="L9" i="28" s="1"/>
  <c r="K9" i="26"/>
  <c r="K9" i="28" s="1"/>
  <c r="S213" i="52" l="1"/>
  <c r="S153" i="37"/>
  <c r="S29" i="31"/>
  <c r="D153" i="37" s="1"/>
  <c r="B153" i="37"/>
  <c r="R29" i="31"/>
  <c r="D213" i="52" s="1"/>
  <c r="B213" i="52"/>
  <c r="Q30" i="31"/>
  <c r="T30" i="31" s="1"/>
  <c r="S214" i="52" l="1"/>
  <c r="S154" i="37"/>
  <c r="S30" i="31"/>
  <c r="D154" i="37" s="1"/>
  <c r="Q31" i="31"/>
  <c r="T31" i="31" s="1"/>
  <c r="B154" i="37"/>
  <c r="B214" i="52"/>
  <c r="R30" i="31"/>
  <c r="D214" i="52" s="1"/>
  <c r="S215" i="52" l="1"/>
  <c r="S155" i="37"/>
  <c r="R31" i="31"/>
  <c r="D215" i="52" s="1"/>
  <c r="Q32" i="31"/>
  <c r="T32" i="31" s="1"/>
  <c r="B215" i="52"/>
  <c r="B155" i="37"/>
  <c r="S31" i="31"/>
  <c r="D155" i="37" s="1"/>
  <c r="S216" i="52" l="1"/>
  <c r="S156" i="37"/>
  <c r="B216" i="52"/>
  <c r="R32" i="31"/>
  <c r="D216" i="52" s="1"/>
  <c r="B156" i="37"/>
  <c r="S32" i="31"/>
  <c r="D156" i="37" s="1"/>
  <c r="Q33" i="31"/>
  <c r="T33" i="31" s="1"/>
  <c r="S217" i="52" l="1"/>
  <c r="S157" i="37"/>
  <c r="B157" i="37"/>
  <c r="B217" i="52"/>
  <c r="R33" i="31"/>
  <c r="D217" i="52" s="1"/>
  <c r="S33" i="31"/>
  <c r="D157" i="37" s="1"/>
  <c r="Q34" i="31"/>
  <c r="T34" i="31" s="1"/>
  <c r="S218" i="52" l="1"/>
  <c r="S158" i="37"/>
  <c r="S34" i="31"/>
  <c r="D158" i="37" s="1"/>
  <c r="B158" i="37"/>
  <c r="B218" i="52"/>
  <c r="Q35" i="31"/>
  <c r="T35" i="31" s="1"/>
  <c r="R34" i="31"/>
  <c r="D218" i="52" s="1"/>
  <c r="S219" i="52" l="1"/>
  <c r="S159" i="37"/>
  <c r="R35" i="31"/>
  <c r="D219" i="52" s="1"/>
  <c r="B159" i="37"/>
  <c r="Q36" i="31"/>
  <c r="T36" i="31" s="1"/>
  <c r="S35" i="31"/>
  <c r="D159" i="37" s="1"/>
  <c r="B219" i="52"/>
  <c r="S220" i="52" l="1"/>
  <c r="S160" i="37"/>
  <c r="R36" i="31"/>
  <c r="D220" i="52" s="1"/>
  <c r="B160" i="37"/>
  <c r="Q37" i="31"/>
  <c r="T37" i="31" s="1"/>
  <c r="B220" i="52"/>
  <c r="S36" i="31"/>
  <c r="D160" i="37" s="1"/>
  <c r="S221" i="52" l="1"/>
  <c r="S222" i="52" s="1"/>
  <c r="S161" i="37"/>
  <c r="S162" i="37" s="1"/>
  <c r="B161" i="37"/>
  <c r="S37" i="31"/>
  <c r="D161" i="37" s="1"/>
  <c r="R37" i="31"/>
  <c r="D221" i="52" s="1"/>
  <c r="B221" i="52"/>
  <c r="AD109" i="29" l="1"/>
  <c r="X172" i="37"/>
  <c r="AD113" i="24"/>
  <c r="X232" i="52" l="1"/>
  <c r="AD110" i="24"/>
  <c r="AD119" i="24" s="1"/>
  <c r="AD104" i="54" s="1"/>
  <c r="AD119" i="54" s="1"/>
  <c r="AD106" i="29"/>
  <c r="AD115" i="29" s="1"/>
  <c r="AD100" i="53" s="1"/>
  <c r="AD115" i="53" s="1"/>
  <c r="B170" i="37" l="1"/>
  <c r="C106" i="29" s="1"/>
  <c r="B231" i="52"/>
  <c r="C113" i="24" s="1"/>
  <c r="B230" i="52"/>
  <c r="C110" i="24" s="1"/>
  <c r="R43" i="31"/>
  <c r="D231" i="52" s="1"/>
  <c r="F113" i="24" s="1"/>
  <c r="B171" i="37"/>
  <c r="C109" i="29" s="1"/>
  <c r="S42" i="31"/>
  <c r="D170" i="37" s="1"/>
  <c r="E106" i="29" s="1"/>
  <c r="R42" i="31"/>
  <c r="D230" i="52" s="1"/>
  <c r="F110" i="24" s="1"/>
  <c r="S43" i="31"/>
  <c r="D171" i="37" s="1"/>
  <c r="E109" i="29" s="1"/>
</calcChain>
</file>

<file path=xl/sharedStrings.xml><?xml version="1.0" encoding="utf-8"?>
<sst xmlns="http://schemas.openxmlformats.org/spreadsheetml/2006/main" count="3003" uniqueCount="1327">
  <si>
    <t>IDENTITAS</t>
  </si>
  <si>
    <t>PENGHASILAN NETO LUAR NEGERI</t>
  </si>
  <si>
    <t>PENGHASILAN TIDAK KENA PAJAK</t>
  </si>
  <si>
    <t xml:space="preserve">PPh TERUTANG </t>
  </si>
  <si>
    <t>PENGEMBALIAN / PENGURANGAN PPh PASAL 24 YANG TELAH DIKREDITKAN</t>
  </si>
  <si>
    <t>PPh YANG LEBIH DIPOTONG/DIPUNGUT</t>
  </si>
  <si>
    <t>a.</t>
  </si>
  <si>
    <t>b.</t>
  </si>
  <si>
    <t>c.</t>
  </si>
  <si>
    <t>a. PPh YANG KURANG DIBAYAR (PPh PASAL 29)</t>
  </si>
  <si>
    <t>b. PPh YANG LEBIH DIBAYAR (PPh PASAL 28 A)</t>
  </si>
  <si>
    <t>PENGHITUNGAN DALAM LAMPIRAN TERSENDIRI</t>
  </si>
  <si>
    <t>TANDA TANGAN</t>
  </si>
  <si>
    <t>WAJIB PAJAK</t>
  </si>
  <si>
    <t>KUASA</t>
  </si>
  <si>
    <t>MEMPUNYAI PENGHASILAN :</t>
  </si>
  <si>
    <t>1770 S</t>
  </si>
  <si>
    <t>PENGHASILAN NETO DALAM NEGERI LAINNYA</t>
  </si>
  <si>
    <t>JUMLAH PENGHASILAN NETO (1+2+3)</t>
  </si>
  <si>
    <t>PENGHASILAN KENA PAJAK (6-7)</t>
  </si>
  <si>
    <t>PPh YANG DIBAYAR SENDIRI</t>
  </si>
  <si>
    <t>PPh YANG HARUS DIBAYAR SENDIRI</t>
  </si>
  <si>
    <t>PPh PASAL 25</t>
  </si>
  <si>
    <t>STP PPh Pasal 25 (Hanya Pokok Pajak)</t>
  </si>
  <si>
    <t>•</t>
  </si>
  <si>
    <t>DARI SATU ATAU LEBIH PEMBERI KERJA</t>
  </si>
  <si>
    <t>DALAM NEGERI LAINNYA</t>
  </si>
  <si>
    <t>Surat Kuasa Khusus (Bila dikuasakan)</t>
  </si>
  <si>
    <t>NPWP</t>
  </si>
  <si>
    <t>:</t>
  </si>
  <si>
    <t>NAMA WAJIB PAJAK</t>
  </si>
  <si>
    <t>PEKERJAAN</t>
  </si>
  <si>
    <t>TAHUN PAJAK</t>
  </si>
  <si>
    <t>-</t>
  </si>
  <si>
    <t>DIREKTORAT JENDERAL PAJAK</t>
  </si>
  <si>
    <t>PENGHASILAN YANG TIDAK TERMASUK OBJEK PAJAK</t>
  </si>
  <si>
    <t>N P W P</t>
  </si>
  <si>
    <t>NAMA LENGKAP</t>
  </si>
  <si>
    <t>SEBELUM MENGISI BACA DAHULU BUKU PETUNJUK PENGISIAN</t>
  </si>
  <si>
    <t>ISI DENGAN HURUF CETAK /DIKETIK DENGAN TINTA HITAM</t>
  </si>
  <si>
    <t>BERI TANDA "X" PADA</t>
  </si>
  <si>
    <t>FORMULIR</t>
  </si>
  <si>
    <t>BAGIAN A</t>
  </si>
  <si>
    <t>JENIS PENGHASILAN</t>
  </si>
  <si>
    <t>Bunga</t>
  </si>
  <si>
    <t>Royalti</t>
  </si>
  <si>
    <t>Sewa</t>
  </si>
  <si>
    <t>Penghargaan dan Hadiah</t>
  </si>
  <si>
    <t>Penghasilan Lainnya</t>
  </si>
  <si>
    <t>BAGIAN B</t>
  </si>
  <si>
    <t>Warisan</t>
  </si>
  <si>
    <t>Klaim Asuransi Kesehatan, Kecelakaan, Jiwa, Dwiguna, Beasiswa</t>
  </si>
  <si>
    <t>SUMBER/JENIS PENGHASILAN</t>
  </si>
  <si>
    <t>TANGGAL</t>
  </si>
  <si>
    <t>Hadiah Undian</t>
  </si>
  <si>
    <t>DIRESTITUSIKAN</t>
  </si>
  <si>
    <t>14a</t>
  </si>
  <si>
    <t>14b</t>
  </si>
  <si>
    <t>SPT TAHUNAN PPh WAJIB PAJAK ORANG PRIBADI</t>
  </si>
  <si>
    <t>TGL</t>
  </si>
  <si>
    <t>BLN</t>
  </si>
  <si>
    <t>THN</t>
  </si>
  <si>
    <t>BAGIAN C</t>
  </si>
  <si>
    <t>Catatan :</t>
  </si>
  <si>
    <t xml:space="preserve">NAMA WAJIB PAJAK   </t>
  </si>
  <si>
    <t>*)</t>
  </si>
  <si>
    <t>(11-12)</t>
  </si>
  <si>
    <t>(2)</t>
  </si>
  <si>
    <t>(1)</t>
  </si>
  <si>
    <t>(3)</t>
  </si>
  <si>
    <t>(4)</t>
  </si>
  <si>
    <t>(5)</t>
  </si>
  <si>
    <t xml:space="preserve">HARGA PEROLEHAN </t>
  </si>
  <si>
    <t>(Rupiah)</t>
  </si>
  <si>
    <t xml:space="preserve">TAHUN </t>
  </si>
  <si>
    <t>PEROLEHAN</t>
  </si>
  <si>
    <t>KETERANGAN</t>
  </si>
  <si>
    <t>JUMLAH</t>
  </si>
  <si>
    <t>PEMBERI PINJAMAN</t>
  </si>
  <si>
    <t>NO.</t>
  </si>
  <si>
    <t xml:space="preserve">ANGSURAN PPh PASAL 25 TAHUN PAJAK BERIKUTNYA SEBESAR </t>
  </si>
  <si>
    <t xml:space="preserve">SPT TAHUNAN </t>
  </si>
  <si>
    <t>………………………………………</t>
  </si>
  <si>
    <t>……………………………………………………………………………</t>
  </si>
  <si>
    <t>Perkumpulan, Firma, Kongsi</t>
  </si>
  <si>
    <t>1770 S - I</t>
  </si>
  <si>
    <t>- DTP : Ditanggung Pemerintah</t>
  </si>
  <si>
    <t>NO</t>
  </si>
  <si>
    <t>1770 S - II</t>
  </si>
  <si>
    <t>…………………………………………………………….</t>
  </si>
  <si>
    <t xml:space="preserve">Pesangon, Tunjangan Hari Tua dan Tebusan Pensiun </t>
  </si>
  <si>
    <t>F.1.1.32.18</t>
  </si>
  <si>
    <t>………………………………………………………………………………………</t>
  </si>
  <si>
    <t>PERNYATAAN</t>
  </si>
  <si>
    <t>A. PENGHASILAN NETO</t>
  </si>
  <si>
    <t>B.PENGHASILAN KENA PAJAK</t>
  </si>
  <si>
    <t>C. PPh TERUTANG</t>
  </si>
  <si>
    <t>D. KREDIT PAJAK</t>
  </si>
  <si>
    <t>F. ANGSURAN PPh PASAL 25 TAHUN PAJAK BERIKUTNYA</t>
  </si>
  <si>
    <t>G. LAMPIRAN</t>
  </si>
  <si>
    <t>PEMUNGUT PAJAK</t>
  </si>
  <si>
    <t>BUKTI PEMOTONGAN/</t>
  </si>
  <si>
    <t>PPh PASAL 21/</t>
  </si>
  <si>
    <t>PENGHASILAN NETO DALAM NEGERI SEHUBUNGAN DENGAN PEKERJAAN</t>
  </si>
  <si>
    <t>(6)</t>
  </si>
  <si>
    <t>PAJAK PENGHASILAN WAJIB PAJAK  ORANG PRIBADI</t>
  </si>
  <si>
    <t xml:space="preserve">1/12 x JUMLAH PADA ANGKA 13 </t>
  </si>
  <si>
    <t>ALAMAT</t>
  </si>
  <si>
    <t xml:space="preserve">NAMA </t>
  </si>
  <si>
    <t>PEMUNGUTAN</t>
  </si>
  <si>
    <t xml:space="preserve">JUMLAH PPh YANG </t>
  </si>
  <si>
    <t>DIPOTONG / DIPUNGUT</t>
  </si>
  <si>
    <t>JBA</t>
  </si>
  <si>
    <t>JUMLAH BAGIAN A</t>
  </si>
  <si>
    <t>JUMLAH BAGIAN B</t>
  </si>
  <si>
    <t>JBB</t>
  </si>
  <si>
    <t xml:space="preserve">[Diisi sesuai dengan Formulir 1770 S-I Jumlah Bagian A ] </t>
  </si>
  <si>
    <t>(13-15)</t>
  </si>
  <si>
    <t>…………………………………………………………………………………………….</t>
  </si>
  <si>
    <t>………………………………………………………………………</t>
  </si>
  <si>
    <t>……………………………………………………………………</t>
  </si>
  <si>
    <t>………………………………………………………</t>
  </si>
  <si>
    <t>……………………………………………………………………………………………</t>
  </si>
  <si>
    <t>JBC</t>
  </si>
  <si>
    <t>JUMLAH BAGIAN C</t>
  </si>
  <si>
    <t>……………………………………………………………………………………………………………………..</t>
  </si>
  <si>
    <t xml:space="preserve">DASAR PENGENAAN PAJAK/ </t>
  </si>
  <si>
    <t>PENGHASILAN BRUTO</t>
  </si>
  <si>
    <t>PEMINJAMAN</t>
  </si>
  <si>
    <t>KLU :</t>
  </si>
  <si>
    <t>Bantuan / Sumbangan / Hibah</t>
  </si>
  <si>
    <t xml:space="preserve">Bagian Laba Anggota Perseroan Komanditer Tidak Atas Saham, Persekutuan, </t>
  </si>
  <si>
    <t>Penghasilan Lainnya yang Tidak Termasuk Objek Pajak</t>
  </si>
  <si>
    <t>dst</t>
  </si>
  <si>
    <t>Penjualan Saham di Bursa Efek</t>
  </si>
  <si>
    <t>atau Bersifat Final</t>
  </si>
  <si>
    <t>JUMLAH PPh TERUTANG (9+10)</t>
  </si>
  <si>
    <t>NPWP PEMOTONG/</t>
  </si>
  <si>
    <t xml:space="preserve">Dengan menyadari sepenuhnya akan segala akibatnya termasuk sanksi-sanksi sesuai dengan ketentuan peraturan </t>
  </si>
  <si>
    <t>NAMA PEMOTONG/</t>
  </si>
  <si>
    <t xml:space="preserve">JUMLAH PENGHASILAN </t>
  </si>
  <si>
    <t>JIKA FORMULIR INI TIDAK MENCUKUPI, DAPAT DIBUAT SENDIRI SESUAI DENGAN BENTUK INI</t>
  </si>
  <si>
    <t>(TARIF PASAL 17 UU PPh x ANGKA 8)</t>
  </si>
  <si>
    <t xml:space="preserve">Pindahkan Jumlah Bagian A ke Formulir Induk 1770 S Bagian A </t>
  </si>
  <si>
    <t xml:space="preserve">Pindahkan Jumlah Bagian C ke Formulir Induk </t>
  </si>
  <si>
    <t>Halaman ke-</t>
  </si>
  <si>
    <t xml:space="preserve">dari </t>
  </si>
  <si>
    <t>- Jika terdapat kredit pajak PPh Pasal 24, maka jumlah yang diisi adalah maksimum yang dapat dikreditkan sesuai lampiran tersendiri</t>
  </si>
  <si>
    <t>Dividen</t>
  </si>
  <si>
    <t>d.</t>
  </si>
  <si>
    <t>e.</t>
  </si>
  <si>
    <t xml:space="preserve">    (KOTAK PILIHAN) YANG SESUAI</t>
  </si>
  <si>
    <t>TGL LUNAS</t>
  </si>
  <si>
    <t>LAMPIRAN - II</t>
  </si>
  <si>
    <t>LAMPIRAN - I</t>
  </si>
  <si>
    <t>E. PPh KURANG/LEBIH BAYAR</t>
  </si>
  <si>
    <t>Fotokopi Formulir 1721-A1 atau 1721-A2 atau Bukti Potong PPh Pasal 21</t>
  </si>
  <si>
    <t>NOMOR</t>
  </si>
  <si>
    <t>(7)</t>
  </si>
  <si>
    <t>Perdagangannya di Bursa Efek</t>
  </si>
  <si>
    <t>Honorarium atas Beban APBN/APBD</t>
  </si>
  <si>
    <t>JENIS PAJAK :</t>
  </si>
  <si>
    <t>………………………………………………………………………………………………………………………….</t>
  </si>
  <si>
    <t>………………..</t>
  </si>
  <si>
    <t>……………………………………………………..</t>
  </si>
  <si>
    <t>- Kolom (6) diisi dengan pilihan PPh Pasal 21/22/23/24/26/DTP (Contoh : ditulis 21, 22, 23, 24, 26, DTP)</t>
  </si>
  <si>
    <t>[Apabila memiliki penghasilan dari luar negeri agar diisi dari Lampiran Tersendiri, lihat buku petunjuk]</t>
  </si>
  <si>
    <t>NO. TELEPON</t>
  </si>
  <si>
    <t>NO. FAKS</t>
  </si>
  <si>
    <t>TK/</t>
  </si>
  <si>
    <t>K/</t>
  </si>
  <si>
    <t>K/I/</t>
  </si>
  <si>
    <t xml:space="preserve">   (lihat buku petunjuk tentang Lampiran I Bagian C dan Induk SPT angka 3)</t>
  </si>
  <si>
    <t>halaman Lampiran-I</t>
  </si>
  <si>
    <t>halaman Lampiran-II</t>
  </si>
  <si>
    <t>RUPIAH *)</t>
  </si>
  <si>
    <r>
      <t xml:space="preserve">   *) </t>
    </r>
    <r>
      <rPr>
        <sz val="7"/>
        <rFont val="Arial"/>
        <family val="2"/>
      </rPr>
      <t>Pengisian kolom-kolom yang berisi nilai rupiah harus tanpa nilai desimal (contoh penulisan lihat buku petunjuk hal. 3)</t>
    </r>
  </si>
  <si>
    <t xml:space="preserve">Surat Setoran Pajak Lembar ke-3 PPh Pasal 29 </t>
  </si>
  <si>
    <t>PENGHASILAN YANG DIKENAKAN PPh FINAL DAN/ATAU BERSIFAT FINAL</t>
  </si>
  <si>
    <t>YANG DIKENAKAN PPh FINAL DAN/ATAU BERSIFAT FINAL</t>
  </si>
  <si>
    <t>NEGERI DAN/ATAU TERUTANG DI LUAR NEGERI  [Diisi dari Formulir 1770 S-I Jumlah Bagian C Kolom (7)]</t>
  </si>
  <si>
    <t>(Tidak Termasuk Penghasilan Dikenakan PPh Final dan/atau Bersifat Final)</t>
  </si>
  <si>
    <t>Pengalihan Hak atas Tanah dan/atau Bangunan</t>
  </si>
  <si>
    <t>Sewa atas Tanah dan/atau Bangunan</t>
  </si>
  <si>
    <t>Penghasilan Lain yang dikenakan Pajak Final dan/</t>
  </si>
  <si>
    <t>PPh YANG DIPOTONG/DIPUNGUT PIHAK LAIN/DITANGGUNG PEMERINTAH DAN/ATAU KREDIT PAJAK LUAR</t>
  </si>
  <si>
    <t>FORM</t>
  </si>
  <si>
    <t>ANNUAL INCOME TAX RETURN</t>
  </si>
  <si>
    <t>INDIVIDUAL TAXPAYER</t>
  </si>
  <si>
    <t>TAX YEAR</t>
  </si>
  <si>
    <t xml:space="preserve">PUT " X " ON THE </t>
  </si>
  <si>
    <t>IDENTITY</t>
  </si>
  <si>
    <t>TAX ID NUMBER</t>
  </si>
  <si>
    <t xml:space="preserve">TAXPAYER NAME </t>
  </si>
  <si>
    <t>OCCUPATION</t>
  </si>
  <si>
    <t>DOMESTIC NET INCOME FROM EMPLOYMENT</t>
  </si>
  <si>
    <t>A. NET INCOME</t>
  </si>
  <si>
    <t xml:space="preserve">OTHER DOMESTIC NET INCOME                                                                                         </t>
  </si>
  <si>
    <t>OVERSEAS NET INCOME</t>
  </si>
  <si>
    <t>TOTAL NET INCOME (1+2+3)</t>
  </si>
  <si>
    <t>TITHE OF INCOME</t>
  </si>
  <si>
    <t>NET INCOME AFTER TITHE OF INCOME DEDUCTION (4-5)</t>
  </si>
  <si>
    <t>………………………………………………………………………………………………………..</t>
  </si>
  <si>
    <t>………………………………………………………………………………………….</t>
  </si>
  <si>
    <t>…………………………………………………………………………………….</t>
  </si>
  <si>
    <t>B.TAXABLE INCOME</t>
  </si>
  <si>
    <t>NON-TAXABLE INCOME</t>
  </si>
  <si>
    <t>TAXABLE INCOME (6-7)</t>
  </si>
  <si>
    <t>C. TAX LIABILITY</t>
  </si>
  <si>
    <t xml:space="preserve">TAX LIABILITY </t>
  </si>
  <si>
    <t>ART. 24 TAX REFUND/DEDUCTION WHICH HAS BEEN CREDITED</t>
  </si>
  <si>
    <t>…………………………………………………..</t>
  </si>
  <si>
    <t>TOTAL TAX STILL LIABLE (9+10)</t>
  </si>
  <si>
    <t xml:space="preserve">D. TAX CREDITS </t>
  </si>
  <si>
    <t>INCOME TAX YET TO BE SELF-PAID</t>
  </si>
  <si>
    <t>OVERWITHHELD/OVERCOLLECTED TAX</t>
  </si>
  <si>
    <t xml:space="preserve">SELF-PAID INCOME TAX </t>
  </si>
  <si>
    <t>………………………………………………</t>
  </si>
  <si>
    <t>ART. 25 COLLECTION LETTER (PRINCIPLE ONLY)</t>
  </si>
  <si>
    <t>………………………</t>
  </si>
  <si>
    <t>………………………………………………………………………………..</t>
  </si>
  <si>
    <t>E. UNDERPAID/ OVERPAID TAX</t>
  </si>
  <si>
    <t>a. UNDER PAID INCOME TAX (PPh Art. 29)</t>
  </si>
  <si>
    <t>b. OVERPAID INCOME TAX (PPh Art. 28 A)</t>
  </si>
  <si>
    <t>Date</t>
  </si>
  <si>
    <t>Mth</t>
  </si>
  <si>
    <t>Yr</t>
  </si>
  <si>
    <t>REFUND</t>
  </si>
  <si>
    <t>THIS AMOUNT HAS BEEN CALCULATED AS FOLLOWS:</t>
  </si>
  <si>
    <t>REFER TO THE SEPARATELY CALCULATION ATTACHED</t>
  </si>
  <si>
    <t>G. ATTACHMENT</t>
  </si>
  <si>
    <t>SIGNATURE</t>
  </si>
  <si>
    <t>TAX PAYER</t>
  </si>
  <si>
    <t>PROXY</t>
  </si>
  <si>
    <t>DATE</t>
  </si>
  <si>
    <t xml:space="preserve">TAX PAYER NAME </t>
  </si>
  <si>
    <t>ATTACHMENT - I</t>
  </si>
  <si>
    <t>ANNUAL TAX RETURN INCOME TAX INDIVIDUAL TAXPAYER</t>
  </si>
  <si>
    <t>OTHER DOMESTIC NET INCOME</t>
  </si>
  <si>
    <t>NON TAX OBJECT INCOME</t>
  </si>
  <si>
    <t>SUMMARY OF WITHHOLDING TAX,TAXES COLLECTED BY OTHERS, AND</t>
  </si>
  <si>
    <t>GOVERNMENT BORNE TAXES</t>
  </si>
  <si>
    <t>SECTION A :</t>
  </si>
  <si>
    <t>INCOME TYPE</t>
  </si>
  <si>
    <t>NET INCOME</t>
  </si>
  <si>
    <t>TOTAL SECTION A</t>
  </si>
  <si>
    <t xml:space="preserve">Move Total Section A to Form 1770 S Section A </t>
  </si>
  <si>
    <t>SECTION B :</t>
  </si>
  <si>
    <t>TYPE OF INCOME</t>
  </si>
  <si>
    <t>TOTAL SECTION B</t>
  </si>
  <si>
    <t>SECTION C :</t>
  </si>
  <si>
    <t>NAME OF TAX WITHHOLDER/</t>
  </si>
  <si>
    <t xml:space="preserve">COLLECTOR </t>
  </si>
  <si>
    <t>TAX SLIP</t>
  </si>
  <si>
    <t xml:space="preserve">NUMBER </t>
  </si>
  <si>
    <t>TYPE OF TAXES</t>
  </si>
  <si>
    <t>ART. 21/</t>
  </si>
  <si>
    <t>TOTAL SECTION C</t>
  </si>
  <si>
    <t>FAX NUMBER</t>
  </si>
  <si>
    <t>ATTACHMENT - II</t>
  </si>
  <si>
    <t>SECTION A</t>
  </si>
  <si>
    <t>SOURCE/TYPE OF INCOME</t>
  </si>
  <si>
    <t>GROSS INCOME</t>
  </si>
  <si>
    <t>INCOME TAX DUE</t>
  </si>
  <si>
    <t>SECTION B</t>
  </si>
  <si>
    <t>YEAR OF</t>
  </si>
  <si>
    <t>ACQUISITION</t>
  </si>
  <si>
    <t>ACQUISITION COST</t>
  </si>
  <si>
    <t>REMARKS</t>
  </si>
  <si>
    <t>SECTION C</t>
  </si>
  <si>
    <t>LENDER</t>
  </si>
  <si>
    <t>ADDRESS OF</t>
  </si>
  <si>
    <t>AMOUNT</t>
  </si>
  <si>
    <t>TAX BASE/</t>
  </si>
  <si>
    <t>Page</t>
  </si>
  <si>
    <t>From</t>
  </si>
  <si>
    <t>Pages of Attachment - I</t>
  </si>
  <si>
    <t>TOTAL TAX</t>
  </si>
  <si>
    <t>WITHHELD/COLLECTED</t>
  </si>
  <si>
    <t>Move Total Section C to Form 1770 S Section D</t>
  </si>
  <si>
    <t xml:space="preserve">Page </t>
  </si>
  <si>
    <t>from</t>
  </si>
  <si>
    <t>Interest</t>
  </si>
  <si>
    <t>FULL NAME</t>
  </si>
  <si>
    <t>3rd Copy of Tax Payment Slip - Article 29 Income Tax</t>
  </si>
  <si>
    <t>Proxy (Where Relevant)</t>
  </si>
  <si>
    <t>OTHER DOMESTIC INCOME</t>
  </si>
  <si>
    <t>Copy of form 1721-A1 or 1721-A2 or Art.21 withholding income tax slip</t>
  </si>
  <si>
    <t>Being fully aware of all the consequences, including the sanctions in accordance with the prevailing tax</t>
  </si>
  <si>
    <t>PAYMENT DATE</t>
  </si>
  <si>
    <t>Royalties</t>
  </si>
  <si>
    <t>Rentals</t>
  </si>
  <si>
    <t>Prize and Awards</t>
  </si>
  <si>
    <t>Other Income</t>
  </si>
  <si>
    <t>Inheritance</t>
  </si>
  <si>
    <t>Other Non-Assessable Income</t>
  </si>
  <si>
    <t xml:space="preserve">One Time Payment Of Severance Pay, Old Age Benefit </t>
  </si>
  <si>
    <t>And One-Off Pension Payment</t>
  </si>
  <si>
    <t>State Budget Financed Honorarium</t>
  </si>
  <si>
    <t xml:space="preserve">The Buildings Received Under a "BOT" Arrangement </t>
  </si>
  <si>
    <t>Wife's Employment Income</t>
  </si>
  <si>
    <t>Income Tax</t>
  </si>
  <si>
    <t xml:space="preserve">Other Income Which Has Been Subject To Final </t>
  </si>
  <si>
    <t>ATTENTION</t>
  </si>
  <si>
    <t>MINISTRY OF FINANCE</t>
  </si>
  <si>
    <t>THE DIRECTORATE GENERAL</t>
  </si>
  <si>
    <t>OF TAXATION</t>
  </si>
  <si>
    <t xml:space="preserve">THE DIRECTORATE GENERAL </t>
  </si>
  <si>
    <t xml:space="preserve">MINISTRY OF FINANCE </t>
  </si>
  <si>
    <t>G E N E R A L   I N F O R M A T I O N</t>
  </si>
  <si>
    <t>A.   PERMANENT INFO</t>
  </si>
  <si>
    <t>npwp</t>
  </si>
  <si>
    <t>TAXPAYER'S NAME</t>
  </si>
  <si>
    <t xml:space="preserve">  </t>
  </si>
  <si>
    <t xml:space="preserve"> </t>
  </si>
  <si>
    <t>X</t>
  </si>
  <si>
    <t>B.   CURRENT-YEAR QUALITATIVE INFO</t>
  </si>
  <si>
    <t>WHAT YEAR</t>
  </si>
  <si>
    <t>2</t>
  </si>
  <si>
    <t>0</t>
  </si>
  <si>
    <t>Tax Year</t>
  </si>
  <si>
    <t>Tax Year End</t>
  </si>
  <si>
    <t>DATE OF DEPARTURE FROM INDONESIA</t>
  </si>
  <si>
    <t>(EPO DATE)</t>
  </si>
  <si>
    <t>TAX OVERPAYMENT</t>
  </si>
  <si>
    <t>TAX LIABILITES</t>
  </si>
  <si>
    <t>LIST OF ATTACHMENTS</t>
  </si>
  <si>
    <t>a</t>
  </si>
  <si>
    <t>COPY OF FORMS 1721A1/A2</t>
  </si>
  <si>
    <t>b</t>
  </si>
  <si>
    <t>c</t>
  </si>
  <si>
    <t>SSP PPH 29</t>
  </si>
  <si>
    <t>d</t>
  </si>
  <si>
    <t>SIGNATORY</t>
  </si>
  <si>
    <t>TAXPAYER</t>
  </si>
  <si>
    <t>C   LIST OF FAMILY</t>
  </si>
  <si>
    <t>MARITAL STATUS</t>
  </si>
  <si>
    <t>DEPENDANTS</t>
  </si>
  <si>
    <t>PERSONAL RELIEFS</t>
  </si>
  <si>
    <t>No.</t>
  </si>
  <si>
    <t>Name</t>
  </si>
  <si>
    <t>Relationship</t>
  </si>
  <si>
    <t>Any Occupation?</t>
  </si>
  <si>
    <t>INCOME TAX WITHHELD</t>
  </si>
  <si>
    <t>Gross income</t>
  </si>
  <si>
    <t>Prizes from lotteries</t>
  </si>
  <si>
    <t>One time payment of severance pay, old-age savings and pension benefits</t>
  </si>
  <si>
    <t>State budget financed honorarium</t>
  </si>
  <si>
    <t>Rental of land and or building</t>
  </si>
  <si>
    <t>Other income which has been subject to final income tax</t>
  </si>
  <si>
    <t>Total</t>
  </si>
  <si>
    <t>Wife's employment income</t>
  </si>
  <si>
    <t>NON-ASSESSABLE INCOME</t>
  </si>
  <si>
    <t>Donations/Gifts/Grants</t>
  </si>
  <si>
    <t>Claim for health, accident, life, or schoolarship insurance</t>
  </si>
  <si>
    <t>Other non-assessable income</t>
  </si>
  <si>
    <t>A S S E T S   A N D   L I A B I L I T I E S</t>
  </si>
  <si>
    <t>ASSETS</t>
  </si>
  <si>
    <t>DESCRIPTION</t>
  </si>
  <si>
    <t>ACQUISITION/BALANCE DATE</t>
  </si>
  <si>
    <t>CURRENCY</t>
  </si>
  <si>
    <t>ACQUISITION PRICE/BALANCE</t>
  </si>
  <si>
    <t>IN ORG. CURRENCY</t>
  </si>
  <si>
    <t>APPLICABLE EXCH. RATE</t>
  </si>
  <si>
    <t>IN RUPIAH</t>
  </si>
  <si>
    <t>SUBTOTAL</t>
  </si>
  <si>
    <t>TOTAL ASSETS</t>
  </si>
  <si>
    <t>LIABILITIES</t>
  </si>
  <si>
    <t>BALANCE DATE</t>
  </si>
  <si>
    <t>OUSTANDING BALANCE</t>
  </si>
  <si>
    <t>TOTAL LIABILITIES</t>
  </si>
  <si>
    <t>Dividend</t>
  </si>
  <si>
    <t>PHONE NUMBER</t>
  </si>
  <si>
    <t xml:space="preserve">F   OTHER DOMESTIC NET INCOME </t>
  </si>
  <si>
    <t>Expenses</t>
  </si>
  <si>
    <t>Net Income</t>
  </si>
  <si>
    <t xml:space="preserve">Interest </t>
  </si>
  <si>
    <t>Royalty</t>
  </si>
  <si>
    <t>Prize and awards</t>
  </si>
  <si>
    <t>Gains on sales/transfer of assets</t>
  </si>
  <si>
    <t>Others</t>
  </si>
  <si>
    <t>Irregular items</t>
  </si>
  <si>
    <t>Tax on irregular items</t>
  </si>
  <si>
    <t>E   INDONESIAN EMPLOYMENT INCOME (AS STATED IN THE FORMS 1721A1/A2)</t>
  </si>
  <si>
    <t>EMPLOYER 1</t>
  </si>
  <si>
    <t>EMPLOYER 2</t>
  </si>
  <si>
    <t>EMPLOYER 3</t>
  </si>
  <si>
    <t>TOTAL</t>
  </si>
  <si>
    <t>QUALITATIVE INFO</t>
  </si>
  <si>
    <t>WORKING PERIOD</t>
  </si>
  <si>
    <t>s/d</t>
  </si>
  <si>
    <t>NUMBER OF PERIOD</t>
  </si>
  <si>
    <t>NAME OF EMPLOYER</t>
  </si>
  <si>
    <t>EMPLOYER'S TAX ID NUMBER</t>
  </si>
  <si>
    <t>NUMBER OF WITHHOLDING TAX SLIP</t>
  </si>
  <si>
    <t>DATE OF WITHHOLDING TAX SLIP</t>
  </si>
  <si>
    <t>ROUNDING DOWN</t>
  </si>
  <si>
    <t>QUANTITATIVE INFO</t>
  </si>
  <si>
    <t>a. Salaries/pension payment/old-age savings</t>
  </si>
  <si>
    <t>b. Income tax allowance</t>
  </si>
  <si>
    <t xml:space="preserve">c. Other allowances, cash compensation, overtime, etc. </t>
  </si>
  <si>
    <t xml:space="preserve">d. Honorarium, and other similar remuneration </t>
  </si>
  <si>
    <t>e. Employer-provided insurance premiums</t>
  </si>
  <si>
    <t>g. Tantiem,bonuses,gratuities,production comepnsation, THR</t>
  </si>
  <si>
    <t>h. TOTAL (a to g)</t>
  </si>
  <si>
    <t>DEDUCTIONS</t>
  </si>
  <si>
    <t xml:space="preserve">a. Occupational costs </t>
  </si>
  <si>
    <t>b. Pension costs</t>
  </si>
  <si>
    <t>c. Pension and old-age saving contributions</t>
  </si>
  <si>
    <t>d. TOTAL (a + b + c)</t>
  </si>
  <si>
    <t>S/</t>
  </si>
  <si>
    <t>M/</t>
  </si>
  <si>
    <t>M/W/</t>
  </si>
  <si>
    <t>D   SELF-PAID INCOME TAX</t>
  </si>
  <si>
    <t>MONTHLY INSTALMENT (PPh 25) PAYMENTS</t>
  </si>
  <si>
    <t>Month</t>
  </si>
  <si>
    <t>Instalment amount</t>
  </si>
  <si>
    <t>Reguler Payments</t>
  </si>
  <si>
    <t>Payments through STP</t>
  </si>
  <si>
    <t>January</t>
  </si>
  <si>
    <t>February</t>
  </si>
  <si>
    <t>March</t>
  </si>
  <si>
    <t>April</t>
  </si>
  <si>
    <t>May</t>
  </si>
  <si>
    <t>June</t>
  </si>
  <si>
    <t>July</t>
  </si>
  <si>
    <t>August</t>
  </si>
  <si>
    <t>September</t>
  </si>
  <si>
    <t>October</t>
  </si>
  <si>
    <t>November</t>
  </si>
  <si>
    <t>December</t>
  </si>
  <si>
    <t>TOTAL PPh 25 PAYMENTS</t>
  </si>
  <si>
    <t>REFUND OF PPh 24 WHICH HAS BEEN CREDITED</t>
  </si>
  <si>
    <t xml:space="preserve">G   INCOME SUBJECT TO FINAL TAX,  SEPARATELY TAXED INCOME, AND NON-ASSESSABLE INCOME </t>
  </si>
  <si>
    <t>VERSION 1 - ARTICLE 21 INCOME TAX CALCULATION IS ROUNDED DOWN</t>
  </si>
  <si>
    <t>INDIVIDUAL INCOME TAX CALCULATION</t>
  </si>
  <si>
    <t xml:space="preserve"> NET INCOME </t>
  </si>
  <si>
    <t>Net employment income</t>
  </si>
  <si>
    <t>Net employment bonus</t>
  </si>
  <si>
    <t>Subtotal net employment income &amp; bonus</t>
  </si>
  <si>
    <t>Other domestic net income</t>
  </si>
  <si>
    <t>Overseas net income</t>
  </si>
  <si>
    <t>Total net income</t>
  </si>
  <si>
    <t>ANNUALIZED NET INCOME</t>
  </si>
  <si>
    <t>ANNUALIZED TAX BASE</t>
  </si>
  <si>
    <t>Employment income</t>
  </si>
  <si>
    <t>Employment bonus</t>
  </si>
  <si>
    <t>Total employment income + bonus</t>
  </si>
  <si>
    <t>Total annualized net income</t>
  </si>
  <si>
    <t>ANNUALIZED TAXABLE INCOME</t>
  </si>
  <si>
    <t>ANNUALIZED INCOME TAX DUE</t>
  </si>
  <si>
    <t>Subtotal employment income and bonus</t>
  </si>
  <si>
    <t>On other income</t>
  </si>
  <si>
    <t>Total annualized income tax due</t>
  </si>
  <si>
    <t>Tax base</t>
  </si>
  <si>
    <t>ACTUAL INCOME TAX DUE</t>
  </si>
  <si>
    <t>Total actual income tax due</t>
  </si>
  <si>
    <t>ANNUALIZED REGULAR NET INCOME</t>
  </si>
  <si>
    <t xml:space="preserve">Net employment income </t>
  </si>
  <si>
    <t>Irregular domestic net income</t>
  </si>
  <si>
    <t>Regular domestic net income</t>
  </si>
  <si>
    <t>Irregular overseas net income</t>
  </si>
  <si>
    <t>Regular overseas net income</t>
  </si>
  <si>
    <t>Total annualized regular net income</t>
  </si>
  <si>
    <t xml:space="preserve">PERSONAL RELIEFS </t>
  </si>
  <si>
    <t>Total annualized tax base</t>
  </si>
  <si>
    <t>TAX CREDIT</t>
  </si>
  <si>
    <t>Art. 21 income tax</t>
  </si>
  <si>
    <t>Art. 24 income tax</t>
  </si>
  <si>
    <t>Irregular income tax</t>
  </si>
  <si>
    <t>Total tax credit</t>
  </si>
  <si>
    <t>TAX BASE TO CALCULATE ART. 25</t>
  </si>
  <si>
    <t>NUMBER OF TAX PERIODS</t>
  </si>
  <si>
    <t xml:space="preserve">MONTHLY PPh 25 </t>
  </si>
  <si>
    <t xml:space="preserve">VERSION 2 - ARTICLE 21 INCOME TAX CALCULATION IS NOT ROUNDED </t>
  </si>
  <si>
    <t>ANNUALIZED TAX DUE</t>
  </si>
  <si>
    <t>INDIVIDUAL TAX RETURN ATTACHMENT</t>
  </si>
  <si>
    <t>Net employment income &amp; bonus</t>
  </si>
  <si>
    <t>On employment income &amp; bonus</t>
  </si>
  <si>
    <t>CALCULATION OF MONTHLY PPh 25 INSTALLMENT</t>
  </si>
  <si>
    <t xml:space="preserve">FOR YEAR </t>
  </si>
  <si>
    <t>LESS: IRREGULAR INCOME</t>
  </si>
  <si>
    <t>ANNUALIZED NET REGULAR INCOME</t>
  </si>
  <si>
    <t>NOTIONAL TAXABLE INCOME</t>
  </si>
  <si>
    <t>NOTIONAL TAX DUE</t>
  </si>
  <si>
    <t>LESS:</t>
  </si>
  <si>
    <t>TAX BASE FOR MONTHLY PPh 25 INSTALMENT CALCULATION</t>
  </si>
  <si>
    <t>NUMBER OF TAX PERIODS (MONTHS)</t>
  </si>
  <si>
    <t>LIST OF MONTHLY PPh 25 INSTALLMENTS</t>
  </si>
  <si>
    <t>PAID IN YEAR</t>
  </si>
  <si>
    <t>Amount</t>
  </si>
  <si>
    <t>TOTAL PAYMENTS</t>
  </si>
  <si>
    <t>TOTAL CLAIMED</t>
  </si>
  <si>
    <t>LAMPIRAN SPT TAHUNAN WP ORANG PRIBADI</t>
  </si>
  <si>
    <t>Jumlah penghasilan neto</t>
  </si>
  <si>
    <t xml:space="preserve">PERHITUNGAN CICILAN PPh PASAL 25 </t>
  </si>
  <si>
    <t>UNTUK TAHUN PAJAK</t>
  </si>
  <si>
    <t>DIKURANGI: PENGHASILAN NETO TIDAK TERATUR</t>
  </si>
  <si>
    <t>PENGHASILAN NETO TERATUR YANG DISETAHUNKAN</t>
  </si>
  <si>
    <t>PENGHASILAN KENA PAJAK NOSIONAL</t>
  </si>
  <si>
    <t>PAJAK PENGHASILAN YANG TERHUTANG NOSIONAL</t>
  </si>
  <si>
    <t>DIKURANGI:</t>
  </si>
  <si>
    <t>DASAR UNTUK MENGHITUNG PPh PASAL 25</t>
  </si>
  <si>
    <t>JUMLAH MASA PAJAK (BULAN)</t>
  </si>
  <si>
    <t>JUMLAH SETORAN PPh PASAL 25 PER BULAN</t>
  </si>
  <si>
    <t>MONTHLY INSTALMENT FOR NEXT YEAR, IF FILE RETURNS FOR TWO CONSECUTIVE YEARS TOGETHER, CLICK THIS BOX</t>
  </si>
  <si>
    <t xml:space="preserve"> TAX ID NUMBER</t>
  </si>
  <si>
    <t>PROXY    NAME</t>
  </si>
  <si>
    <t>STATEMENT</t>
  </si>
  <si>
    <t>Date of receipt</t>
  </si>
  <si>
    <t>Currency</t>
  </si>
  <si>
    <t>Amount in Original Currency</t>
  </si>
  <si>
    <t>Appl. Exch. Rate</t>
  </si>
  <si>
    <t>Amount in Rupiah</t>
  </si>
  <si>
    <t>**)</t>
  </si>
  <si>
    <t>CAPITAL GAIN/LOSS</t>
  </si>
  <si>
    <t>Description of Assets</t>
  </si>
  <si>
    <t>Selling Date</t>
  </si>
  <si>
    <t>Proceeds</t>
  </si>
  <si>
    <t>Cost</t>
  </si>
  <si>
    <t>Capital Gain/Loss</t>
  </si>
  <si>
    <t>Capital gain/loss</t>
  </si>
  <si>
    <t>IRREGULAR INCOME/TAX PAID</t>
  </si>
  <si>
    <t>IRREGULAR INCOME</t>
  </si>
  <si>
    <t>Type of income</t>
  </si>
  <si>
    <t>Allowed tax credit</t>
  </si>
  <si>
    <t>Actual paid/treaty</t>
  </si>
  <si>
    <t>As per Art. 24</t>
  </si>
  <si>
    <t>Subtotal irregular income</t>
  </si>
  <si>
    <t>TOTAL NET INCOME</t>
  </si>
  <si>
    <t>CALCULATION OF MONTHLY PPh 25 INSTALLMENTS</t>
  </si>
  <si>
    <t>Penghasilan Neto</t>
  </si>
  <si>
    <t>Jumlah</t>
  </si>
  <si>
    <t>DAFTAR PENGHASILAN TIDAK TERATUR</t>
  </si>
  <si>
    <t>Jenis Penghasilan</t>
  </si>
  <si>
    <t>Kredit Pajak Yang Diperbolehkan</t>
  </si>
  <si>
    <t>Pajak yang Dibayar/Dipotong</t>
  </si>
  <si>
    <t>PPh Pasal 24 Yang Diperbolehkan</t>
  </si>
  <si>
    <t>LIST OF IRREGULAR INCOME</t>
  </si>
  <si>
    <t>Insurance Claim Of Medical, Life, Multiple Type Insurance And Scholarship.</t>
  </si>
  <si>
    <t>Gains on Sales/Transfer of Assets</t>
  </si>
  <si>
    <t>WITHHELD/PAID ABROAD [Fill In From Form 1770 S-I Total Section C Column (7)]</t>
  </si>
  <si>
    <t>PPh 25 INSTALLMENT FOR THE FOLLOWING YEAR AMOUNTING TO</t>
  </si>
  <si>
    <t>Prize From Lotteries</t>
  </si>
  <si>
    <t>TSA</t>
  </si>
  <si>
    <t>TSB</t>
  </si>
  <si>
    <t>TSC</t>
  </si>
  <si>
    <t>INCOME SOURCE:</t>
  </si>
  <si>
    <t xml:space="preserve">regulations, I hereby state that all I have declared above including all of the attachment are </t>
  </si>
  <si>
    <t>correct, complete, and clear.</t>
  </si>
  <si>
    <t>- DTP : tax borne by the Government</t>
  </si>
  <si>
    <t>- Column (6) to be filled by either Article 21/22/23/24/26/DTP (example : 21, 22, 23, 24, 26, DTP)</t>
  </si>
  <si>
    <t>- If you have paid tax in foreign countries, please insert the allowable tax credit in accordance to your summary of overseas income attachment</t>
  </si>
  <si>
    <t>x</t>
  </si>
  <si>
    <t>DATE OF PPh 29 PAYMENT (dd/mm/yy)</t>
  </si>
  <si>
    <t>FROM ONE EMPLOYER OR MORE</t>
  </si>
  <si>
    <t>SUBJECT TO FINAL TAX AND/OR FINAL IN NATURE</t>
  </si>
  <si>
    <t>PLEASE REFER TO THE GUIDELINE BOOK BEFORE FILLING</t>
  </si>
  <si>
    <t>FILL OUT WITH PRINTED /TYPED BLACK LETTERS</t>
  </si>
  <si>
    <t xml:space="preserve">    APPROPRIATE  BOX</t>
  </si>
  <si>
    <t>[Please fill in from a separated attachment for overseas income, please refer to guideline book]</t>
  </si>
  <si>
    <t>(Excluding Those Income Subject To The Final Income Tax And/Or Final In Nature)</t>
  </si>
  <si>
    <t>TAX ID NUMBER OF</t>
  </si>
  <si>
    <t>WITHHOLDER/COLLECTOR</t>
  </si>
  <si>
    <t>WITHHOLDING</t>
  </si>
  <si>
    <t>Transfer of Title of Land and/or Building</t>
  </si>
  <si>
    <t xml:space="preserve">TOTAL PPh 25 CLAIMED </t>
  </si>
  <si>
    <t>PPH 29 PAID VIA EXTENSION</t>
  </si>
  <si>
    <t>IF THERE IS NOT ENOUGH SPACE, SEPARATE PAGES IN ACCORDANCE WITH THIS FORM CAN BE PREPARED</t>
  </si>
  <si>
    <t>ADDRESS</t>
  </si>
  <si>
    <t>NAME</t>
  </si>
  <si>
    <t>(INCLUDING PPH 29 PAID DURING EXTENSION)</t>
  </si>
  <si>
    <t>1a</t>
  </si>
  <si>
    <t>Employment Income</t>
  </si>
  <si>
    <t>Other domestic income</t>
  </si>
  <si>
    <t>Overseas income</t>
  </si>
  <si>
    <t>Penghasilan bruto dari pekerjaan &amp; bonus</t>
  </si>
  <si>
    <t>Penghasilan bruto dalam negeri lainnya</t>
  </si>
  <si>
    <t>Penghasilan bruto luar negeri</t>
  </si>
  <si>
    <t>2009 Onward Personal Relief</t>
  </si>
  <si>
    <t>SPT PEMBETULAN KE-…</t>
  </si>
  <si>
    <t>PERHATIAN :</t>
  </si>
  <si>
    <t>[Diisi akumulasi jumlah penghasilan neto pada setiap Formulir 1721-A1 dan/atau 1721-A2 angka 14 yang dilampirkan atau Bukti Potong lain]</t>
  </si>
  <si>
    <t>ZAKAT/SUMBANGAN KEAGAMAAN YANG SIFATNYA WAJIB</t>
  </si>
  <si>
    <t>1.</t>
  </si>
  <si>
    <t>2.</t>
  </si>
  <si>
    <t>3.</t>
  </si>
  <si>
    <t>4.</t>
  </si>
  <si>
    <t>5.</t>
  </si>
  <si>
    <t>6.</t>
  </si>
  <si>
    <t>YANG SIFATNYA WAJIB (4 - 5)</t>
  </si>
  <si>
    <t>JUMLAH PENGHASILAN NETO SETELAH PENGURANGAN ZAKAT /SUMBANGAN KEAGAMAAN</t>
  </si>
  <si>
    <t>7.</t>
  </si>
  <si>
    <t>8.</t>
  </si>
  <si>
    <t>9.</t>
  </si>
  <si>
    <t>10.</t>
  </si>
  <si>
    <t>11.</t>
  </si>
  <si>
    <t>12.</t>
  </si>
  <si>
    <t>13.</t>
  </si>
  <si>
    <t>14.</t>
  </si>
  <si>
    <t>15.</t>
  </si>
  <si>
    <t>16.</t>
  </si>
  <si>
    <t>17.</t>
  </si>
  <si>
    <t>18.</t>
  </si>
  <si>
    <t>PERMOHONAN : PPh Lebih Bayar pada 16b mohon:</t>
  </si>
  <si>
    <t>RETURN WITH SKPPKP ART. 17 C (OBEDIENT TAXPAYER)</t>
  </si>
  <si>
    <t>RETURN WITH SKKPP ART. 17 D (CERTAIN TAXPAYER)</t>
  </si>
  <si>
    <t xml:space="preserve">c. </t>
  </si>
  <si>
    <t xml:space="preserve">d. </t>
  </si>
  <si>
    <t>PAJAK</t>
  </si>
  <si>
    <t>DIPERHITUNGKAN DENGAN UTANG</t>
  </si>
  <si>
    <t>DIHITUNG BERDASARKAN:</t>
  </si>
  <si>
    <t>PROXY (WHERE RELEVANT)</t>
  </si>
  <si>
    <t>TAX LIABILITIES CALCULATION FOR TAXPAYER WITH PRENUPTIAL AGREEMENT AND/OR HAS OWN TAX ID NUMBER</t>
  </si>
  <si>
    <t>adalah benar, lengkap dan jelas.</t>
  </si>
  <si>
    <t>perundang-undangan yang berlaku, saya menyatakan bahwa yang telah beritahukan di atas beserta lampiran-lampirannya</t>
  </si>
  <si>
    <t xml:space="preserve">DAFTAR PEMOTONGAN/PEMUNGUTAN PPh OLEH PIHAK LAIN DAN PPh </t>
  </si>
  <si>
    <t>YANG DITANGGUNG PEMERINTAH</t>
  </si>
  <si>
    <t>Number 2</t>
  </si>
  <si>
    <t>Keuntungan dari Penjualan/Pengalihan Harta</t>
  </si>
  <si>
    <t>angka 2</t>
  </si>
  <si>
    <t>Domestic Scholarship</t>
  </si>
  <si>
    <t>\</t>
  </si>
  <si>
    <t>Profit Sharing of Member of the Company Which The Capital Is Not Divided In Share, Partnership Etc.</t>
  </si>
  <si>
    <t>DAFTAR PEMOTONGAN/PEMUNGUTAN PPh OLEH PIHAK LAIN DAN PPh YANG DITANGGUNG PEMERINTAH</t>
  </si>
  <si>
    <t>22/23/24/26/DTP *</t>
  </si>
  <si>
    <t>1770 S Bagian D angka 12</t>
  </si>
  <si>
    <t>SUMMARY OF WITHHOLDING TAX, TAXES COLLECTED BY OTHERS, AND GOVERNMENT BORNE TAXES</t>
  </si>
  <si>
    <t>Number 12</t>
  </si>
  <si>
    <t>HARTA PADA AKHIR TAHUN</t>
  </si>
  <si>
    <t>KEWAJIBAN/UTANG PADA AKHIR TAHUN</t>
  </si>
  <si>
    <t>DAFTAR SUSUNAN ANGGOTA KELUARGA</t>
  </si>
  <si>
    <t>Bunga Deposito, Tabungan, Diskonto SBI, Surat Berharga Negara</t>
  </si>
  <si>
    <t>yang Dibayarkan Sekaligus</t>
  </si>
  <si>
    <t>Bangunan yang Diterima Dalam Rangka Bangun Guna Serah</t>
  </si>
  <si>
    <t>Bunga Simpanan Yang Dibayarkan Oleh Koperasi Kepada Anggota Koperasi</t>
  </si>
  <si>
    <t>Penghasilan Dari Transaksi Derivatif</t>
  </si>
  <si>
    <t>Penghasilan Isteri Dari Satu Pemberi Kerja</t>
  </si>
  <si>
    <t>AMENDED TAX RETURN NO.</t>
  </si>
  <si>
    <t xml:space="preserve">  (See the guideline book about Attachment I Section C and Form 1770S number 3)</t>
  </si>
  <si>
    <t>BU:</t>
  </si>
  <si>
    <t xml:space="preserve">   *) Columns with IDR amounts have to be filled without any decimal amount (please refer to the guideline book page 3)</t>
  </si>
  <si>
    <t>[Fill in with accumulated of net income from every attached 1721-A1 form and/or 1721-A2 number 14 or other withholding tax slips]</t>
  </si>
  <si>
    <t xml:space="preserve">[Fill in with amount from form 1770 S-I Total Section A ] </t>
  </si>
  <si>
    <t>(TAX RATES Art. 17 INCOME TAX LAW x NUMBER 8)</t>
  </si>
  <si>
    <t>INCOME TAX WITHHELD/COLLECTED BY OTHER PARTIES/BORNE BY THE GOVERNMENT AND/OR</t>
  </si>
  <si>
    <t>ART. 25 INCOME TAX (PPh 25)</t>
  </si>
  <si>
    <t>REQUEST : With respect to the overpaid tax in number 16b please:</t>
  </si>
  <si>
    <t xml:space="preserve">OFFSET AGAINST THE </t>
  </si>
  <si>
    <t xml:space="preserve">1/12 x TOTAL OF NUMBER 13 </t>
  </si>
  <si>
    <t>F. PPh 25 INSTALLMENT FOR THE FOLLOWING TAX YEAR</t>
  </si>
  <si>
    <t>Tax Liabilities Calculation For Taxpayer With Prenuptial Agreement And/Or Has Own Tax ID Number</t>
  </si>
  <si>
    <t>Interest on time deposits, savings, discount on SBI, state commercial paper</t>
  </si>
  <si>
    <t xml:space="preserve">Interest/discounts on bonds traded in stock exchange </t>
  </si>
  <si>
    <t>Sales value of shares traded in stock exchange</t>
  </si>
  <si>
    <t>Income from Derivative Transaction</t>
  </si>
  <si>
    <t>INCOME SUBJECT TO FINAL TAX AND/OR FINAL IN NATURE</t>
  </si>
  <si>
    <t>ASSETS AT YEAR END</t>
  </si>
  <si>
    <t>LIABILITIES AT YEAR END</t>
  </si>
  <si>
    <t>LIST OF FAMILY MEMBER</t>
  </si>
  <si>
    <t>Transfer of title of land and/or buildings</t>
  </si>
  <si>
    <t>Rental of Land and/or Building</t>
  </si>
  <si>
    <t>The buildings received under a "BOT" arrangement</t>
  </si>
  <si>
    <t>Interest paid by Cooperation to Cooperation Member</t>
  </si>
  <si>
    <t>etc.</t>
  </si>
  <si>
    <t>BAGIAN D</t>
  </si>
  <si>
    <t>HUBUNGAN KELUARGA</t>
  </si>
  <si>
    <t>SECTION D</t>
  </si>
  <si>
    <t>RELATIONSHIP</t>
  </si>
  <si>
    <t>TYPE OF TAX RETURNS (CHOOSE ONE OF THE TWO OPTIONS BELOW)</t>
  </si>
  <si>
    <t>WITH 1721-A1 (INCLUDING PART TAX TREATY)</t>
  </si>
  <si>
    <t>FULL YEAR / PART YEAR (INCLUDING PART TAX TREATY)</t>
  </si>
  <si>
    <t>BLANK FORM</t>
  </si>
  <si>
    <t>TAX CREDITS</t>
  </si>
  <si>
    <t xml:space="preserve">PENGHASILAN TIDAK KENA PAJAK </t>
  </si>
  <si>
    <t>KREDIT PAJAK</t>
  </si>
  <si>
    <t>1</t>
  </si>
  <si>
    <t>KEMENTERIAN KEUANGAN RI</t>
  </si>
  <si>
    <t>f. Benefits-in-kind which have been subject to   PPh 21</t>
  </si>
  <si>
    <t>NET INCOME *)</t>
  </si>
  <si>
    <t>TOTAL NET REGULAR INCOME</t>
  </si>
  <si>
    <t>PENGHASILAN NETO *)</t>
  </si>
  <si>
    <t xml:space="preserve">JUMLAH PENGHASILAN NETO TERATUR </t>
  </si>
  <si>
    <t>Interest/discounts on bonds</t>
  </si>
  <si>
    <t xml:space="preserve">Bunga/Diskonto Obligasi </t>
  </si>
  <si>
    <t>Scholarship</t>
  </si>
  <si>
    <t>Beasiswa</t>
  </si>
  <si>
    <t xml:space="preserve">PREVIOUS EMPLOYER </t>
  </si>
  <si>
    <t xml:space="preserve">a. Net income </t>
  </si>
  <si>
    <t xml:space="preserve">b. Income tax withheld </t>
  </si>
  <si>
    <t xml:space="preserve">TOTAL </t>
  </si>
  <si>
    <t>FEMALE</t>
  </si>
  <si>
    <t>M /</t>
  </si>
  <si>
    <t>S /</t>
  </si>
  <si>
    <t>19.</t>
  </si>
  <si>
    <t>20.</t>
  </si>
  <si>
    <t>in English</t>
  </si>
  <si>
    <t>in Bahasa Indonesia</t>
  </si>
  <si>
    <t>YES</t>
  </si>
  <si>
    <t>[dd - mm - yyyy]</t>
  </si>
  <si>
    <t>C.03</t>
  </si>
  <si>
    <t>C.02</t>
  </si>
  <si>
    <t>3. DATE &amp; SIGNATURE</t>
  </si>
  <si>
    <t>C.01</t>
  </si>
  <si>
    <t>TIN</t>
  </si>
  <si>
    <t>C. WITHHOLDER IDENTITY</t>
  </si>
  <si>
    <t xml:space="preserve"> ARTICLE 21 AND ARTICLE 26 INCOME TAX WITHHELD AND SETTLED</t>
  </si>
  <si>
    <t xml:space="preserve"> ARTICLE 21 INCOME TAX DUE</t>
  </si>
  <si>
    <t>PRIOR PERIOD ARTICLE 21 INCOME TAX WITHHELD</t>
  </si>
  <si>
    <t xml:space="preserve">ANNUAL/ANNUALISED ARTICLE 21 INCOME TAX </t>
  </si>
  <si>
    <t xml:space="preserve"> FULL YEAR / ANNUALISED TAXABLE INCOME (14-15)</t>
  </si>
  <si>
    <t xml:space="preserve"> NON TAXABLE INCOME</t>
  </si>
  <si>
    <t xml:space="preserve"> TOTAL NET INCOME FOR ARTICLE 21 INCOME TAX CALCULATION (FULL YEAR / ANNUALISED)</t>
  </si>
  <si>
    <t>PRIOR PERIOD NET INCOME</t>
  </si>
  <si>
    <t xml:space="preserve"> TOTAL NET INCOME (8-11)</t>
  </si>
  <si>
    <t>ARTICLE 21 CALCULATION :</t>
  </si>
  <si>
    <t xml:space="preserve"> TOTAL DEDUCTIONS (9 TO 10)</t>
  </si>
  <si>
    <t>OLD AGE SAVING CONTRIBUTION</t>
  </si>
  <si>
    <t xml:space="preserve"> OCCUPATIONAL COST / PENSION CONTRIBUTION</t>
  </si>
  <si>
    <t xml:space="preserve"> DEDUCTION :</t>
  </si>
  <si>
    <t>TOTAL GROSS INCOME (1 TO 7)</t>
  </si>
  <si>
    <t>TANTIEM, BONUSES, GRATUITIES, PRODUCTION COMPENSATION AND ANNUAL PUBLIC HOLIDAY ALLOWANCE</t>
  </si>
  <si>
    <t>BENEFITS IN KIND WHICH HAVE BEEN SUBJECT TO ARTICLE 21 INCOME TAX WITHHOLDING</t>
  </si>
  <si>
    <t>INSURANCE PREMIUM PAID BY EMPLOYER</t>
  </si>
  <si>
    <t>HONORARIUM AND OTHER COMPENSATION</t>
  </si>
  <si>
    <t>OTHER ALLOWANCES, OVERTIME, ETC</t>
  </si>
  <si>
    <t>INCOME TAX ALLOWANCE</t>
  </si>
  <si>
    <t>SALARY / PENSION  OR OLD AGE SAVING</t>
  </si>
  <si>
    <t xml:space="preserve">  GROSS INCOME :</t>
  </si>
  <si>
    <t xml:space="preserve"> 21-100-02</t>
  </si>
  <si>
    <t>21-100-01</t>
  </si>
  <si>
    <t xml:space="preserve">  TAX OBJECT CODE</t>
  </si>
  <si>
    <t>AMOUNT (Rp)</t>
  </si>
  <si>
    <t>B. COMPENSATION BREAKDOWN AND ARTICLE 21 INCOME TAX CALCULATION</t>
  </si>
  <si>
    <t>A.06</t>
  </si>
  <si>
    <t xml:space="preserve"> MALE</t>
  </si>
  <si>
    <t>A.05</t>
  </si>
  <si>
    <t>GENDER    :</t>
  </si>
  <si>
    <t>A.12</t>
  </si>
  <si>
    <t>ORIGIN COUNTRY CODE :</t>
  </si>
  <si>
    <t>A.11</t>
  </si>
  <si>
    <t>EXPATRIATE :</t>
  </si>
  <si>
    <t>A.04</t>
  </si>
  <si>
    <t>A.10</t>
  </si>
  <si>
    <t>POSITION :</t>
  </si>
  <si>
    <t>A.03</t>
  </si>
  <si>
    <t xml:space="preserve">NAME </t>
  </si>
  <si>
    <t>A.09</t>
  </si>
  <si>
    <t>A.08</t>
  </si>
  <si>
    <t>A.07</t>
  </si>
  <si>
    <t>A.02</t>
  </si>
  <si>
    <t>ID/PASSPORT
NUMBER</t>
  </si>
  <si>
    <t>DEPENDENT STATUS FOR NON TAXABLE INCOME</t>
  </si>
  <si>
    <t>A.01</t>
  </si>
  <si>
    <t>A. IDENTITY OF WITHHOLDING INCOME RECIPIENT</t>
  </si>
  <si>
    <t>H.04</t>
  </si>
  <si>
    <t>WITHHOLDER NAME</t>
  </si>
  <si>
    <t>H.03</t>
  </si>
  <si>
    <t>WITHHOLDER TAX
ID NUMBER</t>
  </si>
  <si>
    <t>H.02</t>
  </si>
  <si>
    <t>H.01</t>
  </si>
  <si>
    <t>NUMBER :</t>
  </si>
  <si>
    <t>THE DIRECTORATE GENERAL OF TAXATION</t>
  </si>
  <si>
    <t xml:space="preserve"> [mm - mm]</t>
  </si>
  <si>
    <t>EARNING PERIOD</t>
  </si>
  <si>
    <t xml:space="preserve"> Sheet 2       :  for Tax Withholder</t>
  </si>
  <si>
    <t xml:space="preserve"> Sheet 1       :  for Employee</t>
  </si>
  <si>
    <t>FORM 1721 - A1</t>
  </si>
  <si>
    <t>ARTICLE 21 INCOME TAX WITHHOLDING SLIP FOR PERMANENT EMPLOYEE OR PENSION / OLD AGE SAVING BENEFICIARY</t>
  </si>
  <si>
    <t>a r e a   s t a p l e s</t>
  </si>
  <si>
    <t>PA /</t>
  </si>
  <si>
    <t>KK</t>
  </si>
  <si>
    <t>HB</t>
  </si>
  <si>
    <t>PH</t>
  </si>
  <si>
    <t>MT</t>
  </si>
  <si>
    <t>STATUS KEWAJIBAN PERPAJAKAN SUAMI ISTRI</t>
  </si>
  <si>
    <t>TAX ID SPOUSE</t>
  </si>
  <si>
    <t>NPWP ISTRI / SUAMI</t>
  </si>
  <si>
    <t xml:space="preserve">SPOUSE TAX OBLIGATIONS STATUS </t>
  </si>
  <si>
    <t>Permohonan perubahan data disampaikan terpisah dari pelaporan SPT tahunan PPh Orang Pribadi ini, dengan menggunakan Formulir Perubahan Data Wajib Pajak dan</t>
  </si>
  <si>
    <t>dilengkapi dengan dokumen yang disyaratkan</t>
  </si>
  <si>
    <t>DIKEMBALIKAN DENGAN SKPPKP PASAL 17 C (WP dengan Kriteria Tertentu)</t>
  </si>
  <si>
    <t>DIKEMBALIKAN DENGAN SKKPP PASAL 17 D (WP yang memenuhi Persyaratan Tertentu)</t>
  </si>
  <si>
    <t>OFFSET AGAINST THE TAX LIABILITIES</t>
  </si>
  <si>
    <t>The request for change in data shall be submitted separately from the reporting of this Individual Annual Income Tax Return, using the Form for Change in Taxpayer Data</t>
  </si>
  <si>
    <t>and accompanied by the required documents</t>
  </si>
  <si>
    <t>NIK</t>
  </si>
  <si>
    <t>Perhitungan PPh Terutang bagi Wajib Pajak dengan status Perpajakan PH atau MT</t>
  </si>
  <si>
    <t>TAX OBLIGATION STATUS</t>
  </si>
  <si>
    <t>SPOUSE TAX ID</t>
  </si>
  <si>
    <t>TOTAL TAX CREDIT (14a + 14b)</t>
  </si>
  <si>
    <t>JUMLAH KREDIT PAJAK (14a + 14b)</t>
  </si>
  <si>
    <t>RESIDENCE ID NO</t>
  </si>
  <si>
    <t>TYPE OF ASSETS</t>
  </si>
  <si>
    <t>ASSETS CODE</t>
  </si>
  <si>
    <t>DAFTAR HARTA DAN KEWAJIBAN/UTANG PADA AKHIR TAHUN</t>
  </si>
  <si>
    <t>Kode Harta</t>
  </si>
  <si>
    <t>Nama Harta</t>
  </si>
  <si>
    <t>Tahun Perolehan</t>
  </si>
  <si>
    <t>Harga Perolehan</t>
  </si>
  <si>
    <t>Keterangan</t>
  </si>
  <si>
    <t>JUMLAH HARTA PADA AKHIR TAHUN</t>
  </si>
  <si>
    <t>CASH AND CASH EQUIVALENT</t>
  </si>
  <si>
    <t xml:space="preserve">011 </t>
  </si>
  <si>
    <t xml:space="preserve">012 </t>
  </si>
  <si>
    <t>013</t>
  </si>
  <si>
    <t>014</t>
  </si>
  <si>
    <t>019</t>
  </si>
  <si>
    <t>Cash in hand</t>
  </si>
  <si>
    <t>Uang Tunai</t>
  </si>
  <si>
    <t>Tabungan</t>
  </si>
  <si>
    <t>Giro</t>
  </si>
  <si>
    <t>Deposito</t>
  </si>
  <si>
    <t>Setara kas lainnya</t>
  </si>
  <si>
    <t>Other cash equivalent</t>
  </si>
  <si>
    <t>Time Deposit</t>
  </si>
  <si>
    <t>Checking Accounts</t>
  </si>
  <si>
    <t>Savings accounts</t>
  </si>
  <si>
    <t>RECEIVABLES</t>
  </si>
  <si>
    <t>021</t>
  </si>
  <si>
    <t>Receivables</t>
  </si>
  <si>
    <t>029</t>
  </si>
  <si>
    <t>Other receivables</t>
  </si>
  <si>
    <t>INVESTMENTS</t>
  </si>
  <si>
    <t>031</t>
  </si>
  <si>
    <t>Shares purchased for resale</t>
  </si>
  <si>
    <t>032</t>
  </si>
  <si>
    <t>Shares</t>
  </si>
  <si>
    <t>033</t>
  </si>
  <si>
    <t>Company-issued bonds</t>
  </si>
  <si>
    <t>034</t>
  </si>
  <si>
    <t>Indonesian government-issued bonds</t>
  </si>
  <si>
    <t>036</t>
  </si>
  <si>
    <t>035</t>
  </si>
  <si>
    <t>Other debt instruments</t>
  </si>
  <si>
    <t>Mutual funds</t>
  </si>
  <si>
    <t>037</t>
  </si>
  <si>
    <t>Derivative instruments</t>
  </si>
  <si>
    <t>038</t>
  </si>
  <si>
    <t>Equity participation not in the form of shares</t>
  </si>
  <si>
    <t>Other investments</t>
  </si>
  <si>
    <t>039</t>
  </si>
  <si>
    <t>MEANS OF TRANSPORTATION</t>
  </si>
  <si>
    <t>041</t>
  </si>
  <si>
    <t>Bicycles</t>
  </si>
  <si>
    <t>042</t>
  </si>
  <si>
    <t>Motorcycles</t>
  </si>
  <si>
    <t>043</t>
  </si>
  <si>
    <t>Cars</t>
  </si>
  <si>
    <t>044</t>
  </si>
  <si>
    <t>Other means of transportation</t>
  </si>
  <si>
    <t>OTHER MOVEABLE PROPERTY</t>
  </si>
  <si>
    <t>051</t>
  </si>
  <si>
    <t>Precious metals</t>
  </si>
  <si>
    <t>052</t>
  </si>
  <si>
    <t>Precious stones</t>
  </si>
  <si>
    <t>053</t>
  </si>
  <si>
    <t>Works of art and antiques</t>
  </si>
  <si>
    <t>054</t>
  </si>
  <si>
    <t>Yacht, airplane, helicopter, jet ski, special sport equipment</t>
  </si>
  <si>
    <t>055</t>
  </si>
  <si>
    <t>Electronic equipment, furniture</t>
  </si>
  <si>
    <t>059</t>
  </si>
  <si>
    <t>Other moveable property</t>
  </si>
  <si>
    <t>REAL PROPERTY</t>
  </si>
  <si>
    <t>061</t>
  </si>
  <si>
    <t>Land and/or building for residence</t>
  </si>
  <si>
    <t>062</t>
  </si>
  <si>
    <t>Land and/or building for commercial purposes</t>
  </si>
  <si>
    <t>063</t>
  </si>
  <si>
    <t>Land for business</t>
  </si>
  <si>
    <t>069</t>
  </si>
  <si>
    <t>Other real property</t>
  </si>
  <si>
    <t>101</t>
  </si>
  <si>
    <t>Loans from banks/non bank financial institution</t>
  </si>
  <si>
    <t>102</t>
  </si>
  <si>
    <t>Credit cards</t>
  </si>
  <si>
    <t>103</t>
  </si>
  <si>
    <t>Loans from affiliates</t>
  </si>
  <si>
    <t>104</t>
  </si>
  <si>
    <t>Other liabilities</t>
  </si>
  <si>
    <t>Piutang</t>
  </si>
  <si>
    <t>Piutang lainnya</t>
  </si>
  <si>
    <t>Saham yang dibeli untuk dijual kembali</t>
  </si>
  <si>
    <t>Saham</t>
  </si>
  <si>
    <t>Obligasi Perusahaan</t>
  </si>
  <si>
    <t>Obligasi Pemerintah Indonesia</t>
  </si>
  <si>
    <t>Surat utang lainnya</t>
  </si>
  <si>
    <t>Reksadana</t>
  </si>
  <si>
    <t>Instrumen derivatif lainnya</t>
  </si>
  <si>
    <t>Penyertaan modal dalam perusahaan lain yang tidak atas saham meliputi penyertaan modal pada CV, Firma, dan sejenisnya</t>
  </si>
  <si>
    <t>Investasi lainnya</t>
  </si>
  <si>
    <t>Sepeda</t>
  </si>
  <si>
    <t>Sepeda Motor</t>
  </si>
  <si>
    <t>Mobil</t>
  </si>
  <si>
    <t>Alat transportasi lainnya</t>
  </si>
  <si>
    <t>Logam mulia</t>
  </si>
  <si>
    <t>Batu mulia</t>
  </si>
  <si>
    <t>Barang antik dan seni</t>
  </si>
  <si>
    <t>Kapal pesiar, pesawat, helikopter, jet ski, dan peralatan olah raga lainnya</t>
  </si>
  <si>
    <t>Peralatan elektronik, furnitur</t>
  </si>
  <si>
    <t>Harta bergerak lainnya</t>
  </si>
  <si>
    <t>Tanah dan/atau bangunan untuk tempat tinggal</t>
  </si>
  <si>
    <t>Tanah dan/atau bangunan untuk usaha</t>
  </si>
  <si>
    <t>Tanah/lahan untuk usaha</t>
  </si>
  <si>
    <t>Harta tidak bergerak lainnya</t>
  </si>
  <si>
    <t>Utang bank/lembaga keuangan bukan bank</t>
  </si>
  <si>
    <t>Kartu kredit</t>
  </si>
  <si>
    <t>Utang afiliasi</t>
  </si>
  <si>
    <t>Utang lainnya</t>
  </si>
  <si>
    <t>JUMLAH KEWAJIBAN PADA AKHIR TAHUN</t>
  </si>
  <si>
    <t>Kode Utang</t>
  </si>
  <si>
    <t>Nama Pemberi Pinjaman</t>
  </si>
  <si>
    <t>Alamat Pemberi Pinjaman</t>
  </si>
  <si>
    <t>Tahun Peminjaman</t>
  </si>
  <si>
    <t>LIST OF ASSETS AND LIABILITIES AT THE YEAR END</t>
  </si>
  <si>
    <t>ASSETS AT THE YEAR END</t>
  </si>
  <si>
    <t>List of Assets</t>
  </si>
  <si>
    <t>Year of Acquisition</t>
  </si>
  <si>
    <t>Acquisition Cost</t>
  </si>
  <si>
    <t>Remarks</t>
  </si>
  <si>
    <t>TOTAL ASSETS AT THE YEAR END</t>
  </si>
  <si>
    <t>LIABILITIES AT THE YEAR END</t>
  </si>
  <si>
    <t>Liability code</t>
  </si>
  <si>
    <t>Address of Lender</t>
  </si>
  <si>
    <t>Name of Lender</t>
  </si>
  <si>
    <t>NAMA HARTA</t>
  </si>
  <si>
    <t>KODE HARTA</t>
  </si>
  <si>
    <t>NAMA PEMBERI PINJAMAN</t>
  </si>
  <si>
    <t>KODE UTANG</t>
  </si>
  <si>
    <t>NAME OF LENDER</t>
  </si>
  <si>
    <t>LIABILITIES CODE</t>
  </si>
  <si>
    <t>TAXPAYER NAME:</t>
  </si>
  <si>
    <t>TAX ID NUMBER:</t>
  </si>
  <si>
    <t>Assets Code</t>
  </si>
  <si>
    <t>NAMA WAJIB PAJAK:</t>
  </si>
  <si>
    <t>NPWP:</t>
  </si>
  <si>
    <t>Withholding tax by employer</t>
  </si>
  <si>
    <t>Prepaid tax instalments</t>
  </si>
  <si>
    <t>TAX UNDER/(OVER)PAYMENT</t>
  </si>
  <si>
    <t>Country</t>
  </si>
  <si>
    <t>Australia</t>
  </si>
  <si>
    <t>Brunei Darussalam</t>
  </si>
  <si>
    <t>Canada</t>
  </si>
  <si>
    <t>China</t>
  </si>
  <si>
    <t>Denmark</t>
  </si>
  <si>
    <t>Euro</t>
  </si>
  <si>
    <t>Hong Kong</t>
  </si>
  <si>
    <t>India</t>
  </si>
  <si>
    <t>Japan</t>
  </si>
  <si>
    <t>Kuwait</t>
  </si>
  <si>
    <t>Korea</t>
  </si>
  <si>
    <t>Malaysia</t>
  </si>
  <si>
    <t>Myanmar</t>
  </si>
  <si>
    <t>New Zealand</t>
  </si>
  <si>
    <t>Norway</t>
  </si>
  <si>
    <t>Pakistan</t>
  </si>
  <si>
    <t>Philippines</t>
  </si>
  <si>
    <t>Saudi Arabia</t>
  </si>
  <si>
    <t>Singapore</t>
  </si>
  <si>
    <t>Sri Lanka</t>
  </si>
  <si>
    <t>Sweden</t>
  </si>
  <si>
    <t>Switzerland</t>
  </si>
  <si>
    <t>Thailand</t>
  </si>
  <si>
    <t>United Kingdom</t>
  </si>
  <si>
    <t>United States</t>
  </si>
  <si>
    <t> 1 AUD</t>
  </si>
  <si>
    <t> 1 BND</t>
  </si>
  <si>
    <t> 1 CAD</t>
  </si>
  <si>
    <t>1 CNY</t>
  </si>
  <si>
    <t> 1 DKK</t>
  </si>
  <si>
    <t> 1 EUR</t>
  </si>
  <si>
    <t> 1 HKD</t>
  </si>
  <si>
    <t> 1 INR</t>
  </si>
  <si>
    <t>1 JPY</t>
  </si>
  <si>
    <t> 1 KWD</t>
  </si>
  <si>
    <t>1 KRW</t>
  </si>
  <si>
    <t> 1 MYR</t>
  </si>
  <si>
    <t> 1 MMK</t>
  </si>
  <si>
    <t> 1 NZD</t>
  </si>
  <si>
    <t> 1 NOK</t>
  </si>
  <si>
    <t> 1 PKR</t>
  </si>
  <si>
    <t> 1 PHP</t>
  </si>
  <si>
    <t> 1 SAR</t>
  </si>
  <si>
    <t> 1 SGD</t>
  </si>
  <si>
    <t> 1 LKR</t>
  </si>
  <si>
    <t> 1 SEK</t>
  </si>
  <si>
    <t> 1 CHF</t>
  </si>
  <si>
    <t> 1 THB</t>
  </si>
  <si>
    <t> 1 GBP</t>
  </si>
  <si>
    <t> 1 USD</t>
  </si>
  <si>
    <t>Average by year</t>
  </si>
  <si>
    <t>Average by month</t>
  </si>
  <si>
    <t>Average by accumulated month</t>
  </si>
  <si>
    <t xml:space="preserve">WEEKLY EXCHANGE RATES </t>
  </si>
  <si>
    <t>ANNUALIZED INCOME TAX</t>
  </si>
  <si>
    <t>rounded down</t>
  </si>
  <si>
    <t>OVERSEAS INCOME - FOR U.S. 1040 FILER</t>
  </si>
  <si>
    <t>INFORMATION FROM U.S. 1040</t>
  </si>
  <si>
    <t>WORK PERIOD (FOR INCOME PRORATION PURPOSES)</t>
  </si>
  <si>
    <t>AS IN FORM 1721A1/A2 =</t>
  </si>
  <si>
    <t>MONTHS</t>
  </si>
  <si>
    <t>IF DIFFERENT WITH FORM 1721A1/A2, PLEASE FILL IN …</t>
  </si>
  <si>
    <t>WORK PERIOD USED</t>
  </si>
  <si>
    <t>DETAILED OF INCOME AND FTC INFORMATION</t>
  </si>
  <si>
    <t>DIVIDEND, INTEREST, RENTAL, OTHER INCOME (EXCLUDE CAPITAL GAIN/LOSS)</t>
  </si>
  <si>
    <t xml:space="preserve">***)Note: </t>
  </si>
  <si>
    <t>Items under consideration</t>
  </si>
  <si>
    <t>Amount in USD</t>
  </si>
  <si>
    <t xml:space="preserve">Full year Income </t>
  </si>
  <si>
    <t>Taxable income</t>
  </si>
  <si>
    <t>Foreign tax credit</t>
  </si>
  <si>
    <t xml:space="preserve">Taxable Income </t>
  </si>
  <si>
    <t>FTC</t>
  </si>
  <si>
    <t>IRREGULAR TAX CREDIT</t>
  </si>
  <si>
    <t>ART. 29 INCOME TAX PAID BECAUSE OF IMPROPER ART. 21 INCOME TAX CALCULATION</t>
  </si>
  <si>
    <t>SUMMARY OF U.S. SOURCED INCOME</t>
  </si>
  <si>
    <t>Exchange Rate</t>
  </si>
  <si>
    <t>Note:</t>
  </si>
  <si>
    <t xml:space="preserve">Number of tax periods = </t>
  </si>
  <si>
    <t>months</t>
  </si>
  <si>
    <t xml:space="preserve">CALCULATION OF FOREIGN TAX CREDIT ALLOWED </t>
  </si>
  <si>
    <t>(ARTICLE 24 INCOME TAX)</t>
  </si>
  <si>
    <t>Description</t>
  </si>
  <si>
    <t xml:space="preserve">Total income tax due </t>
  </si>
  <si>
    <t>Article 21 income tax paid</t>
  </si>
  <si>
    <t>Balance due</t>
  </si>
  <si>
    <t>Total foreign tax credit used</t>
  </si>
  <si>
    <t>Balance foreign tax credit unused/loss</t>
  </si>
  <si>
    <t xml:space="preserve">Calculated based on the Ministry of Finance Decree No. 164/KMK.03/2002 </t>
  </si>
  <si>
    <t>I request to have this amount to be calculated as a tax credit.</t>
  </si>
  <si>
    <t>DAFTAR PENGHASILAN DARI AMERIKA SERIKAT</t>
  </si>
  <si>
    <t>Kurs Pajak</t>
  </si>
  <si>
    <t>Jumlah dalam USD</t>
  </si>
  <si>
    <t>Jumlah dalam Rupiah</t>
  </si>
  <si>
    <t>Penghasilan</t>
  </si>
  <si>
    <t>Pajak yang dibayar/dipotong</t>
  </si>
  <si>
    <t>Catatan:</t>
  </si>
  <si>
    <t>Jumlah periode pajak =</t>
  </si>
  <si>
    <t>bulan</t>
  </si>
  <si>
    <t xml:space="preserve">PERHITUNGAN KREDIT PAJAK YANG DIPERBOLEHKAN </t>
  </si>
  <si>
    <t>(PPh PASAL 24)</t>
  </si>
  <si>
    <t xml:space="preserve">Jumlah penghasilan pribadi yang berasal dari Amerika Serikat </t>
  </si>
  <si>
    <t>Pajak Penghasilan Terhutang</t>
  </si>
  <si>
    <t>PPh Pasal 21 yang telah dipotong</t>
  </si>
  <si>
    <t>Kredit Pajak yang Digunakan</t>
  </si>
  <si>
    <t>Sisa kredit pajak yang tidak terpakai</t>
  </si>
  <si>
    <t xml:space="preserve">Dihitung berdasarkan Keputusan Menteri Keuangan No. 164/KMK.03/2002 </t>
  </si>
  <si>
    <t>Permohonan: jumlah pajak ini mohon diperhitungkan sebagai kredit pajak.</t>
  </si>
  <si>
    <r>
      <t xml:space="preserve">Maximum foreign tax credit </t>
    </r>
    <r>
      <rPr>
        <vertAlign val="superscript"/>
        <sz val="10"/>
        <rFont val="Cambria"/>
        <family val="1"/>
        <scheme val="major"/>
      </rPr>
      <t xml:space="preserve">2) </t>
    </r>
  </si>
  <si>
    <r>
      <t xml:space="preserve">Foreign tax credit allowed </t>
    </r>
    <r>
      <rPr>
        <vertAlign val="superscript"/>
        <sz val="10"/>
        <rFont val="Cambria"/>
        <family val="1"/>
        <scheme val="major"/>
      </rPr>
      <t>3)</t>
    </r>
  </si>
  <si>
    <t>Line# 
in the US1040</t>
  </si>
  <si>
    <t>The above income information is obtained from the US1040 return</t>
  </si>
  <si>
    <t>Line# 
in the 
US1040 return</t>
  </si>
  <si>
    <r>
      <t>Taxable income</t>
    </r>
    <r>
      <rPr>
        <b/>
        <vertAlign val="superscript"/>
        <sz val="10"/>
        <color theme="0"/>
        <rFont val="Cambria"/>
        <family val="1"/>
        <scheme val="major"/>
      </rPr>
      <t xml:space="preserve"> 2)</t>
    </r>
  </si>
  <si>
    <r>
      <t>Foreign tax credit</t>
    </r>
    <r>
      <rPr>
        <b/>
        <vertAlign val="superscript"/>
        <sz val="10"/>
        <color theme="0"/>
        <rFont val="Cambria"/>
        <family val="1"/>
        <scheme val="major"/>
      </rPr>
      <t xml:space="preserve"> 3)</t>
    </r>
  </si>
  <si>
    <t>U.S. tax rate allocable to income - for foreign tax credit calculation purposes:</t>
  </si>
  <si>
    <r>
      <t xml:space="preserve">Wages - U.S. sourced </t>
    </r>
    <r>
      <rPr>
        <vertAlign val="superscript"/>
        <sz val="10"/>
        <rFont val="Cambria"/>
        <family val="1"/>
        <scheme val="major"/>
      </rPr>
      <t>1)</t>
    </r>
    <r>
      <rPr>
        <sz val="10"/>
        <rFont val="Cambria"/>
        <family val="1"/>
        <scheme val="major"/>
      </rPr>
      <t xml:space="preserve"> </t>
    </r>
  </si>
  <si>
    <t xml:space="preserve">This income has already been included in Form 1721-A1 by my employer.  According to Article 7 of U.S. - Indonesia tax treaty regarding to income sourcing, income received by individual in relation to the work performance will be sourced in the country where such services are performed.  For my US source wages, US should have the first right to tax the income and Indonesia should allow foreign tax credit. </t>
  </si>
  <si>
    <t>Total U.S. income and US tax paid</t>
  </si>
  <si>
    <t>Article 25 income tax paid</t>
  </si>
  <si>
    <t>Nomor baris pada 
SPT US1040</t>
  </si>
  <si>
    <r>
      <t>Penghasilan</t>
    </r>
    <r>
      <rPr>
        <b/>
        <vertAlign val="superscript"/>
        <sz val="10"/>
        <color theme="0"/>
        <rFont val="Cambria"/>
        <family val="1"/>
        <scheme val="major"/>
      </rPr>
      <t>2)</t>
    </r>
  </si>
  <si>
    <r>
      <t>Pajak yg dibayar/dipotong</t>
    </r>
    <r>
      <rPr>
        <b/>
        <vertAlign val="superscript"/>
        <sz val="10"/>
        <color theme="0"/>
        <rFont val="Cambria"/>
        <family val="1"/>
        <scheme val="major"/>
      </rPr>
      <t>3)</t>
    </r>
  </si>
  <si>
    <t>Pajak yg dibayar/dipotong</t>
  </si>
  <si>
    <t xml:space="preserve">Informasi penghasilan tersebut di atas diperoleh dari SPT US 1040 </t>
  </si>
  <si>
    <t xml:space="preserve">Penghasilan </t>
  </si>
  <si>
    <t>Jumlah penghasilan dan pajak yang dibayar/dipotong di Amerika Serikat</t>
  </si>
  <si>
    <r>
      <t xml:space="preserve">Maksimum Kredit Pajak yang Diperbolehkan </t>
    </r>
    <r>
      <rPr>
        <vertAlign val="superscript"/>
        <sz val="10"/>
        <rFont val="Cambria"/>
        <family val="1"/>
        <scheme val="major"/>
      </rPr>
      <t xml:space="preserve">2) </t>
    </r>
  </si>
  <si>
    <r>
      <t xml:space="preserve">Kredit Pajak yang Diperbolehkan (PPh Pasal 24) </t>
    </r>
    <r>
      <rPr>
        <vertAlign val="superscript"/>
        <sz val="10"/>
        <rFont val="Cambria"/>
        <family val="1"/>
        <scheme val="major"/>
      </rPr>
      <t>3)</t>
    </r>
  </si>
  <si>
    <t>PPh Pasal 25 yang telah dibayar</t>
  </si>
  <si>
    <t>Pajak Penghasilan yang Kurang Dibayar</t>
  </si>
  <si>
    <r>
      <t xml:space="preserve">Penghasilan dari pekerjaan - yang berasal dari Amerika Serikat </t>
    </r>
    <r>
      <rPr>
        <vertAlign val="superscript"/>
        <sz val="10"/>
        <rFont val="Cambria"/>
        <family val="1"/>
        <scheme val="major"/>
      </rPr>
      <t>1)</t>
    </r>
  </si>
  <si>
    <t xml:space="preserve">Penghasilan ini telah dilaporkan oleh pemberi kerja saya di Formulir 1721A1.  Berdasarkan Pasal 7 Perjanjian Pajak Penghasilan Berganda Amerika Serikat - Indonesia mengenai aturan asal penghasilan (sourcing rules), negara sumber dari penghasilan yang diterima oleh seorang individu sehubungan dengan pekerjaan adalah di negara dimana pekerjaan tersebut dilakukan.  Untuk penghasilan dari pekerjaan saya yang bersumber dari negara Amerika Serikat, Amerika Serika mempunyai hak pertama untuk memajaki penghasilan tersebut dan atas PPh yang dibayar di Amerika Serikat seharusnya boleh dikreditkan di Indonesia. </t>
  </si>
  <si>
    <t xml:space="preserve">The foreign tax credit for TAX EXEMPT INTEREST and WAGES is automatically NIL. </t>
  </si>
  <si>
    <t>NET INVESTMENT INCOME TAX (FORM 8960 - LINE 17)</t>
  </si>
  <si>
    <t>1)</t>
  </si>
  <si>
    <t xml:space="preserve">2) </t>
  </si>
  <si>
    <t>FTC CALCULATION BASED ON ACTUAL TAX DUE ON US SOURCE INCOME</t>
  </si>
  <si>
    <t>3)</t>
  </si>
  <si>
    <t xml:space="preserve">TOTAL US SOURCE INCOME </t>
  </si>
  <si>
    <t>WAGES - US SOURCED</t>
  </si>
  <si>
    <t>Total of U.S. Sourced Income</t>
  </si>
  <si>
    <t>TOTAL ACTUAL US TAXES PAID</t>
  </si>
  <si>
    <t>b1</t>
  </si>
  <si>
    <t>b2</t>
  </si>
  <si>
    <t>b3</t>
  </si>
  <si>
    <t>b4</t>
  </si>
  <si>
    <t>b5</t>
  </si>
  <si>
    <t>PERCENTAGE</t>
  </si>
  <si>
    <t>input as negative amount!</t>
  </si>
  <si>
    <t>US TAX RATE - USED FOR FTC PURPOSES</t>
  </si>
  <si>
    <t>FTC CALCULATION BASED ON THE EFFECTIVE US TAX RATE</t>
  </si>
  <si>
    <t>TOTAL US TAX DUE</t>
  </si>
  <si>
    <t>EFFECTIVE US TAX RATE</t>
  </si>
  <si>
    <t xml:space="preserve">Fill in with the full amount of income as stated in the U.S. 1040.  Proportional calculation will be done automatically, except for: capital gains and equity compensation. </t>
  </si>
  <si>
    <t xml:space="preserve">Tarif pajak di Amerika Serikat atas penghasilan - untuk perhitungan pajak yang dibayar/dipotong: </t>
  </si>
  <si>
    <t>Foreign tax credit (Art. 24 income tax)</t>
  </si>
  <si>
    <t>STATUS SPT</t>
  </si>
  <si>
    <t>Nihil</t>
  </si>
  <si>
    <t>Kurang Bayar</t>
  </si>
  <si>
    <t>Lebih Bayar</t>
  </si>
  <si>
    <t>Jenis SPT</t>
  </si>
  <si>
    <t>SPT Tahunan</t>
  </si>
  <si>
    <t>SPT Tahunan Pembetulan Ke-</t>
  </si>
  <si>
    <t>….</t>
  </si>
  <si>
    <t>No. Telp / HP</t>
  </si>
  <si>
    <t>Email</t>
  </si>
  <si>
    <t>Pernyataan</t>
  </si>
  <si>
    <t>Dengan menyadari sepenuhnya atas segala akibat termasuk</t>
  </si>
  <si>
    <t>sanksi-sanksi sesuai dengan ketentuan perundang-undangan yang</t>
  </si>
  <si>
    <t xml:space="preserve">berlaku, saya menyatakan bahwa informasi pada amplop ini sesuai </t>
  </si>
  <si>
    <t>dengan SPT Tahunan yang terdapat dalam amplop ini.</t>
  </si>
  <si>
    <t>Tanda Tangan</t>
  </si>
  <si>
    <t>…………………………………….</t>
  </si>
  <si>
    <t>………………………………………………………………………..</t>
  </si>
  <si>
    <t>…………………………………………………………………..……….</t>
  </si>
  <si>
    <t>**) Sebagai Wajib Pajak Orang Pribadi yang tidak menjalankan kegiatan usaha dan tidak melakukan pekerjaan bebas, saya tidak mempunyai kewajiban menyampaikan PPh Pasal 25, berdasarkan Pasal 18 ayat (2) dan (4) PERATURAN MENTERI KEUANGAN REPUBLIK INDONESIA NOMOR 243/PMK.03/2014.  Dengan demikian, PPh 25 saya untuk tahun 2016 adalah NIHIL.</t>
  </si>
  <si>
    <r>
      <t>WITHOUT 1721-A1 -</t>
    </r>
    <r>
      <rPr>
        <b/>
        <sz val="10"/>
        <color rgb="FFFF0000"/>
        <rFont val="Arial"/>
        <family val="2"/>
      </rPr>
      <t xml:space="preserve"> please use Form 1770</t>
    </r>
  </si>
  <si>
    <t>REFERENCE NUMBER</t>
  </si>
  <si>
    <t>DETAILS (BANK'S NAME/OTHERS)</t>
  </si>
  <si>
    <t>Type</t>
  </si>
  <si>
    <t xml:space="preserve">Account </t>
  </si>
  <si>
    <t xml:space="preserve">Code </t>
  </si>
  <si>
    <t xml:space="preserve">Total Amount </t>
  </si>
  <si>
    <t xml:space="preserve">Assets Code </t>
  </si>
  <si>
    <t>DETAILS (BORROWER/OTHERS)</t>
  </si>
  <si>
    <t xml:space="preserve">Liabilities Code </t>
  </si>
  <si>
    <t>DETAILS</t>
  </si>
  <si>
    <t>DETAILS (TYPE, BORROWER, etc)</t>
  </si>
  <si>
    <t>NET ASSETS</t>
  </si>
  <si>
    <t>Code</t>
  </si>
  <si>
    <t>='FE-1770 S-1'!T81</t>
  </si>
  <si>
    <t>ISSUED BY MINISTRY OF FINANCE - YEAR 2018</t>
  </si>
  <si>
    <t>3 - 9 Jan 2018</t>
  </si>
  <si>
    <t>10128.92 </t>
  </si>
  <si>
    <t>211.95 </t>
  </si>
  <si>
    <t>12.68 </t>
  </si>
  <si>
    <t>9.99 </t>
  </si>
  <si>
    <t>122.54 </t>
  </si>
  <si>
    <t>271.45 </t>
  </si>
  <si>
    <t>88.43 </t>
  </si>
  <si>
    <t>13,862.38 </t>
  </si>
  <si>
    <t>415.23 </t>
  </si>
  <si>
    <t>18,262.19 </t>
  </si>
  <si>
    <t>13,554.00 </t>
  </si>
  <si>
    <t>10 - 16 Jan 2018</t>
  </si>
  <si>
    <t>211.89 </t>
  </si>
  <si>
    <t>12.64 </t>
  </si>
  <si>
    <t>121.54 </t>
  </si>
  <si>
    <t>269.75 </t>
  </si>
  <si>
    <t>87.54 </t>
  </si>
  <si>
    <t>13,795.56 </t>
  </si>
  <si>
    <t>416.65 </t>
  </si>
  <si>
    <t>18,232.76 </t>
  </si>
  <si>
    <t>13,445.00 </t>
  </si>
  <si>
    <t>17 - 23 Jan 2018</t>
  </si>
  <si>
    <t>24 - 30 Jan 2018</t>
  </si>
  <si>
    <t>31 Jan - 06 Feb 2018</t>
  </si>
  <si>
    <t>7 Feb - 13 Feb 2018</t>
  </si>
  <si>
    <t>14 Feb - 20 Feb 2018</t>
  </si>
  <si>
    <t>1,595.49 </t>
  </si>
  <si>
    <t>21 Feb - 27 Feb 2018</t>
  </si>
  <si>
    <t>28 Feb - 6 Mar 2018</t>
  </si>
  <si>
    <t>7 Mar -13 Mar 2018</t>
  </si>
  <si>
    <t>14 Mar - 20 Mar 2018</t>
  </si>
  <si>
    <t>21 Mar - 27 Mar 2018</t>
  </si>
  <si>
    <t>28 Mar - 3 Apr 2018</t>
  </si>
  <si>
    <t>10.614,08</t>
  </si>
  <si>
    <t>10.450,46</t>
  </si>
  <si>
    <t>10.639,68</t>
  </si>
  <si>
    <t>2.177,64</t>
  </si>
  <si>
    <t>16.955,61</t>
  </si>
  <si>
    <t>1.753,92</t>
  </si>
  <si>
    <t>211,29</t>
  </si>
  <si>
    <t>45.899,34</t>
  </si>
  <si>
    <t>12,80</t>
  </si>
  <si>
    <t>3.512,78</t>
  </si>
  <si>
    <t>10,36</t>
  </si>
  <si>
    <t>9.937,54</t>
  </si>
  <si>
    <t>1.777,77</t>
  </si>
  <si>
    <t>119,31</t>
  </si>
  <si>
    <t>263,45</t>
  </si>
  <si>
    <t>3.669,87</t>
  </si>
  <si>
    <t>10.462,38</t>
  </si>
  <si>
    <t>88,15</t>
  </si>
  <si>
    <t>1.672,28</t>
  </si>
  <si>
    <t>14.487,23</t>
  </si>
  <si>
    <t>441,03</t>
  </si>
  <si>
    <t>19.411,58</t>
  </si>
  <si>
    <t>13.762,00</t>
  </si>
  <si>
    <t>4 Apr - 10 Apr 2018</t>
  </si>
  <si>
    <t>10.554,08</t>
  </si>
  <si>
    <t>10.432,10</t>
  </si>
  <si>
    <t>10.662,63</t>
  </si>
  <si>
    <t>2.193,11</t>
  </si>
  <si>
    <t>16.957,37</t>
  </si>
  <si>
    <t>1.752,26</t>
  </si>
  <si>
    <t>211,32</t>
  </si>
  <si>
    <t>45.909,44</t>
  </si>
  <si>
    <t>12,90</t>
  </si>
  <si>
    <t>3.556,25</t>
  </si>
  <si>
    <t>10,37</t>
  </si>
  <si>
    <t>9.951,76</t>
  </si>
  <si>
    <t>1.757,60</t>
  </si>
  <si>
    <t>118,91</t>
  </si>
  <si>
    <t>263,05</t>
  </si>
  <si>
    <t>3.667,00</t>
  </si>
  <si>
    <t>10.488,76</t>
  </si>
  <si>
    <t>88,28</t>
  </si>
  <si>
    <t>1.651,40</t>
  </si>
  <si>
    <t>14.420,42</t>
  </si>
  <si>
    <t>440,43</t>
  </si>
  <si>
    <t>19.337,77</t>
  </si>
  <si>
    <t>13.752,00</t>
  </si>
  <si>
    <t>11 Apr - 17 Apr 2018</t>
  </si>
  <si>
    <t>18 Apr - 24 Apr 2018</t>
  </si>
  <si>
    <t>25 Apr - 1 May 2018</t>
  </si>
  <si>
    <t>2 May - 8 May 2018</t>
  </si>
  <si>
    <t>9 May - 15 May 2018</t>
  </si>
  <si>
    <t>16 May - 22 May 2018</t>
  </si>
  <si>
    <t>23 May - 29 May 2018</t>
  </si>
  <si>
    <t>30 May - 5 Jun 2018</t>
  </si>
  <si>
    <t>6 Jun - 26 Jun 2018</t>
  </si>
  <si>
    <t>27 Jun - 3 Jul 2018</t>
  </si>
  <si>
    <t>4 Jul - 10 Jul 2018</t>
  </si>
  <si>
    <t>11 Jul - 17 Jul 2018</t>
  </si>
  <si>
    <t>18 Jul - 24 Jul 2018</t>
  </si>
  <si>
    <t>25 Jul - 31 Jul 2018</t>
  </si>
  <si>
    <t>1 Aug - 7 Aug 2018</t>
  </si>
  <si>
    <t>8 Aug - 14 Aug 2018</t>
  </si>
  <si>
    <t>15 Aug - 21 Aug 2018</t>
  </si>
  <si>
    <t>22 Aug - 28 Aug 2018</t>
  </si>
  <si>
    <t>29 Aug - 4 Sep 2018</t>
  </si>
  <si>
    <t>5 Sep - 11 Sep 2018</t>
  </si>
  <si>
    <t>12 Sep - 18 Sep 2018</t>
  </si>
  <si>
    <t>19 Sep - 25 Sep 2018</t>
  </si>
  <si>
    <t>26 Sep - 2 Oct 2018</t>
  </si>
  <si>
    <t>3 Oct - 9 Oct 2018</t>
  </si>
  <si>
    <t>10 Oct - 16 Oct 2018</t>
  </si>
  <si>
    <t>17 Oct - 23 Oct 2018</t>
  </si>
  <si>
    <t>24 Oct - 30 Oct 2018</t>
  </si>
  <si>
    <t>31 Oct - 6 Nov 2018</t>
  </si>
  <si>
    <t>7 Nov - 13 Nov 2018</t>
  </si>
  <si>
    <t>14 Nov - 20 Nov 2018</t>
  </si>
  <si>
    <t>21 Nov - 27 Nov 2018</t>
  </si>
  <si>
    <t>28 Nov - 4 Dec 2018</t>
  </si>
  <si>
    <t>5 Dec - 11 Dec 2018</t>
  </si>
  <si>
    <t>12 Dec - 18 Dec 2018</t>
  </si>
  <si>
    <t>204.06 </t>
  </si>
  <si>
    <t>9.34 </t>
  </si>
  <si>
    <t>103.49 </t>
  </si>
  <si>
    <t>273.98 </t>
  </si>
  <si>
    <t>80.69 </t>
  </si>
  <si>
    <t>440.35 </t>
  </si>
  <si>
    <t>19 Dec - 25 Dec 2018</t>
  </si>
  <si>
    <t>26 Dec 2018 - 1 Jan 2019</t>
  </si>
  <si>
    <t>avgJan18</t>
  </si>
  <si>
    <t>avgFeb18</t>
  </si>
  <si>
    <t>avgMar18</t>
  </si>
  <si>
    <t>avgApr18</t>
  </si>
  <si>
    <t>avgMay18</t>
  </si>
  <si>
    <t>avgJun18</t>
  </si>
  <si>
    <t>avgJul18</t>
  </si>
  <si>
    <t>avgAug18</t>
  </si>
  <si>
    <t>avgSep18</t>
  </si>
  <si>
    <t>avgOct18</t>
  </si>
  <si>
    <t>avgNov18</t>
  </si>
  <si>
    <t>avgDec18</t>
  </si>
  <si>
    <t>JanFeb18</t>
  </si>
  <si>
    <t>JanMar18</t>
  </si>
  <si>
    <t>JanApr18</t>
  </si>
  <si>
    <t>JanMay18</t>
  </si>
  <si>
    <t>JanJun18</t>
  </si>
  <si>
    <t>JanJul18</t>
  </si>
  <si>
    <t>JanAug18</t>
  </si>
  <si>
    <t>JanSep18</t>
  </si>
  <si>
    <t>JanOct18</t>
  </si>
  <si>
    <t>JanNov18</t>
  </si>
  <si>
    <t>FebDec18</t>
  </si>
  <si>
    <t>MarDec18</t>
  </si>
  <si>
    <t>AprDec18</t>
  </si>
  <si>
    <t>MayDec18</t>
  </si>
  <si>
    <t>JunDec18</t>
  </si>
  <si>
    <t>JulDec18</t>
  </si>
  <si>
    <t>AugDec18</t>
  </si>
  <si>
    <t>SepDec18</t>
  </si>
  <si>
    <t>OctDec18</t>
  </si>
  <si>
    <t>NovDec18</t>
  </si>
  <si>
    <t xml:space="preserve">**)I have calculated my PPh 25 above based on KEP 537/PJ/2000. </t>
  </si>
  <si>
    <t>Year of
Acquisition</t>
  </si>
  <si>
    <t>TOTAL INCOME IN U.S. 1040 (LINE 7)</t>
  </si>
  <si>
    <t>US TAX DUE (LINE 11)</t>
  </si>
  <si>
    <t>SELF-EMPLOYMENT TAX (SCHEDULE 4 LINE 57)</t>
  </si>
  <si>
    <t>ADDITIONAL TAX ON IRAS, ETC (SCHEDULE 4 LINE 59)</t>
  </si>
  <si>
    <t>FOREIGN TAX CREDIT (SCHEDULE 3 LINE 48)</t>
  </si>
  <si>
    <t>SURAT PENUNJUKAN</t>
  </si>
  <si>
    <t>APPOINTMENT LETTER</t>
  </si>
  <si>
    <t>Yang bertanda tangan di bawah ini:</t>
  </si>
  <si>
    <t>I, the undersigned taxpayer:</t>
  </si>
  <si>
    <r>
      <t xml:space="preserve">Nama/ </t>
    </r>
    <r>
      <rPr>
        <i/>
        <sz val="10"/>
        <rFont val="Arial"/>
        <family val="2"/>
      </rPr>
      <t xml:space="preserve">Name </t>
    </r>
  </si>
  <si>
    <r>
      <t xml:space="preserve">NPWP/ </t>
    </r>
    <r>
      <rPr>
        <i/>
        <sz val="10"/>
        <rFont val="Arial"/>
        <family val="2"/>
      </rPr>
      <t>Tax ID Number</t>
    </r>
  </si>
  <si>
    <r>
      <t xml:space="preserve">Alamat / </t>
    </r>
    <r>
      <rPr>
        <i/>
        <sz val="10"/>
        <rFont val="Arial"/>
        <family val="2"/>
      </rPr>
      <t xml:space="preserve">Address </t>
    </r>
  </si>
  <si>
    <t>dengan ini menunjuk:</t>
  </si>
  <si>
    <t>Hereby assigned:</t>
  </si>
  <si>
    <r>
      <t>Nama/</t>
    </r>
    <r>
      <rPr>
        <i/>
        <u/>
        <sz val="10"/>
        <rFont val="Arial"/>
        <family val="2"/>
      </rPr>
      <t>Name</t>
    </r>
  </si>
  <si>
    <r>
      <t xml:space="preserve">No. Identitas/ </t>
    </r>
    <r>
      <rPr>
        <i/>
        <u/>
        <sz val="10"/>
        <rFont val="Arial"/>
        <family val="2"/>
      </rPr>
      <t>ID Number</t>
    </r>
  </si>
  <si>
    <r>
      <t>NPWP</t>
    </r>
    <r>
      <rPr>
        <i/>
        <u/>
        <sz val="10"/>
        <rFont val="Arial"/>
        <family val="2"/>
      </rPr>
      <t>/ Tax ID Number</t>
    </r>
  </si>
  <si>
    <t xml:space="preserve">you can edit this row </t>
  </si>
  <si>
    <t>Demikian surat penugasan ini dibuat untuk dipergunakan sebagaimana mestinya.</t>
  </si>
  <si>
    <t>This statement letter is made to be used as appropriate</t>
  </si>
  <si>
    <t>Jakarta,</t>
  </si>
  <si>
    <t>Yang Memberi Tugas</t>
  </si>
  <si>
    <r>
      <t xml:space="preserve">Wajb Pajak/ </t>
    </r>
    <r>
      <rPr>
        <b/>
        <i/>
        <sz val="10"/>
        <rFont val="Arial"/>
        <family val="2"/>
      </rPr>
      <t>Taxpayer</t>
    </r>
  </si>
  <si>
    <t>Yang Menerima Tugas</t>
  </si>
  <si>
    <t>Deloitte Touche Solutions</t>
  </si>
  <si>
    <t>untuk menyampaikan dan/atau menerima dokumen perpajakan berupa SPT Tahunan orang pribadi tahun 2019 atas nama tersebut di atas di Kantor Pelayanan Pajak Badan dan Orang Asing.</t>
  </si>
  <si>
    <t>to submit and / or receive tax documents in the form of 2019 Annual Income Tax Return on behalf of the above in the Tax Office of Badan dan Orang Asing.</t>
  </si>
  <si>
    <t xml:space="preserve">Carryforward Balance </t>
  </si>
  <si>
    <t xml:space="preserve">Pindahan Saldo </t>
  </si>
  <si>
    <t>(3) Tax ID Number of Withholder/collector mau di rapihin pakai titik 01.067.579.1-081.000</t>
  </si>
  <si>
    <t>(5) Year of Acquisition nya mau dibikin wrap text</t>
  </si>
  <si>
    <t>(4) Year of Acquistion ga muncul</t>
  </si>
  <si>
    <t>(2) Assets Code di bagian carryforward balance mau dihilangin</t>
  </si>
  <si>
    <t>(4) Carryforward balance mau ditambahin</t>
  </si>
  <si>
    <t>Nomor Form 1721-A1 mau dibenerin biar muncul nomor nya beneran bukan rumus</t>
  </si>
  <si>
    <t>FIRST; SECOND</t>
  </si>
</sst>
</file>

<file path=xl/styles.xml><?xml version="1.0" encoding="utf-8"?>
<styleSheet xmlns="http://schemas.openxmlformats.org/spreadsheetml/2006/main" xmlns:mc="http://schemas.openxmlformats.org/markup-compatibility/2006" xmlns:x14ac="http://schemas.microsoft.com/office/spreadsheetml/2009/9/ac" mc:Ignorable="x14ac">
  <numFmts count="31">
    <numFmt numFmtId="41" formatCode="_(* #,##0_);_(* \(#,##0\);_(* &quot;-&quot;_);_(@_)"/>
    <numFmt numFmtId="44" formatCode="_(&quot;$&quot;* #,##0.00_);_(&quot;$&quot;* \(#,##0.00\);_(&quot;$&quot;* &quot;-&quot;??_);_(@_)"/>
    <numFmt numFmtId="43" formatCode="_(* #,##0.00_);_(* \(#,##0.00\);_(* &quot;-&quot;??_);_(@_)"/>
    <numFmt numFmtId="164" formatCode="_-* #,##0_-;\-* #,##0_-;_-* &quot;-&quot;_-;_-@_-"/>
    <numFmt numFmtId="165" formatCode="_-* #,##0.00_-;\-* #,##0.00_-;_-* &quot;-&quot;??_-;_-@_-"/>
    <numFmt numFmtId="166" formatCode="_(&quot;Rp&quot;* #,##0_);_(&quot;Rp&quot;* \(#,##0\);_(&quot;Rp&quot;* &quot;-&quot;_);_(@_)"/>
    <numFmt numFmtId="167" formatCode="_(&quot;Rp&quot;* #,##0.00_);_(&quot;Rp&quot;* \(#,##0.00\);_(&quot;Rp&quot;* &quot;-&quot;??_);_(@_)"/>
    <numFmt numFmtId="168" formatCode="_(* #,##0_);_(* \(#,##0\);_(* &quot;-&quot;??_);_(@_)"/>
    <numFmt numFmtId="169" formatCode="#,###;[Red]\(#,###\);&quot;-&quot;"/>
    <numFmt numFmtId="170" formatCode="#,###"/>
    <numFmt numFmtId="171" formatCode="dd\-mm\-yyyy"/>
    <numFmt numFmtId="172" formatCode="[$-409]d\-mmm\-yy;@"/>
    <numFmt numFmtId="173" formatCode="#,##0;[Red]\ \(#,##0\);\ &quot;-&quot;"/>
    <numFmt numFmtId="174" formatCode="_-* #,##0_-;\-* #,##0_-;_-* &quot;-&quot;??_-;_-@_-"/>
    <numFmt numFmtId="175" formatCode="* #,##0_);_(* \(#,##0\);_(* &quot;-&quot;??_);_(@_)"/>
    <numFmt numFmtId="176" formatCode="#,##0_);_(* \(#,##0\);_(* &quot;-&quot;??_);_(@_)"/>
    <numFmt numFmtId="177" formatCode="[$-409]mmm\-yy;@"/>
    <numFmt numFmtId="178" formatCode="_([$Rp-421]* #,##0_);_([$Rp-421]* \(#,##0\);_([$Rp-421]* &quot;-&quot;_);_(@_)"/>
    <numFmt numFmtId="179" formatCode="0.0000%"/>
    <numFmt numFmtId="180" formatCode="\ "/>
    <numFmt numFmtId="181" formatCode="_(* #,##0.0_);_(* \(#,##0.0\);_(* &quot;-&quot;?_);_(@_)"/>
    <numFmt numFmtId="182" formatCode="_-[$Rp-421]* #,##0_ ;_-[$Rp-421]* \-#,##0\ ;_-[$Rp-421]* &quot;-&quot;_ ;_-@_ "/>
    <numFmt numFmtId="183" formatCode="dd/mm/yy;@"/>
    <numFmt numFmtId="184" formatCode="0_);\(0\)"/>
    <numFmt numFmtId="185" formatCode="[$-409]mmm;@"/>
    <numFmt numFmtId="186" formatCode="[$-421]dd\ mmmm\ yyyy;@"/>
    <numFmt numFmtId="187" formatCode="[$-809]d\ mmmm\ yyyy;@"/>
    <numFmt numFmtId="188" formatCode="_(* #,##0.00_);_(* \(#,##0.00\);_(* &quot;-&quot;_);_(@_)"/>
    <numFmt numFmtId="189" formatCode="_([$Rp-409]* #,##0_);_([$Rp-409]* \(#,##0\);_([$$-409]* &quot;-&quot;_);_(@_)"/>
    <numFmt numFmtId="190" formatCode="_([$$-1C0A]* #,##0.00_);_([$$-1C0A]* \(#,##0.00\);_([$$-1C0A]* &quot;-&quot;_);_(@_)"/>
    <numFmt numFmtId="191" formatCode="[$-409]d\-mmm\-yyyy;@"/>
  </numFmts>
  <fonts count="14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Arial"/>
      <family val="2"/>
    </font>
    <font>
      <b/>
      <sz val="10"/>
      <name val="Arial"/>
      <family val="2"/>
    </font>
    <font>
      <sz val="8"/>
      <name val="Arial"/>
      <family val="2"/>
    </font>
    <font>
      <sz val="7"/>
      <name val="Arial"/>
      <family val="2"/>
    </font>
    <font>
      <b/>
      <sz val="20"/>
      <name val="Arial"/>
      <family val="2"/>
    </font>
    <font>
      <sz val="9"/>
      <name val="Arial"/>
      <family val="2"/>
    </font>
    <font>
      <b/>
      <sz val="8"/>
      <name val="Arial"/>
      <family val="2"/>
    </font>
    <font>
      <sz val="6"/>
      <name val="Arial"/>
      <family val="2"/>
    </font>
    <font>
      <sz val="7"/>
      <name val="Arial"/>
      <family val="2"/>
    </font>
    <font>
      <b/>
      <sz val="7"/>
      <name val="Arial"/>
      <family val="2"/>
    </font>
    <font>
      <sz val="6"/>
      <name val="Arial"/>
      <family val="2"/>
    </font>
    <font>
      <sz val="10"/>
      <name val="Arial"/>
      <family val="2"/>
    </font>
    <font>
      <b/>
      <sz val="11"/>
      <name val="Arial"/>
      <family val="2"/>
    </font>
    <font>
      <sz val="10"/>
      <name val="Arial"/>
      <family val="2"/>
    </font>
    <font>
      <b/>
      <sz val="10"/>
      <name val="Arial Black"/>
      <family val="2"/>
    </font>
    <font>
      <b/>
      <sz val="9"/>
      <name val="Arial"/>
      <family val="2"/>
    </font>
    <font>
      <b/>
      <sz val="9"/>
      <name val="Arial"/>
      <family val="2"/>
    </font>
    <font>
      <sz val="8"/>
      <name val="Arial"/>
      <family val="2"/>
    </font>
    <font>
      <b/>
      <sz val="10"/>
      <name val="Arial"/>
      <family val="2"/>
    </font>
    <font>
      <sz val="9"/>
      <name val="Arial"/>
      <family val="2"/>
    </font>
    <font>
      <b/>
      <sz val="24"/>
      <name val="Arial"/>
      <family val="2"/>
    </font>
    <font>
      <b/>
      <sz val="12"/>
      <name val="Arial"/>
      <family val="2"/>
    </font>
    <font>
      <b/>
      <sz val="26"/>
      <name val="Arial"/>
      <family val="2"/>
    </font>
    <font>
      <b/>
      <sz val="7"/>
      <name val="Arial"/>
      <family val="2"/>
    </font>
    <font>
      <b/>
      <sz val="13"/>
      <name val="Arial"/>
      <family val="2"/>
    </font>
    <font>
      <sz val="11"/>
      <name val="Arial"/>
      <family val="2"/>
    </font>
    <font>
      <b/>
      <sz val="8"/>
      <name val="Arial"/>
      <family val="2"/>
    </font>
    <font>
      <sz val="11"/>
      <name val="Arial"/>
      <family val="2"/>
    </font>
    <font>
      <b/>
      <sz val="18"/>
      <name val="Arial"/>
      <family val="2"/>
    </font>
    <font>
      <sz val="12"/>
      <name val="Arial"/>
      <family val="2"/>
    </font>
    <font>
      <b/>
      <sz val="8"/>
      <name val="Roman"/>
      <family val="1"/>
      <charset val="255"/>
    </font>
    <font>
      <b/>
      <sz val="6"/>
      <name val="Arial"/>
      <family val="2"/>
    </font>
    <font>
      <sz val="8"/>
      <name val="Roman"/>
      <family val="1"/>
      <charset val="255"/>
    </font>
    <font>
      <b/>
      <sz val="28"/>
      <name val="Arial"/>
      <family val="2"/>
    </font>
    <font>
      <sz val="9"/>
      <color indexed="10"/>
      <name val="Arial"/>
      <family val="2"/>
    </font>
    <font>
      <sz val="7"/>
      <color indexed="10"/>
      <name val="Arial"/>
      <family val="2"/>
    </font>
    <font>
      <sz val="10"/>
      <color indexed="10"/>
      <name val="Arial"/>
      <family val="2"/>
    </font>
    <font>
      <sz val="5.5"/>
      <name val="Arial"/>
      <family val="2"/>
    </font>
    <font>
      <b/>
      <sz val="8"/>
      <color indexed="10"/>
      <name val="Arial"/>
      <family val="2"/>
    </font>
    <font>
      <sz val="8"/>
      <color indexed="10"/>
      <name val="Arial"/>
      <family val="2"/>
    </font>
    <font>
      <sz val="10"/>
      <name val="Arial"/>
      <family val="2"/>
    </font>
    <font>
      <b/>
      <sz val="26"/>
      <color indexed="9"/>
      <name val="Arial"/>
      <family val="2"/>
    </font>
    <font>
      <b/>
      <sz val="14"/>
      <color indexed="48"/>
      <name val="Arial"/>
      <family val="2"/>
    </font>
    <font>
      <b/>
      <sz val="10"/>
      <color indexed="58"/>
      <name val="Arial"/>
      <family val="2"/>
    </font>
    <font>
      <sz val="10"/>
      <color indexed="48"/>
      <name val="Arial"/>
      <family val="2"/>
    </font>
    <font>
      <sz val="13"/>
      <name val="Arial"/>
      <family val="2"/>
    </font>
    <font>
      <sz val="8"/>
      <name val="Arial"/>
      <family val="2"/>
    </font>
    <font>
      <sz val="12"/>
      <name val="Arial"/>
      <family val="2"/>
    </font>
    <font>
      <sz val="12"/>
      <name val="Roman"/>
      <family val="1"/>
      <charset val="255"/>
    </font>
    <font>
      <b/>
      <sz val="12"/>
      <color indexed="8"/>
      <name val="Arial"/>
      <family val="2"/>
    </font>
    <font>
      <b/>
      <sz val="12"/>
      <color indexed="10"/>
      <name val="Arial"/>
      <family val="2"/>
    </font>
    <font>
      <b/>
      <sz val="16"/>
      <name val="Arial Black"/>
      <family val="2"/>
    </font>
    <font>
      <b/>
      <sz val="10"/>
      <color indexed="48"/>
      <name val="Arial"/>
      <family val="2"/>
    </font>
    <font>
      <b/>
      <sz val="16"/>
      <name val="Arial"/>
      <family val="2"/>
    </font>
    <font>
      <sz val="10"/>
      <color indexed="12"/>
      <name val="Arial"/>
      <family val="2"/>
    </font>
    <font>
      <b/>
      <i/>
      <sz val="10"/>
      <name val="Arial"/>
      <family val="2"/>
    </font>
    <font>
      <b/>
      <sz val="14"/>
      <name val="Arial"/>
      <family val="2"/>
    </font>
    <font>
      <sz val="14"/>
      <name val="Arial"/>
      <family val="2"/>
    </font>
    <font>
      <u/>
      <sz val="10"/>
      <color indexed="12"/>
      <name val="Arial"/>
      <family val="2"/>
    </font>
    <font>
      <b/>
      <sz val="10"/>
      <color indexed="8"/>
      <name val="Arial"/>
      <family val="2"/>
    </font>
    <font>
      <sz val="8"/>
      <color indexed="8"/>
      <name val="Arial"/>
      <family val="2"/>
    </font>
    <font>
      <sz val="9"/>
      <color indexed="8"/>
      <name val="Arial"/>
      <family val="2"/>
    </font>
    <font>
      <sz val="10"/>
      <color indexed="8"/>
      <name val="Arial"/>
      <family val="2"/>
    </font>
    <font>
      <sz val="4"/>
      <name val="Arial"/>
      <family val="2"/>
    </font>
    <font>
      <b/>
      <sz val="7.5"/>
      <name val="Arial"/>
      <family val="2"/>
    </font>
    <font>
      <i/>
      <sz val="10"/>
      <name val="Arial"/>
      <family val="2"/>
    </font>
    <font>
      <sz val="11"/>
      <color theme="1"/>
      <name val="Calibri"/>
      <family val="2"/>
      <charset val="1"/>
      <scheme val="minor"/>
    </font>
    <font>
      <sz val="11"/>
      <color indexed="8"/>
      <name val="Arial"/>
      <family val="2"/>
    </font>
    <font>
      <b/>
      <sz val="9"/>
      <color indexed="8"/>
      <name val="Arial"/>
      <family val="2"/>
    </font>
    <font>
      <sz val="11"/>
      <color indexed="8"/>
      <name val="Calibri"/>
      <family val="2"/>
      <charset val="1"/>
    </font>
    <font>
      <sz val="12"/>
      <color indexed="8"/>
      <name val="Arial"/>
      <family val="2"/>
    </font>
    <font>
      <sz val="8"/>
      <color theme="0" tint="-0.34998626667073579"/>
      <name val="Arial"/>
      <family val="2"/>
    </font>
    <font>
      <sz val="7"/>
      <color theme="0" tint="-0.499984740745262"/>
      <name val="Arial"/>
      <family val="2"/>
    </font>
    <font>
      <b/>
      <sz val="8"/>
      <color indexed="8"/>
      <name val="Arial"/>
      <family val="2"/>
    </font>
    <font>
      <sz val="7"/>
      <color theme="1" tint="0.499984740745262"/>
      <name val="Arial"/>
      <family val="2"/>
    </font>
    <font>
      <sz val="7"/>
      <color theme="0" tint="-0.34998626667073579"/>
      <name val="Arial"/>
      <family val="2"/>
    </font>
    <font>
      <b/>
      <sz val="7"/>
      <color indexed="8"/>
      <name val="Arial"/>
      <family val="2"/>
    </font>
    <font>
      <sz val="8.5"/>
      <color indexed="8"/>
      <name val="Arial"/>
      <family val="2"/>
    </font>
    <font>
      <sz val="7"/>
      <color indexed="8"/>
      <name val="Arial"/>
      <family val="2"/>
    </font>
    <font>
      <sz val="8"/>
      <color theme="1"/>
      <name val="Calibri"/>
      <family val="2"/>
      <charset val="1"/>
      <scheme val="minor"/>
    </font>
    <font>
      <sz val="6"/>
      <color indexed="8"/>
      <name val="Arial"/>
      <family val="2"/>
    </font>
    <font>
      <b/>
      <sz val="6"/>
      <color indexed="8"/>
      <name val="Arial"/>
      <family val="2"/>
    </font>
    <font>
      <sz val="14"/>
      <color indexed="8"/>
      <name val="Arial"/>
      <family val="2"/>
    </font>
    <font>
      <sz val="6"/>
      <color theme="0" tint="-0.499984740745262"/>
      <name val="Arial"/>
      <family val="2"/>
    </font>
    <font>
      <sz val="6"/>
      <color theme="0" tint="-0.34998626667073579"/>
      <name val="Arial"/>
      <family val="2"/>
    </font>
    <font>
      <b/>
      <sz val="11"/>
      <color indexed="8"/>
      <name val="Arial"/>
      <family val="2"/>
    </font>
    <font>
      <sz val="9"/>
      <color theme="0" tint="-0.499984740745262"/>
      <name val="Arial"/>
      <family val="2"/>
    </font>
    <font>
      <b/>
      <sz val="20"/>
      <color indexed="8"/>
      <name val="Arial"/>
      <family val="2"/>
    </font>
    <font>
      <b/>
      <sz val="14"/>
      <color indexed="8"/>
      <name val="Arial"/>
      <family val="2"/>
    </font>
    <font>
      <b/>
      <sz val="7"/>
      <color theme="0" tint="-0.34998626667073579"/>
      <name val="Arial"/>
      <family val="2"/>
    </font>
    <font>
      <b/>
      <sz val="7"/>
      <color theme="0" tint="-0.499984740745262"/>
      <name val="Arial"/>
      <family val="2"/>
    </font>
    <font>
      <sz val="11"/>
      <color theme="0" tint="-0.34998626667073579"/>
      <name val="Arial"/>
      <family val="2"/>
    </font>
    <font>
      <b/>
      <sz val="13"/>
      <color indexed="8"/>
      <name val="Arial"/>
      <family val="2"/>
    </font>
    <font>
      <b/>
      <sz val="11"/>
      <color theme="0" tint="-0.34998626667073579"/>
      <name val="Arial"/>
      <family val="2"/>
    </font>
    <font>
      <b/>
      <sz val="9"/>
      <color theme="1"/>
      <name val="Arial"/>
      <family val="2"/>
    </font>
    <font>
      <u val="singleAccounting"/>
      <sz val="9"/>
      <name val="Arial"/>
      <family val="2"/>
    </font>
    <font>
      <sz val="11"/>
      <color rgb="FF000000"/>
      <name val="Calibri"/>
      <family val="2"/>
    </font>
    <font>
      <sz val="10"/>
      <name val="Cambria"/>
      <family val="1"/>
      <scheme val="major"/>
    </font>
    <font>
      <b/>
      <sz val="14"/>
      <name val="Cambria"/>
      <family val="1"/>
      <scheme val="major"/>
    </font>
    <font>
      <b/>
      <sz val="18"/>
      <name val="Cambria"/>
      <family val="1"/>
      <scheme val="major"/>
    </font>
    <font>
      <b/>
      <sz val="10"/>
      <name val="Cambria"/>
      <family val="1"/>
      <scheme val="major"/>
    </font>
    <font>
      <b/>
      <sz val="12"/>
      <name val="Cambria"/>
      <family val="1"/>
      <scheme val="major"/>
    </font>
    <font>
      <sz val="14"/>
      <name val="Cambria"/>
      <family val="1"/>
      <scheme val="major"/>
    </font>
    <font>
      <b/>
      <sz val="16"/>
      <name val="Cambria"/>
      <family val="1"/>
      <scheme val="major"/>
    </font>
    <font>
      <b/>
      <sz val="11"/>
      <name val="Cambria"/>
      <family val="1"/>
      <scheme val="major"/>
    </font>
    <font>
      <b/>
      <i/>
      <sz val="10"/>
      <name val="Cambria"/>
      <family val="1"/>
      <scheme val="major"/>
    </font>
    <font>
      <sz val="9"/>
      <name val="Cambria"/>
      <family val="1"/>
      <scheme val="major"/>
    </font>
    <font>
      <b/>
      <i/>
      <sz val="10"/>
      <color indexed="12"/>
      <name val="Cambria"/>
      <family val="1"/>
      <scheme val="major"/>
    </font>
    <font>
      <b/>
      <sz val="20"/>
      <name val="Cambria"/>
      <family val="1"/>
      <scheme val="major"/>
    </font>
    <font>
      <b/>
      <sz val="10"/>
      <color theme="0"/>
      <name val="Arial"/>
      <family val="2"/>
    </font>
    <font>
      <sz val="10"/>
      <color theme="0"/>
      <name val="Arial"/>
      <family val="2"/>
    </font>
    <font>
      <b/>
      <sz val="14"/>
      <color theme="0"/>
      <name val="Arial"/>
      <family val="2"/>
    </font>
    <font>
      <b/>
      <sz val="26"/>
      <color theme="0"/>
      <name val="Arial"/>
      <family val="2"/>
    </font>
    <font>
      <sz val="14"/>
      <color theme="0"/>
      <name val="Arial"/>
      <family val="2"/>
    </font>
    <font>
      <b/>
      <sz val="10"/>
      <color theme="0"/>
      <name val="Cambria"/>
      <family val="1"/>
      <scheme val="major"/>
    </font>
    <font>
      <b/>
      <sz val="12"/>
      <color theme="0"/>
      <name val="Cambria"/>
      <family val="1"/>
      <scheme val="major"/>
    </font>
    <font>
      <b/>
      <sz val="9"/>
      <color theme="0"/>
      <name val="Cambria"/>
      <family val="1"/>
      <scheme val="major"/>
    </font>
    <font>
      <vertAlign val="superscript"/>
      <sz val="10"/>
      <name val="Cambria"/>
      <family val="1"/>
      <scheme val="major"/>
    </font>
    <font>
      <sz val="10"/>
      <color indexed="12"/>
      <name val="Cambria"/>
      <family val="1"/>
      <scheme val="major"/>
    </font>
    <font>
      <b/>
      <sz val="10"/>
      <color indexed="12"/>
      <name val="Cambria"/>
      <family val="1"/>
      <scheme val="major"/>
    </font>
    <font>
      <b/>
      <vertAlign val="superscript"/>
      <sz val="10"/>
      <color theme="0"/>
      <name val="Cambria"/>
      <family val="1"/>
      <scheme val="major"/>
    </font>
    <font>
      <sz val="10"/>
      <color rgb="FFFF0000"/>
      <name val="Arial"/>
      <family val="2"/>
    </font>
    <font>
      <sz val="10"/>
      <color theme="1"/>
      <name val="Arial"/>
      <family val="2"/>
    </font>
    <font>
      <sz val="16"/>
      <name val="Arial"/>
      <family val="2"/>
    </font>
    <font>
      <sz val="18"/>
      <name val="Arial"/>
      <family val="2"/>
    </font>
    <font>
      <sz val="22"/>
      <name val="Arial"/>
      <family val="2"/>
    </font>
    <font>
      <b/>
      <sz val="10"/>
      <color rgb="FFFF0000"/>
      <name val="Arial"/>
      <family val="2"/>
    </font>
    <font>
      <b/>
      <sz val="10"/>
      <color theme="1"/>
      <name val="Arial"/>
      <family val="2"/>
    </font>
    <font>
      <b/>
      <sz val="12"/>
      <color theme="0"/>
      <name val="Arial"/>
      <family val="2"/>
    </font>
    <font>
      <b/>
      <i/>
      <sz val="12"/>
      <name val="Arial"/>
      <family val="2"/>
    </font>
    <font>
      <i/>
      <sz val="12"/>
      <name val="Arial"/>
      <family val="2"/>
    </font>
    <font>
      <u/>
      <sz val="10"/>
      <name val="Arial"/>
      <family val="2"/>
    </font>
    <font>
      <i/>
      <u/>
      <sz val="10"/>
      <name val="Arial"/>
      <family val="2"/>
    </font>
    <font>
      <i/>
      <sz val="10"/>
      <color rgb="FFFF0000"/>
      <name val="Arial"/>
      <family val="2"/>
    </font>
    <font>
      <b/>
      <i/>
      <sz val="9"/>
      <color theme="0"/>
      <name val="Arial"/>
      <family val="2"/>
    </font>
    <font>
      <b/>
      <i/>
      <sz val="10"/>
      <color theme="0"/>
      <name val="Arial"/>
      <family val="2"/>
    </font>
    <font>
      <b/>
      <i/>
      <sz val="11"/>
      <color theme="0"/>
      <name val="Arial"/>
      <family val="2"/>
    </font>
  </fonts>
  <fills count="28">
    <fill>
      <patternFill patternType="none"/>
    </fill>
    <fill>
      <patternFill patternType="gray125"/>
    </fill>
    <fill>
      <patternFill patternType="solid">
        <fgColor indexed="8"/>
        <bgColor indexed="64"/>
      </patternFill>
    </fill>
    <fill>
      <patternFill patternType="solid">
        <fgColor indexed="63"/>
        <bgColor indexed="64"/>
      </patternFill>
    </fill>
    <fill>
      <patternFill patternType="solid">
        <fgColor indexed="55"/>
        <bgColor indexed="64"/>
      </patternFill>
    </fill>
    <fill>
      <patternFill patternType="solid">
        <fgColor indexed="47"/>
        <bgColor indexed="64"/>
      </patternFill>
    </fill>
    <fill>
      <patternFill patternType="solid">
        <fgColor indexed="41"/>
        <bgColor indexed="64"/>
      </patternFill>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indexed="22"/>
        <bgColor indexed="64"/>
      </patternFill>
    </fill>
    <fill>
      <patternFill patternType="solid">
        <fgColor indexed="13"/>
        <bgColor indexed="64"/>
      </patternFill>
    </fill>
    <fill>
      <patternFill patternType="solid">
        <fgColor theme="0"/>
        <bgColor indexed="64"/>
      </patternFill>
    </fill>
    <fill>
      <patternFill patternType="solid">
        <fgColor rgb="FFFFFF99"/>
        <bgColor indexed="64"/>
      </patternFill>
    </fill>
    <fill>
      <patternFill patternType="solid">
        <fgColor theme="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rgb="FF00B0F0"/>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rgb="FF002060"/>
        <bgColor indexed="64"/>
      </patternFill>
    </fill>
    <fill>
      <patternFill patternType="solid">
        <fgColor rgb="FF002776"/>
        <bgColor indexed="64"/>
      </patternFill>
    </fill>
    <fill>
      <patternFill patternType="solid">
        <fgColor rgb="FF92D400"/>
        <bgColor indexed="64"/>
      </patternFill>
    </fill>
    <fill>
      <patternFill patternType="solid">
        <fgColor indexed="48"/>
        <bgColor indexed="64"/>
      </patternFill>
    </fill>
    <fill>
      <patternFill patternType="solid">
        <fgColor rgb="FFB7DEE8"/>
        <bgColor indexed="64"/>
      </patternFill>
    </fill>
  </fills>
  <borders count="150">
    <border>
      <left/>
      <right/>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top/>
      <bottom style="hair">
        <color indexed="64"/>
      </bottom>
      <diagonal/>
    </border>
    <border>
      <left style="hair">
        <color indexed="64"/>
      </left>
      <right/>
      <top/>
      <bottom/>
      <diagonal/>
    </border>
    <border>
      <left/>
      <right/>
      <top style="hair">
        <color indexed="64"/>
      </top>
      <bottom/>
      <diagonal/>
    </border>
    <border>
      <left/>
      <right style="thin">
        <color indexed="64"/>
      </right>
      <top/>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hair">
        <color indexed="64"/>
      </bottom>
      <diagonal/>
    </border>
    <border>
      <left style="thin">
        <color indexed="64"/>
      </left>
      <right/>
      <top style="thin">
        <color indexed="64"/>
      </top>
      <bottom style="thin">
        <color indexed="64"/>
      </bottom>
      <diagonal/>
    </border>
    <border>
      <left/>
      <right style="thin">
        <color indexed="64"/>
      </right>
      <top style="hair">
        <color indexed="64"/>
      </top>
      <bottom/>
      <diagonal/>
    </border>
    <border>
      <left style="hair">
        <color indexed="64"/>
      </left>
      <right/>
      <top style="thin">
        <color indexed="64"/>
      </top>
      <bottom/>
      <diagonal/>
    </border>
    <border>
      <left style="thin">
        <color indexed="64"/>
      </left>
      <right/>
      <top style="hair">
        <color indexed="64"/>
      </top>
      <bottom/>
      <diagonal/>
    </border>
    <border>
      <left/>
      <right style="thin">
        <color indexed="64"/>
      </right>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style="thin">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style="double">
        <color indexed="64"/>
      </right>
      <top style="double">
        <color indexed="64"/>
      </top>
      <bottom style="thin">
        <color indexed="64"/>
      </bottom>
      <diagonal/>
    </border>
    <border>
      <left style="double">
        <color indexed="64"/>
      </left>
      <right style="thin">
        <color indexed="64"/>
      </right>
      <top style="thin">
        <color indexed="64"/>
      </top>
      <bottom/>
      <diagonal/>
    </border>
    <border>
      <left/>
      <right style="double">
        <color indexed="64"/>
      </right>
      <top style="thin">
        <color indexed="64"/>
      </top>
      <bottom style="double">
        <color indexed="64"/>
      </bottom>
      <diagonal/>
    </border>
    <border>
      <left style="double">
        <color indexed="64"/>
      </left>
      <right/>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diagonal/>
    </border>
    <border>
      <left style="thin">
        <color indexed="64"/>
      </left>
      <right style="thin">
        <color indexed="64"/>
      </right>
      <top style="double">
        <color indexed="64"/>
      </top>
      <bottom/>
      <diagonal/>
    </border>
    <border>
      <left style="double">
        <color indexed="64"/>
      </left>
      <right/>
      <top style="double">
        <color indexed="64"/>
      </top>
      <bottom/>
      <diagonal/>
    </border>
    <border>
      <left/>
      <right style="thin">
        <color indexed="64"/>
      </right>
      <top style="double">
        <color indexed="64"/>
      </top>
      <bottom style="double">
        <color indexed="64"/>
      </bottom>
      <diagonal/>
    </border>
    <border>
      <left style="double">
        <color indexed="64"/>
      </left>
      <right/>
      <top style="thin">
        <color indexed="64"/>
      </top>
      <bottom style="thin">
        <color indexed="64"/>
      </bottom>
      <diagonal/>
    </border>
    <border>
      <left style="double">
        <color indexed="64"/>
      </left>
      <right/>
      <top style="double">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right style="double">
        <color indexed="64"/>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double">
        <color indexed="64"/>
      </left>
      <right/>
      <top style="thin">
        <color indexed="64"/>
      </top>
      <bottom/>
      <diagonal/>
    </border>
    <border>
      <left style="double">
        <color indexed="64"/>
      </left>
      <right/>
      <top/>
      <bottom style="double">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double">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double">
        <color indexed="64"/>
      </bottom>
      <diagonal/>
    </border>
    <border>
      <left style="thin">
        <color indexed="64"/>
      </left>
      <right style="thin">
        <color indexed="64"/>
      </right>
      <top style="medium">
        <color indexed="64"/>
      </top>
      <bottom/>
      <diagonal/>
    </border>
    <border>
      <left/>
      <right/>
      <top style="dashDotDot">
        <color indexed="64"/>
      </top>
      <bottom/>
      <diagonal/>
    </border>
    <border>
      <left/>
      <right/>
      <top/>
      <bottom style="dotted">
        <color indexed="64"/>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theme="0"/>
      </right>
      <top style="medium">
        <color indexed="64"/>
      </top>
      <bottom style="thin">
        <color indexed="64"/>
      </bottom>
      <diagonal/>
    </border>
    <border>
      <left style="medium">
        <color indexed="64"/>
      </left>
      <right style="thin">
        <color theme="0"/>
      </right>
      <top style="double">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hair">
        <color indexed="64"/>
      </bottom>
      <diagonal/>
    </border>
    <border>
      <left/>
      <right/>
      <top/>
      <bottom style="dashed">
        <color indexed="64"/>
      </bottom>
      <diagonal/>
    </border>
    <border>
      <left style="double">
        <color indexed="64"/>
      </left>
      <right style="double">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s>
  <cellStyleXfs count="29">
    <xf numFmtId="0" fontId="0" fillId="0" borderId="0"/>
    <xf numFmtId="165" fontId="7" fillId="0" borderId="0" applyFont="0" applyFill="0" applyBorder="0" applyAlignment="0" applyProtection="0"/>
    <xf numFmtId="164" fontId="7" fillId="0" borderId="0" applyFont="0" applyFill="0" applyBorder="0" applyAlignment="0" applyProtection="0"/>
    <xf numFmtId="0" fontId="7" fillId="0" borderId="0"/>
    <xf numFmtId="0" fontId="48" fillId="0" borderId="0"/>
    <xf numFmtId="9" fontId="7" fillId="0" borderId="0" applyFont="0" applyFill="0" applyBorder="0" applyAlignment="0" applyProtection="0"/>
    <xf numFmtId="0" fontId="7" fillId="0" borderId="0"/>
    <xf numFmtId="0" fontId="66" fillId="0" borderId="0" applyNumberFormat="0" applyFill="0" applyBorder="0" applyAlignment="0" applyProtection="0">
      <alignment vertical="top"/>
      <protection locked="0"/>
    </xf>
    <xf numFmtId="164" fontId="7" fillId="0" borderId="0" applyFont="0" applyFill="0" applyBorder="0" applyAlignment="0" applyProtection="0"/>
    <xf numFmtId="165" fontId="7" fillId="0" borderId="0" applyFont="0" applyFill="0" applyBorder="0" applyAlignment="0" applyProtection="0"/>
    <xf numFmtId="0" fontId="6" fillId="0" borderId="0"/>
    <xf numFmtId="0" fontId="6" fillId="0" borderId="0"/>
    <xf numFmtId="0" fontId="74" fillId="0" borderId="0"/>
    <xf numFmtId="164" fontId="77" fillId="0" borderId="0" applyFont="0" applyFill="0" applyBorder="0" applyAlignment="0" applyProtection="0"/>
    <xf numFmtId="0" fontId="5" fillId="0" borderId="0"/>
    <xf numFmtId="0" fontId="7" fillId="0" borderId="0"/>
    <xf numFmtId="0" fontId="5" fillId="0" borderId="0"/>
    <xf numFmtId="165" fontId="7" fillId="0" borderId="0" applyFont="0" applyFill="0" applyBorder="0" applyAlignment="0" applyProtection="0"/>
    <xf numFmtId="165" fontId="7" fillId="0" borderId="0" applyFont="0" applyFill="0" applyBorder="0" applyAlignment="0" applyProtection="0"/>
    <xf numFmtId="0" fontId="7" fillId="0" borderId="0"/>
    <xf numFmtId="0" fontId="4" fillId="0" borderId="0"/>
    <xf numFmtId="43" fontId="4" fillId="0" borderId="0" applyFont="0" applyFill="0" applyBorder="0" applyAlignment="0" applyProtection="0"/>
    <xf numFmtId="43" fontId="7" fillId="0" borderId="0" applyFont="0" applyFill="0" applyBorder="0" applyAlignment="0" applyProtection="0"/>
    <xf numFmtId="167" fontId="7" fillId="0" borderId="0" applyFont="0" applyFill="0" applyBorder="0" applyAlignment="0" applyProtection="0"/>
    <xf numFmtId="0" fontId="3" fillId="0" borderId="0"/>
    <xf numFmtId="44" fontId="7" fillId="0" borderId="0" applyFont="0" applyFill="0" applyBorder="0" applyAlignment="0" applyProtection="0"/>
    <xf numFmtId="0" fontId="2" fillId="0" borderId="0"/>
    <xf numFmtId="0" fontId="1" fillId="0" borderId="0"/>
    <xf numFmtId="41" fontId="7" fillId="0" borderId="0" applyFont="0" applyFill="0" applyBorder="0" applyAlignment="0" applyProtection="0"/>
  </cellStyleXfs>
  <cellXfs count="3314">
    <xf numFmtId="0" fontId="0" fillId="0" borderId="0" xfId="0"/>
    <xf numFmtId="0" fontId="0" fillId="2" borderId="0" xfId="0" applyFill="1"/>
    <xf numFmtId="0" fontId="0" fillId="0" borderId="1" xfId="0" applyBorder="1"/>
    <xf numFmtId="0" fontId="8" fillId="0" borderId="1" xfId="0" applyFont="1" applyBorder="1"/>
    <xf numFmtId="0" fontId="10" fillId="0" borderId="0" xfId="0" applyFont="1"/>
    <xf numFmtId="0" fontId="15" fillId="0" borderId="0" xfId="0" applyFont="1"/>
    <xf numFmtId="0" fontId="11" fillId="0" borderId="0" xfId="0" applyFont="1"/>
    <xf numFmtId="0" fontId="0" fillId="0" borderId="0" xfId="0" applyFill="1"/>
    <xf numFmtId="0" fontId="0" fillId="0" borderId="0" xfId="0" applyBorder="1"/>
    <xf numFmtId="0" fontId="16" fillId="0" borderId="0" xfId="0" applyFont="1"/>
    <xf numFmtId="0" fontId="11" fillId="0" borderId="0" xfId="0" applyFont="1" applyBorder="1" applyAlignment="1">
      <alignment horizontal="center" vertical="center"/>
    </xf>
    <xf numFmtId="0" fontId="15" fillId="0" borderId="0" xfId="0" applyFont="1" applyBorder="1"/>
    <xf numFmtId="0" fontId="11" fillId="0" borderId="0" xfId="0" applyFont="1" applyBorder="1" applyAlignment="1">
      <alignment horizontal="center"/>
    </xf>
    <xf numFmtId="0" fontId="12" fillId="0" borderId="0" xfId="0" applyFont="1" applyBorder="1" applyAlignment="1">
      <alignment vertical="distributed"/>
    </xf>
    <xf numFmtId="0" fontId="12" fillId="0" borderId="1" xfId="0" applyFont="1" applyBorder="1" applyAlignment="1">
      <alignment vertical="distributed"/>
    </xf>
    <xf numFmtId="0" fontId="11" fillId="0" borderId="0" xfId="0" applyFont="1" applyBorder="1"/>
    <xf numFmtId="0" fontId="0" fillId="0" borderId="0" xfId="0" applyBorder="1" applyAlignment="1"/>
    <xf numFmtId="0" fontId="13" fillId="0" borderId="0" xfId="0" applyFont="1" applyBorder="1" applyAlignment="1"/>
    <xf numFmtId="0" fontId="10" fillId="0" borderId="0" xfId="0" applyFont="1" applyBorder="1" applyAlignment="1"/>
    <xf numFmtId="0" fontId="10" fillId="0" borderId="0" xfId="0" applyFont="1" applyBorder="1" applyAlignment="1">
      <alignment horizontal="left"/>
    </xf>
    <xf numFmtId="0" fontId="0" fillId="0" borderId="2" xfId="0" applyBorder="1"/>
    <xf numFmtId="0" fontId="0" fillId="0" borderId="3" xfId="0" applyBorder="1"/>
    <xf numFmtId="0" fontId="8" fillId="0" borderId="0" xfId="0" applyFont="1" applyBorder="1"/>
    <xf numFmtId="0" fontId="19" fillId="0" borderId="0" xfId="0" applyFont="1"/>
    <xf numFmtId="0" fontId="13" fillId="0" borderId="0" xfId="0" applyFont="1"/>
    <xf numFmtId="0" fontId="13" fillId="0" borderId="0" xfId="0" applyFont="1" applyBorder="1"/>
    <xf numFmtId="0" fontId="13" fillId="0" borderId="0" xfId="0" applyFont="1" applyBorder="1" applyAlignment="1">
      <alignment horizontal="center"/>
    </xf>
    <xf numFmtId="0" fontId="13" fillId="2" borderId="0" xfId="0" applyFont="1" applyFill="1"/>
    <xf numFmtId="0" fontId="13" fillId="0" borderId="0" xfId="0" applyFont="1" applyBorder="1" applyAlignment="1">
      <alignment vertical="top"/>
    </xf>
    <xf numFmtId="0" fontId="13" fillId="0" borderId="0" xfId="0" applyFont="1" applyFill="1"/>
    <xf numFmtId="0" fontId="13" fillId="3" borderId="0" xfId="0" applyFont="1" applyFill="1"/>
    <xf numFmtId="0" fontId="7" fillId="0" borderId="1" xfId="0" applyFont="1" applyBorder="1" applyAlignment="1">
      <alignment horizontal="center" vertical="center" textRotation="90"/>
    </xf>
    <xf numFmtId="0" fontId="0" fillId="0" borderId="0" xfId="0" applyAlignment="1">
      <alignment horizontal="center"/>
    </xf>
    <xf numFmtId="0" fontId="13" fillId="0" borderId="1" xfId="0" applyFont="1" applyBorder="1"/>
    <xf numFmtId="0" fontId="10" fillId="0" borderId="0" xfId="0" applyFont="1" applyBorder="1" applyAlignment="1">
      <alignment vertical="top"/>
    </xf>
    <xf numFmtId="0" fontId="28" fillId="0" borderId="0" xfId="0" quotePrefix="1" applyFont="1" applyBorder="1" applyAlignment="1">
      <alignment vertical="distributed"/>
    </xf>
    <xf numFmtId="0" fontId="22" fillId="0" borderId="4" xfId="0" applyFont="1" applyBorder="1" applyAlignment="1">
      <alignment horizontal="left"/>
    </xf>
    <xf numFmtId="0" fontId="30" fillId="0" borderId="0" xfId="0" applyFont="1" applyBorder="1" applyAlignment="1">
      <alignment vertical="distributed"/>
    </xf>
    <xf numFmtId="0" fontId="30" fillId="0" borderId="5" xfId="0" applyFont="1" applyBorder="1" applyAlignment="1">
      <alignment vertical="distributed"/>
    </xf>
    <xf numFmtId="0" fontId="30" fillId="0" borderId="1" xfId="0" applyFont="1" applyBorder="1" applyAlignment="1">
      <alignment vertical="distributed"/>
    </xf>
    <xf numFmtId="0" fontId="29" fillId="0" borderId="0" xfId="0" applyFont="1" applyBorder="1" applyAlignment="1">
      <alignment vertical="center" textRotation="90"/>
    </xf>
    <xf numFmtId="0" fontId="29" fillId="0" borderId="1" xfId="0" applyFont="1" applyBorder="1" applyAlignment="1">
      <alignment vertical="center" textRotation="90"/>
    </xf>
    <xf numFmtId="0" fontId="26" fillId="0" borderId="0" xfId="0" applyFont="1" applyBorder="1" applyAlignment="1">
      <alignment horizontal="center"/>
    </xf>
    <xf numFmtId="0" fontId="0" fillId="0" borderId="6" xfId="0" applyBorder="1"/>
    <xf numFmtId="0" fontId="7" fillId="0" borderId="0" xfId="0" applyFont="1"/>
    <xf numFmtId="0" fontId="26" fillId="0" borderId="0" xfId="0" applyFont="1" applyBorder="1"/>
    <xf numFmtId="0" fontId="10" fillId="0" borderId="0" xfId="0" applyFont="1" applyBorder="1" applyAlignment="1">
      <alignment horizontal="left" vertical="top"/>
    </xf>
    <xf numFmtId="0" fontId="10" fillId="0" borderId="0" xfId="0" applyFont="1" applyBorder="1" applyAlignment="1">
      <alignment horizontal="center" vertical="center"/>
    </xf>
    <xf numFmtId="0" fontId="11" fillId="0" borderId="0" xfId="0" applyFont="1" applyAlignment="1">
      <alignment vertical="top"/>
    </xf>
    <xf numFmtId="0" fontId="11" fillId="0" borderId="0" xfId="0" applyFont="1" applyBorder="1" applyAlignment="1">
      <alignment vertical="top"/>
    </xf>
    <xf numFmtId="0" fontId="11" fillId="0" borderId="0" xfId="0" applyFont="1" applyBorder="1" applyAlignment="1">
      <alignment horizontal="left" vertical="top"/>
    </xf>
    <xf numFmtId="0" fontId="10" fillId="0" borderId="0" xfId="0" applyFont="1" applyBorder="1"/>
    <xf numFmtId="0" fontId="18" fillId="0" borderId="0" xfId="0" applyFont="1" applyBorder="1"/>
    <xf numFmtId="0" fontId="15" fillId="0" borderId="7" xfId="0" applyFont="1" applyBorder="1"/>
    <xf numFmtId="0" fontId="29" fillId="0" borderId="0" xfId="0" applyFont="1" applyBorder="1" applyAlignment="1">
      <alignment vertical="center"/>
    </xf>
    <xf numFmtId="0" fontId="33" fillId="0" borderId="0" xfId="0" applyFont="1"/>
    <xf numFmtId="0" fontId="28" fillId="0" borderId="0" xfId="0" applyFont="1" applyBorder="1" applyAlignment="1">
      <alignment horizontal="center" vertical="distributed"/>
    </xf>
    <xf numFmtId="0" fontId="10" fillId="0" borderId="0" xfId="0" applyFont="1" applyAlignment="1">
      <alignment horizontal="center"/>
    </xf>
    <xf numFmtId="0" fontId="15" fillId="0" borderId="0" xfId="0" applyFont="1" applyBorder="1" applyAlignment="1">
      <alignment vertical="top"/>
    </xf>
    <xf numFmtId="0" fontId="10" fillId="0" borderId="0" xfId="0" applyFont="1" applyBorder="1" applyAlignment="1">
      <alignment horizontal="center"/>
    </xf>
    <xf numFmtId="0" fontId="10" fillId="0" borderId="8" xfId="0" applyFont="1" applyBorder="1"/>
    <xf numFmtId="0" fontId="10" fillId="0" borderId="0" xfId="0" applyFont="1" applyBorder="1" applyAlignment="1">
      <alignment vertical="center"/>
    </xf>
    <xf numFmtId="0" fontId="10" fillId="0" borderId="9" xfId="0" applyFont="1" applyBorder="1"/>
    <xf numFmtId="0" fontId="10" fillId="0" borderId="0" xfId="0" applyFont="1" applyFill="1" applyBorder="1"/>
    <xf numFmtId="0" fontId="11" fillId="0" borderId="0" xfId="0" applyFont="1" applyBorder="1" applyAlignment="1">
      <alignment horizontal="center" vertical="top"/>
    </xf>
    <xf numFmtId="0" fontId="25" fillId="0" borderId="0" xfId="0" applyFont="1" applyBorder="1" applyAlignment="1"/>
    <xf numFmtId="0" fontId="25" fillId="0" borderId="0" xfId="0" applyFont="1" applyBorder="1"/>
    <xf numFmtId="0" fontId="13" fillId="0" borderId="5" xfId="0" applyFont="1" applyBorder="1"/>
    <xf numFmtId="0" fontId="29" fillId="0" borderId="1" xfId="0" applyFont="1" applyBorder="1" applyAlignment="1">
      <alignment horizontal="center" vertical="center" textRotation="90"/>
    </xf>
    <xf numFmtId="0" fontId="13" fillId="0" borderId="0" xfId="0" quotePrefix="1" applyFont="1" applyBorder="1"/>
    <xf numFmtId="0" fontId="23" fillId="0" borderId="0" xfId="0" applyFont="1" applyBorder="1" applyAlignment="1">
      <alignment horizontal="center"/>
    </xf>
    <xf numFmtId="0" fontId="23" fillId="0" borderId="0" xfId="0" applyFont="1" applyBorder="1"/>
    <xf numFmtId="0" fontId="28" fillId="0" borderId="0" xfId="0" applyFont="1" applyBorder="1" applyAlignment="1">
      <alignment vertical="distributed"/>
    </xf>
    <xf numFmtId="0" fontId="28" fillId="0" borderId="1" xfId="0" applyFont="1" applyBorder="1" applyAlignment="1">
      <alignment vertical="distributed"/>
    </xf>
    <xf numFmtId="0" fontId="0" fillId="0" borderId="5" xfId="0" applyBorder="1"/>
    <xf numFmtId="0" fontId="16" fillId="0" borderId="3" xfId="0" applyFont="1" applyBorder="1"/>
    <xf numFmtId="0" fontId="14" fillId="0" borderId="0" xfId="0" applyFont="1" applyBorder="1" applyAlignment="1">
      <alignment vertical="center"/>
    </xf>
    <xf numFmtId="0" fontId="25" fillId="0" borderId="1" xfId="0" applyFont="1" applyBorder="1"/>
    <xf numFmtId="0" fontId="9" fillId="0" borderId="0" xfId="0" applyFont="1" applyBorder="1"/>
    <xf numFmtId="0" fontId="7" fillId="2" borderId="0" xfId="0" applyFont="1" applyFill="1"/>
    <xf numFmtId="0" fontId="13" fillId="0" borderId="0" xfId="0" applyFont="1" applyAlignment="1"/>
    <xf numFmtId="0" fontId="11" fillId="0" borderId="0" xfId="0" applyFont="1" applyAlignment="1">
      <alignment horizontal="center"/>
    </xf>
    <xf numFmtId="0" fontId="15" fillId="0" borderId="0" xfId="0" applyFont="1" applyBorder="1" applyAlignment="1"/>
    <xf numFmtId="0" fontId="9" fillId="0" borderId="0" xfId="0" applyFont="1" applyBorder="1" applyAlignment="1"/>
    <xf numFmtId="0" fontId="15" fillId="0" borderId="0" xfId="0" applyFont="1" applyBorder="1" applyAlignment="1">
      <alignment horizontal="center"/>
    </xf>
    <xf numFmtId="0" fontId="10" fillId="0" borderId="0" xfId="0" quotePrefix="1" applyFont="1" applyBorder="1" applyAlignment="1">
      <alignment horizontal="center" vertical="center"/>
    </xf>
    <xf numFmtId="0" fontId="10" fillId="0" borderId="10" xfId="0" applyFont="1" applyBorder="1"/>
    <xf numFmtId="0" fontId="11" fillId="0" borderId="0" xfId="0" applyFont="1" applyAlignment="1"/>
    <xf numFmtId="0" fontId="13" fillId="0" borderId="0" xfId="0" applyFont="1" applyBorder="1" applyAlignment="1">
      <alignment horizontal="center" vertical="center"/>
    </xf>
    <xf numFmtId="0" fontId="7" fillId="0" borderId="0" xfId="0" applyFont="1" applyBorder="1"/>
    <xf numFmtId="0" fontId="33" fillId="0" borderId="0" xfId="0" applyFont="1" applyBorder="1"/>
    <xf numFmtId="0" fontId="0" fillId="0" borderId="1" xfId="0" applyBorder="1" applyAlignment="1">
      <alignment horizontal="center"/>
    </xf>
    <xf numFmtId="0" fontId="0" fillId="0" borderId="0" xfId="0" applyBorder="1" applyAlignment="1">
      <alignment horizontal="center"/>
    </xf>
    <xf numFmtId="0" fontId="28" fillId="0" borderId="3" xfId="0" applyFont="1" applyBorder="1" applyAlignment="1">
      <alignment vertical="distributed"/>
    </xf>
    <xf numFmtId="0" fontId="17" fillId="0" borderId="0" xfId="0" applyFont="1" applyBorder="1" applyAlignment="1"/>
    <xf numFmtId="0" fontId="13" fillId="0" borderId="0" xfId="0" applyFont="1" applyBorder="1" applyAlignment="1">
      <alignment vertical="center"/>
    </xf>
    <xf numFmtId="0" fontId="10" fillId="0" borderId="12" xfId="0" applyFont="1" applyBorder="1" applyAlignment="1">
      <alignment horizontal="center" vertical="center"/>
    </xf>
    <xf numFmtId="0" fontId="10" fillId="0" borderId="14" xfId="0" applyFont="1" applyBorder="1" applyAlignment="1"/>
    <xf numFmtId="0" fontId="0" fillId="0" borderId="15" xfId="0" applyBorder="1"/>
    <xf numFmtId="0" fontId="8" fillId="0" borderId="0" xfId="0" applyFont="1" applyBorder="1" applyAlignment="1">
      <alignment horizontal="center"/>
    </xf>
    <xf numFmtId="0" fontId="8" fillId="0" borderId="0" xfId="0" applyFont="1" applyBorder="1" applyAlignment="1">
      <alignment vertical="center"/>
    </xf>
    <xf numFmtId="0" fontId="8" fillId="0" borderId="0" xfId="0" applyFont="1" applyBorder="1" applyAlignment="1">
      <alignment horizontal="center" vertical="center"/>
    </xf>
    <xf numFmtId="0" fontId="7" fillId="0" borderId="0" xfId="0" applyFont="1" applyAlignment="1">
      <alignment vertical="center"/>
    </xf>
    <xf numFmtId="0" fontId="20" fillId="0" borderId="0" xfId="0" applyFont="1" applyBorder="1" applyAlignment="1">
      <alignment horizontal="center"/>
    </xf>
    <xf numFmtId="0" fontId="14" fillId="0" borderId="0" xfId="0" applyFont="1" applyAlignment="1">
      <alignment vertical="center" textRotation="90"/>
    </xf>
    <xf numFmtId="0" fontId="29" fillId="0" borderId="0" xfId="0" applyFont="1" applyBorder="1"/>
    <xf numFmtId="0" fontId="29" fillId="0" borderId="0" xfId="0" applyFont="1" applyBorder="1" applyAlignment="1">
      <alignment horizontal="center"/>
    </xf>
    <xf numFmtId="0" fontId="24" fillId="0" borderId="0" xfId="0" applyFont="1" applyBorder="1"/>
    <xf numFmtId="0" fontId="9" fillId="0" borderId="0" xfId="0" applyFont="1" applyFill="1" applyBorder="1" applyAlignment="1">
      <alignment vertical="center"/>
    </xf>
    <xf numFmtId="0" fontId="29" fillId="0" borderId="0" xfId="0" applyFont="1" applyBorder="1" applyAlignment="1">
      <alignment vertical="top"/>
    </xf>
    <xf numFmtId="0" fontId="35" fillId="0" borderId="0" xfId="0" applyFont="1" applyBorder="1"/>
    <xf numFmtId="0" fontId="35" fillId="0" borderId="0" xfId="0" applyFont="1" applyBorder="1" applyAlignment="1">
      <alignment horizontal="center"/>
    </xf>
    <xf numFmtId="0" fontId="20" fillId="0" borderId="0" xfId="0" applyFont="1" applyBorder="1"/>
    <xf numFmtId="0" fontId="14" fillId="0" borderId="0" xfId="0" applyFont="1" applyBorder="1"/>
    <xf numFmtId="0" fontId="28" fillId="0" borderId="5" xfId="0" applyFont="1" applyBorder="1" applyAlignment="1">
      <alignment vertical="distributed"/>
    </xf>
    <xf numFmtId="0" fontId="37" fillId="0" borderId="0" xfId="0" applyFont="1" applyBorder="1"/>
    <xf numFmtId="0" fontId="29" fillId="0" borderId="0" xfId="0" applyFont="1" applyBorder="1" applyAlignment="1">
      <alignment horizontal="left"/>
    </xf>
    <xf numFmtId="0" fontId="37" fillId="0" borderId="0" xfId="0" applyFont="1" applyBorder="1" applyAlignment="1">
      <alignment horizontal="center"/>
    </xf>
    <xf numFmtId="0" fontId="0" fillId="0" borderId="16" xfId="0" applyBorder="1"/>
    <xf numFmtId="0" fontId="0" fillId="0" borderId="6" xfId="0" applyBorder="1" applyAlignment="1">
      <alignment horizontal="center"/>
    </xf>
    <xf numFmtId="0" fontId="10" fillId="0" borderId="17" xfId="0" applyFont="1" applyBorder="1" applyAlignment="1">
      <alignment horizontal="center" vertical="center"/>
    </xf>
    <xf numFmtId="0" fontId="30" fillId="0" borderId="5" xfId="0" applyFont="1" applyBorder="1" applyAlignment="1">
      <alignment vertical="center"/>
    </xf>
    <xf numFmtId="0" fontId="10" fillId="0" borderId="18" xfId="0" applyFont="1" applyBorder="1" applyAlignment="1">
      <alignment vertical="center"/>
    </xf>
    <xf numFmtId="0" fontId="34" fillId="0" borderId="0" xfId="0" applyFont="1" applyBorder="1" applyAlignment="1">
      <alignment horizontal="center"/>
    </xf>
    <xf numFmtId="0" fontId="39" fillId="0" borderId="0" xfId="0" applyFont="1" applyBorder="1" applyAlignment="1"/>
    <xf numFmtId="0" fontId="39" fillId="0" borderId="0" xfId="0" applyFont="1" applyBorder="1"/>
    <xf numFmtId="0" fontId="10" fillId="0" borderId="0" xfId="0" applyFont="1" applyFill="1" applyBorder="1" applyAlignment="1"/>
    <xf numFmtId="0" fontId="8" fillId="0" borderId="0" xfId="0" applyFont="1" applyBorder="1" applyAlignment="1"/>
    <xf numFmtId="0" fontId="10" fillId="0" borderId="19" xfId="0" applyFont="1" applyBorder="1"/>
    <xf numFmtId="0" fontId="10" fillId="0" borderId="12" xfId="0" applyFont="1" applyBorder="1"/>
    <xf numFmtId="0" fontId="0" fillId="0" borderId="0" xfId="0" applyBorder="1" applyAlignment="1">
      <alignment vertical="center"/>
    </xf>
    <xf numFmtId="0" fontId="9" fillId="0" borderId="15" xfId="0" applyFont="1" applyBorder="1" applyAlignment="1">
      <alignment vertical="center" textRotation="90"/>
    </xf>
    <xf numFmtId="0" fontId="9" fillId="0" borderId="4" xfId="0" applyFont="1" applyBorder="1" applyAlignment="1">
      <alignment vertical="center" textRotation="90"/>
    </xf>
    <xf numFmtId="0" fontId="9" fillId="0" borderId="16" xfId="0" applyFont="1" applyBorder="1" applyAlignment="1">
      <alignment vertical="center" textRotation="90"/>
    </xf>
    <xf numFmtId="0" fontId="17" fillId="0" borderId="0" xfId="0" applyFont="1" applyBorder="1" applyAlignment="1">
      <alignment vertical="center"/>
    </xf>
    <xf numFmtId="0" fontId="10" fillId="0" borderId="7" xfId="0" quotePrefix="1" applyFont="1" applyBorder="1" applyAlignment="1">
      <alignment horizontal="center" vertical="center"/>
    </xf>
    <xf numFmtId="0" fontId="11" fillId="0" borderId="0" xfId="0" applyFont="1" applyBorder="1" applyAlignment="1"/>
    <xf numFmtId="0" fontId="11" fillId="0" borderId="14" xfId="0" applyFont="1" applyBorder="1" applyAlignment="1">
      <alignment vertical="top"/>
    </xf>
    <xf numFmtId="0" fontId="34" fillId="0" borderId="4" xfId="0" applyFont="1" applyBorder="1" applyAlignment="1">
      <alignment horizontal="center" vertical="center"/>
    </xf>
    <xf numFmtId="0" fontId="8" fillId="0" borderId="0" xfId="0" applyFont="1" applyBorder="1" applyAlignment="1">
      <alignment vertical="top"/>
    </xf>
    <xf numFmtId="0" fontId="10" fillId="4" borderId="0" xfId="0" applyFont="1" applyFill="1" applyBorder="1"/>
    <xf numFmtId="0" fontId="0" fillId="4" borderId="0" xfId="0" applyFill="1" applyBorder="1"/>
    <xf numFmtId="0" fontId="24" fillId="0" borderId="0" xfId="0" applyFont="1" applyBorder="1" applyAlignment="1">
      <alignment vertical="center"/>
    </xf>
    <xf numFmtId="0" fontId="8" fillId="4" borderId="0" xfId="0" applyFont="1" applyFill="1" applyBorder="1" applyAlignment="1">
      <alignment vertical="center"/>
    </xf>
    <xf numFmtId="0" fontId="37" fillId="4" borderId="0" xfId="0" applyFont="1" applyFill="1" applyBorder="1" applyAlignment="1">
      <alignment vertical="center"/>
    </xf>
    <xf numFmtId="0" fontId="22" fillId="0" borderId="4" xfId="0" applyFont="1" applyBorder="1" applyAlignment="1">
      <alignment horizontal="center" vertical="center"/>
    </xf>
    <xf numFmtId="0" fontId="22" fillId="0" borderId="16" xfId="0" applyFont="1" applyBorder="1" applyAlignment="1">
      <alignment horizontal="center" vertical="center"/>
    </xf>
    <xf numFmtId="0" fontId="0" fillId="0" borderId="1" xfId="0" applyBorder="1" applyAlignment="1">
      <alignment vertical="center"/>
    </xf>
    <xf numFmtId="0" fontId="0" fillId="0" borderId="0" xfId="0" applyAlignment="1">
      <alignment vertical="center"/>
    </xf>
    <xf numFmtId="0" fontId="33" fillId="0" borderId="0" xfId="0" applyFont="1" applyBorder="1" applyAlignment="1">
      <alignment horizontal="center" vertical="center"/>
    </xf>
    <xf numFmtId="0" fontId="33" fillId="0" borderId="0" xfId="0" applyFont="1" applyBorder="1" applyAlignment="1">
      <alignment horizontal="right" vertical="center"/>
    </xf>
    <xf numFmtId="0" fontId="30" fillId="0" borderId="1" xfId="0" applyFont="1" applyBorder="1" applyAlignment="1">
      <alignment vertical="center"/>
    </xf>
    <xf numFmtId="0" fontId="26" fillId="0" borderId="1" xfId="0" applyFont="1" applyBorder="1" applyAlignment="1">
      <alignment horizontal="center" vertical="center"/>
    </xf>
    <xf numFmtId="0" fontId="0" fillId="0" borderId="1" xfId="0" applyFill="1" applyBorder="1" applyAlignment="1">
      <alignment vertical="center"/>
    </xf>
    <xf numFmtId="0" fontId="8" fillId="0" borderId="1" xfId="0" applyFont="1" applyBorder="1" applyAlignment="1">
      <alignment vertical="center"/>
    </xf>
    <xf numFmtId="0" fontId="23" fillId="0" borderId="0" xfId="0" applyFont="1" applyBorder="1" applyAlignment="1">
      <alignment vertical="center"/>
    </xf>
    <xf numFmtId="0" fontId="10" fillId="0" borderId="8" xfId="0" applyFont="1" applyBorder="1" applyAlignment="1">
      <alignment vertical="center"/>
    </xf>
    <xf numFmtId="0" fontId="25" fillId="0" borderId="0" xfId="0" applyFont="1" applyBorder="1" applyAlignment="1">
      <alignment vertical="center"/>
    </xf>
    <xf numFmtId="0" fontId="8" fillId="0" borderId="4" xfId="0" applyFont="1" applyBorder="1" applyAlignment="1">
      <alignment vertical="center"/>
    </xf>
    <xf numFmtId="0" fontId="19" fillId="0" borderId="0" xfId="0" applyFont="1" applyFill="1" applyBorder="1" applyAlignment="1">
      <alignment horizontal="center" vertical="center"/>
    </xf>
    <xf numFmtId="0" fontId="0" fillId="0" borderId="4" xfId="0" applyBorder="1" applyAlignment="1">
      <alignment vertical="center"/>
    </xf>
    <xf numFmtId="0" fontId="33" fillId="0" borderId="0" xfId="0" applyFont="1" applyBorder="1" applyAlignment="1">
      <alignment vertical="center"/>
    </xf>
    <xf numFmtId="0" fontId="0" fillId="0" borderId="0" xfId="0" applyBorder="1" applyAlignment="1">
      <alignment horizontal="center" vertical="center"/>
    </xf>
    <xf numFmtId="0" fontId="13" fillId="0" borderId="0" xfId="0" quotePrefix="1" applyFont="1" applyAlignment="1">
      <alignment horizontal="left" vertical="center"/>
    </xf>
    <xf numFmtId="0" fontId="0" fillId="0" borderId="0" xfId="0" applyAlignment="1">
      <alignment horizontal="center" vertical="center"/>
    </xf>
    <xf numFmtId="0" fontId="10" fillId="0" borderId="0" xfId="0" applyFont="1" applyAlignment="1">
      <alignment vertical="center"/>
    </xf>
    <xf numFmtId="0" fontId="37" fillId="0" borderId="0" xfId="0" applyFont="1" applyBorder="1" applyAlignment="1">
      <alignment vertical="center"/>
    </xf>
    <xf numFmtId="0" fontId="13" fillId="0" borderId="4" xfId="0" applyFont="1" applyBorder="1" applyAlignment="1">
      <alignment horizontal="center" vertical="center"/>
    </xf>
    <xf numFmtId="0" fontId="10" fillId="0" borderId="4" xfId="0" applyFont="1" applyBorder="1" applyAlignment="1">
      <alignment horizontal="center" vertical="center"/>
    </xf>
    <xf numFmtId="0" fontId="25" fillId="0" borderId="16" xfId="0" applyFont="1" applyBorder="1" applyAlignment="1">
      <alignment vertical="center"/>
    </xf>
    <xf numFmtId="0" fontId="25" fillId="0" borderId="1" xfId="0" applyFont="1" applyFill="1" applyBorder="1" applyAlignment="1">
      <alignment vertical="center"/>
    </xf>
    <xf numFmtId="0" fontId="25" fillId="0" borderId="1" xfId="0" applyFont="1" applyBorder="1" applyAlignment="1">
      <alignment vertical="center"/>
    </xf>
    <xf numFmtId="0" fontId="19" fillId="0" borderId="0" xfId="0" applyFont="1" applyBorder="1" applyAlignment="1">
      <alignment vertical="center"/>
    </xf>
    <xf numFmtId="0" fontId="13" fillId="0" borderId="0" xfId="0" quotePrefix="1" applyFont="1" applyAlignment="1">
      <alignment vertical="center"/>
    </xf>
    <xf numFmtId="0" fontId="13" fillId="0" borderId="0" xfId="0" applyFont="1" applyAlignment="1">
      <alignment vertical="center"/>
    </xf>
    <xf numFmtId="0" fontId="15" fillId="0" borderId="0" xfId="0" applyFont="1" applyAlignment="1">
      <alignment horizontal="left" vertical="center"/>
    </xf>
    <xf numFmtId="0" fontId="15" fillId="0" borderId="0" xfId="0" applyFont="1" applyBorder="1" applyAlignment="1">
      <alignment horizontal="left" vertical="center"/>
    </xf>
    <xf numFmtId="0" fontId="10" fillId="0" borderId="10" xfId="0" applyFont="1" applyBorder="1" applyAlignment="1">
      <alignment vertical="center"/>
    </xf>
    <xf numFmtId="0" fontId="45" fillId="0" borderId="0" xfId="0" applyFont="1" applyFill="1" applyBorder="1" applyAlignment="1">
      <alignment vertical="center"/>
    </xf>
    <xf numFmtId="0" fontId="45" fillId="0" borderId="0" xfId="0" applyFont="1" applyBorder="1" applyAlignment="1">
      <alignment vertical="center"/>
    </xf>
    <xf numFmtId="0" fontId="45" fillId="0" borderId="0" xfId="0" applyFont="1" applyAlignment="1">
      <alignment horizontal="left" vertical="center"/>
    </xf>
    <xf numFmtId="0" fontId="10" fillId="0" borderId="14" xfId="0" applyFont="1" applyBorder="1" applyAlignment="1">
      <alignment horizontal="center"/>
    </xf>
    <xf numFmtId="0" fontId="13" fillId="0" borderId="14" xfId="0" applyFont="1" applyBorder="1"/>
    <xf numFmtId="0" fontId="17" fillId="0" borderId="10" xfId="0" applyFont="1" applyBorder="1" applyAlignment="1">
      <alignment vertical="center"/>
    </xf>
    <xf numFmtId="0" fontId="10" fillId="0" borderId="14" xfId="0" applyFont="1" applyBorder="1"/>
    <xf numFmtId="0" fontId="11" fillId="0" borderId="14" xfId="0" applyFont="1" applyBorder="1" applyAlignment="1"/>
    <xf numFmtId="0" fontId="13" fillId="0" borderId="10" xfId="0" applyFont="1" applyBorder="1"/>
    <xf numFmtId="0" fontId="13" fillId="0" borderId="10" xfId="0" applyFont="1" applyBorder="1" applyAlignment="1">
      <alignment vertical="center"/>
    </xf>
    <xf numFmtId="0" fontId="10" fillId="0" borderId="20" xfId="0" applyFont="1" applyBorder="1"/>
    <xf numFmtId="0" fontId="13" fillId="0" borderId="8" xfId="0" applyFont="1" applyBorder="1"/>
    <xf numFmtId="0" fontId="13" fillId="0" borderId="21" xfId="0" applyFont="1" applyBorder="1"/>
    <xf numFmtId="0" fontId="13" fillId="0" borderId="8" xfId="0" applyFont="1" applyBorder="1" applyAlignment="1">
      <alignment horizontal="center"/>
    </xf>
    <xf numFmtId="0" fontId="10" fillId="0" borderId="22" xfId="0" applyFont="1" applyBorder="1" applyAlignment="1">
      <alignment vertical="center"/>
    </xf>
    <xf numFmtId="0" fontId="13" fillId="0" borderId="9" xfId="0" applyFont="1" applyBorder="1" applyAlignment="1">
      <alignment horizontal="center"/>
    </xf>
    <xf numFmtId="0" fontId="13" fillId="0" borderId="9" xfId="0" applyFont="1" applyBorder="1"/>
    <xf numFmtId="0" fontId="10" fillId="0" borderId="9" xfId="0" applyFont="1" applyBorder="1" applyAlignment="1">
      <alignment horizontal="center" vertical="center"/>
    </xf>
    <xf numFmtId="0" fontId="13" fillId="0" borderId="23" xfId="0" applyFont="1" applyBorder="1"/>
    <xf numFmtId="0" fontId="13" fillId="0" borderId="8" xfId="0" applyFont="1" applyFill="1" applyBorder="1"/>
    <xf numFmtId="0" fontId="13" fillId="0" borderId="9" xfId="0" applyFont="1" applyBorder="1" applyAlignment="1"/>
    <xf numFmtId="0" fontId="42" fillId="0" borderId="8" xfId="0" applyFont="1" applyBorder="1"/>
    <xf numFmtId="0" fontId="43" fillId="0" borderId="8" xfId="0" applyFont="1" applyBorder="1"/>
    <xf numFmtId="0" fontId="13" fillId="0" borderId="8" xfId="0" applyFont="1" applyBorder="1" applyAlignment="1">
      <alignment horizontal="center" vertical="center"/>
    </xf>
    <xf numFmtId="0" fontId="11" fillId="0" borderId="9" xfId="0" applyFont="1" applyBorder="1"/>
    <xf numFmtId="0" fontId="11" fillId="0" borderId="9" xfId="0" applyFont="1" applyBorder="1" applyAlignment="1">
      <alignment horizontal="center" vertical="center"/>
    </xf>
    <xf numFmtId="0" fontId="8" fillId="0" borderId="10" xfId="0" applyFont="1" applyBorder="1" applyAlignment="1">
      <alignment horizontal="center" vertical="center"/>
    </xf>
    <xf numFmtId="0" fontId="10" fillId="0" borderId="21" xfId="0" applyFont="1" applyBorder="1"/>
    <xf numFmtId="0" fontId="8" fillId="0" borderId="24" xfId="0" applyFont="1" applyBorder="1" applyAlignment="1">
      <alignment horizontal="center" vertical="center"/>
    </xf>
    <xf numFmtId="0" fontId="8" fillId="0" borderId="25" xfId="0" applyFont="1" applyBorder="1" applyAlignment="1">
      <alignment horizontal="center" vertical="center"/>
    </xf>
    <xf numFmtId="0" fontId="8" fillId="0" borderId="10" xfId="0" applyFont="1" applyBorder="1" applyAlignment="1">
      <alignment vertical="center"/>
    </xf>
    <xf numFmtId="0" fontId="8" fillId="0" borderId="14" xfId="0" applyFont="1" applyBorder="1"/>
    <xf numFmtId="0" fontId="7" fillId="0" borderId="26" xfId="0" quotePrefix="1" applyFont="1" applyBorder="1" applyAlignment="1">
      <alignment horizontal="center" vertical="center"/>
    </xf>
    <xf numFmtId="0" fontId="8" fillId="0" borderId="24" xfId="0" applyFont="1" applyBorder="1" applyAlignment="1">
      <alignment horizontal="center"/>
    </xf>
    <xf numFmtId="0" fontId="8" fillId="0" borderId="24" xfId="0" applyFont="1" applyBorder="1"/>
    <xf numFmtId="0" fontId="8" fillId="0" borderId="9" xfId="0" applyFont="1" applyBorder="1"/>
    <xf numFmtId="0" fontId="8" fillId="0" borderId="9" xfId="0" applyFont="1" applyBorder="1" applyAlignment="1">
      <alignment horizontal="center"/>
    </xf>
    <xf numFmtId="0" fontId="10" fillId="0" borderId="23" xfId="0" applyFont="1" applyBorder="1"/>
    <xf numFmtId="0" fontId="8" fillId="0" borderId="14" xfId="0" applyFont="1" applyBorder="1" applyAlignment="1">
      <alignment vertical="center"/>
    </xf>
    <xf numFmtId="0" fontId="8" fillId="0" borderId="8" xfId="0" applyFont="1" applyBorder="1" applyAlignment="1">
      <alignment vertical="center"/>
    </xf>
    <xf numFmtId="0" fontId="8" fillId="0" borderId="10" xfId="0" applyFont="1" applyBorder="1"/>
    <xf numFmtId="0" fontId="8" fillId="0" borderId="10" xfId="0" applyFont="1" applyBorder="1" applyAlignment="1">
      <alignment horizontal="center"/>
    </xf>
    <xf numFmtId="0" fontId="8" fillId="0" borderId="20" xfId="0" applyFont="1" applyBorder="1"/>
    <xf numFmtId="0" fontId="8" fillId="4" borderId="8" xfId="0" applyFont="1" applyFill="1" applyBorder="1" applyAlignment="1">
      <alignment vertical="center"/>
    </xf>
    <xf numFmtId="0" fontId="7" fillId="0" borderId="8" xfId="0" applyFont="1" applyBorder="1"/>
    <xf numFmtId="0" fontId="10" fillId="0" borderId="10" xfId="0" applyFont="1" applyBorder="1" applyAlignment="1">
      <alignment horizontal="center"/>
    </xf>
    <xf numFmtId="0" fontId="8" fillId="0" borderId="14" xfId="0" applyFont="1" applyBorder="1" applyAlignment="1"/>
    <xf numFmtId="0" fontId="8" fillId="0" borderId="10" xfId="0" applyFont="1" applyBorder="1" applyAlignment="1"/>
    <xf numFmtId="0" fontId="8" fillId="4" borderId="10" xfId="0" applyFont="1" applyFill="1" applyBorder="1" applyAlignment="1">
      <alignment vertical="center"/>
    </xf>
    <xf numFmtId="0" fontId="8" fillId="4" borderId="20" xfId="0" applyFont="1" applyFill="1" applyBorder="1" applyAlignment="1">
      <alignment vertical="center"/>
    </xf>
    <xf numFmtId="0" fontId="13" fillId="0" borderId="24" xfId="0" applyFont="1" applyBorder="1" applyAlignment="1"/>
    <xf numFmtId="0" fontId="13" fillId="0" borderId="24" xfId="0" applyFont="1" applyBorder="1" applyAlignment="1">
      <alignment horizontal="center"/>
    </xf>
    <xf numFmtId="0" fontId="10" fillId="0" borderId="9" xfId="0" applyFont="1" applyBorder="1" applyAlignment="1">
      <alignment horizontal="center"/>
    </xf>
    <xf numFmtId="0" fontId="7" fillId="0" borderId="9" xfId="0" applyFont="1" applyBorder="1"/>
    <xf numFmtId="0" fontId="0" fillId="0" borderId="9" xfId="0" applyBorder="1"/>
    <xf numFmtId="0" fontId="10" fillId="0" borderId="24" xfId="0" applyFont="1" applyBorder="1"/>
    <xf numFmtId="0" fontId="0" fillId="0" borderId="28" xfId="0" applyBorder="1"/>
    <xf numFmtId="0" fontId="0" fillId="0" borderId="23" xfId="0" applyBorder="1"/>
    <xf numFmtId="0" fontId="7" fillId="0" borderId="20" xfId="0" quotePrefix="1" applyFont="1" applyBorder="1" applyAlignment="1">
      <alignment horizontal="center" vertical="center"/>
    </xf>
    <xf numFmtId="0" fontId="8" fillId="4" borderId="24" xfId="0" applyFont="1" applyFill="1" applyBorder="1" applyAlignment="1">
      <alignment vertical="center"/>
    </xf>
    <xf numFmtId="0" fontId="8" fillId="4" borderId="9" xfId="0" applyFont="1" applyFill="1" applyBorder="1" applyAlignment="1">
      <alignment vertical="center"/>
    </xf>
    <xf numFmtId="0" fontId="8" fillId="0" borderId="9" xfId="0" applyFont="1" applyBorder="1" applyAlignment="1">
      <alignment vertical="center"/>
    </xf>
    <xf numFmtId="0" fontId="0" fillId="0" borderId="20" xfId="0" applyBorder="1" applyAlignment="1">
      <alignment horizontal="left"/>
    </xf>
    <xf numFmtId="0" fontId="0" fillId="0" borderId="8" xfId="0" applyBorder="1"/>
    <xf numFmtId="0" fontId="0" fillId="0" borderId="21" xfId="0" applyBorder="1"/>
    <xf numFmtId="0" fontId="8" fillId="0" borderId="10" xfId="0" applyFont="1" applyBorder="1" applyAlignment="1">
      <alignment horizontal="left"/>
    </xf>
    <xf numFmtId="0" fontId="8" fillId="0" borderId="10" xfId="0" applyFont="1" applyBorder="1" applyAlignment="1">
      <alignment vertical="top"/>
    </xf>
    <xf numFmtId="0" fontId="7" fillId="0" borderId="24" xfId="0" quotePrefix="1" applyFont="1" applyBorder="1" applyAlignment="1">
      <alignment horizontal="center"/>
    </xf>
    <xf numFmtId="0" fontId="0" fillId="0" borderId="20" xfId="0" applyBorder="1"/>
    <xf numFmtId="0" fontId="0" fillId="0" borderId="24" xfId="0" applyBorder="1" applyAlignment="1">
      <alignment horizontal="left"/>
    </xf>
    <xf numFmtId="0" fontId="0" fillId="4" borderId="14" xfId="0" applyFill="1" applyBorder="1"/>
    <xf numFmtId="0" fontId="37" fillId="4" borderId="8" xfId="0" applyFont="1" applyFill="1" applyBorder="1" applyAlignment="1">
      <alignment vertical="center"/>
    </xf>
    <xf numFmtId="0" fontId="10" fillId="4" borderId="8" xfId="0" applyFont="1" applyFill="1" applyBorder="1"/>
    <xf numFmtId="0" fontId="0" fillId="4" borderId="8" xfId="0" applyFill="1" applyBorder="1"/>
    <xf numFmtId="0" fontId="0" fillId="4" borderId="21" xfId="0" applyFill="1" applyBorder="1"/>
    <xf numFmtId="0" fontId="37" fillId="4" borderId="9" xfId="0" applyFont="1" applyFill="1" applyBorder="1" applyAlignment="1">
      <alignment vertical="center"/>
    </xf>
    <xf numFmtId="0" fontId="10" fillId="4" borderId="9" xfId="0" applyFont="1" applyFill="1" applyBorder="1"/>
    <xf numFmtId="0" fontId="0" fillId="4" borderId="9" xfId="0" applyFill="1" applyBorder="1"/>
    <xf numFmtId="0" fontId="0" fillId="4" borderId="23" xfId="0" applyFill="1" applyBorder="1"/>
    <xf numFmtId="0" fontId="13" fillId="4" borderId="8" xfId="0" applyFont="1" applyFill="1" applyBorder="1"/>
    <xf numFmtId="0" fontId="0" fillId="0" borderId="21" xfId="0" applyFill="1" applyBorder="1"/>
    <xf numFmtId="0" fontId="13" fillId="4" borderId="10" xfId="0" applyFont="1" applyFill="1" applyBorder="1"/>
    <xf numFmtId="0" fontId="13" fillId="4" borderId="20" xfId="0" applyFont="1" applyFill="1" applyBorder="1"/>
    <xf numFmtId="0" fontId="13" fillId="4" borderId="24" xfId="0" applyFont="1" applyFill="1" applyBorder="1"/>
    <xf numFmtId="0" fontId="14" fillId="0" borderId="0" xfId="0" applyFont="1" applyBorder="1" applyAlignment="1">
      <alignment horizontal="left" vertical="center"/>
    </xf>
    <xf numFmtId="0" fontId="10" fillId="0" borderId="0" xfId="0" applyFont="1" applyBorder="1" applyAlignment="1">
      <alignment horizontal="right"/>
    </xf>
    <xf numFmtId="0" fontId="25" fillId="0" borderId="10" xfId="0" applyFont="1" applyBorder="1" applyAlignment="1">
      <alignment horizontal="center"/>
    </xf>
    <xf numFmtId="0" fontId="25" fillId="0" borderId="0" xfId="0" applyFont="1" applyBorder="1" applyAlignment="1">
      <alignment horizontal="center"/>
    </xf>
    <xf numFmtId="0" fontId="25" fillId="0" borderId="14" xfId="0" applyFont="1" applyBorder="1" applyAlignment="1">
      <alignment horizontal="center"/>
    </xf>
    <xf numFmtId="0" fontId="14" fillId="0" borderId="31" xfId="0" applyFont="1" applyBorder="1" applyAlignment="1">
      <alignment horizontal="left" vertical="center"/>
    </xf>
    <xf numFmtId="0" fontId="14" fillId="0" borderId="32" xfId="0" applyFont="1" applyBorder="1" applyAlignment="1">
      <alignment horizontal="left" vertical="center"/>
    </xf>
    <xf numFmtId="0" fontId="14" fillId="0" borderId="33" xfId="0" applyFont="1" applyBorder="1" applyAlignment="1">
      <alignment horizontal="left" vertical="center"/>
    </xf>
    <xf numFmtId="0" fontId="13" fillId="0" borderId="19" xfId="0" applyFont="1" applyBorder="1" applyAlignment="1">
      <alignment vertical="center"/>
    </xf>
    <xf numFmtId="0" fontId="14" fillId="0" borderId="22" xfId="0" applyFont="1" applyBorder="1" applyAlignment="1">
      <alignment vertical="center" textRotation="90"/>
    </xf>
    <xf numFmtId="0" fontId="24" fillId="0" borderId="22" xfId="0" applyFont="1" applyBorder="1" applyAlignment="1">
      <alignment horizontal="center"/>
    </xf>
    <xf numFmtId="0" fontId="19" fillId="0" borderId="22" xfId="0" applyFont="1" applyBorder="1"/>
    <xf numFmtId="0" fontId="27" fillId="0" borderId="22" xfId="0" applyFont="1" applyBorder="1"/>
    <xf numFmtId="0" fontId="19" fillId="0" borderId="34" xfId="0" applyFont="1" applyBorder="1"/>
    <xf numFmtId="0" fontId="17" fillId="0" borderId="26" xfId="0" applyFont="1" applyBorder="1" applyAlignment="1">
      <alignment vertical="center"/>
    </xf>
    <xf numFmtId="0" fontId="17" fillId="0" borderId="24" xfId="0" applyFont="1" applyBorder="1" applyAlignment="1">
      <alignment vertical="center"/>
    </xf>
    <xf numFmtId="0" fontId="14" fillId="0" borderId="9" xfId="0" applyFont="1" applyBorder="1" applyAlignment="1">
      <alignment vertical="center" textRotation="90"/>
    </xf>
    <xf numFmtId="0" fontId="24" fillId="0" borderId="0" xfId="0" applyFont="1" applyBorder="1" applyAlignment="1">
      <alignment horizontal="center"/>
    </xf>
    <xf numFmtId="0" fontId="19" fillId="0" borderId="0" xfId="0" applyFont="1" applyBorder="1"/>
    <xf numFmtId="0" fontId="27" fillId="0" borderId="0" xfId="0" applyFont="1" applyBorder="1"/>
    <xf numFmtId="0" fontId="24" fillId="0" borderId="14" xfId="0" applyFont="1" applyBorder="1" applyAlignment="1">
      <alignment horizontal="center"/>
    </xf>
    <xf numFmtId="0" fontId="28" fillId="0" borderId="0" xfId="0" applyFont="1" applyBorder="1" applyAlignment="1">
      <alignment vertical="center"/>
    </xf>
    <xf numFmtId="0" fontId="12" fillId="0" borderId="0" xfId="0" applyFont="1" applyBorder="1" applyAlignment="1">
      <alignment vertical="center"/>
    </xf>
    <xf numFmtId="0" fontId="9" fillId="0" borderId="0" xfId="0" applyFont="1" applyBorder="1" applyAlignment="1">
      <alignment horizontal="center"/>
    </xf>
    <xf numFmtId="0" fontId="23" fillId="0" borderId="1" xfId="0" applyFont="1" applyBorder="1" applyAlignment="1">
      <alignment vertical="center" textRotation="90"/>
    </xf>
    <xf numFmtId="0" fontId="9" fillId="0" borderId="1" xfId="0" applyFont="1" applyBorder="1" applyAlignment="1">
      <alignment horizontal="center" vertical="center"/>
    </xf>
    <xf numFmtId="0" fontId="23" fillId="0" borderId="22" xfId="0" applyFont="1" applyBorder="1" applyAlignment="1">
      <alignment horizontal="center"/>
    </xf>
    <xf numFmtId="0" fontId="13" fillId="0" borderId="22" xfId="0" applyFont="1" applyBorder="1"/>
    <xf numFmtId="0" fontId="23" fillId="0" borderId="14" xfId="0" applyFont="1" applyBorder="1" applyAlignment="1">
      <alignment horizontal="center"/>
    </xf>
    <xf numFmtId="0" fontId="14" fillId="0" borderId="0" xfId="0" applyFont="1" applyBorder="1" applyAlignment="1">
      <alignment horizontal="center"/>
    </xf>
    <xf numFmtId="0" fontId="14" fillId="0" borderId="4" xfId="0" applyFont="1" applyBorder="1" applyAlignment="1">
      <alignment horizontal="center" vertical="center"/>
    </xf>
    <xf numFmtId="0" fontId="10" fillId="0" borderId="16"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xf>
    <xf numFmtId="0" fontId="10" fillId="0" borderId="1" xfId="0" applyFont="1" applyBorder="1"/>
    <xf numFmtId="0" fontId="11" fillId="0" borderId="3" xfId="0" applyFont="1" applyBorder="1"/>
    <xf numFmtId="0" fontId="33" fillId="0" borderId="0" xfId="0" applyFont="1" applyBorder="1" applyAlignment="1">
      <alignment horizontal="center"/>
    </xf>
    <xf numFmtId="0" fontId="47" fillId="0" borderId="0" xfId="0" applyFont="1" applyBorder="1" applyAlignment="1">
      <alignment vertical="center"/>
    </xf>
    <xf numFmtId="0" fontId="13" fillId="0" borderId="14" xfId="0" applyFont="1" applyBorder="1" applyAlignment="1"/>
    <xf numFmtId="0" fontId="8" fillId="0" borderId="23" xfId="0" applyFont="1" applyBorder="1" applyAlignment="1">
      <alignment vertical="center"/>
    </xf>
    <xf numFmtId="0" fontId="44" fillId="0" borderId="0" xfId="0" applyFont="1"/>
    <xf numFmtId="0" fontId="42" fillId="0" borderId="0" xfId="0" applyFont="1" applyBorder="1" applyAlignment="1">
      <alignment vertical="center"/>
    </xf>
    <xf numFmtId="0" fontId="42" fillId="0" borderId="0" xfId="0" applyFont="1" applyAlignment="1">
      <alignment vertical="center"/>
    </xf>
    <xf numFmtId="0" fontId="33" fillId="0" borderId="10" xfId="0" applyFont="1" applyBorder="1" applyAlignment="1">
      <alignment vertical="top"/>
    </xf>
    <xf numFmtId="0" fontId="21" fillId="0" borderId="0" xfId="0" applyFont="1" applyBorder="1"/>
    <xf numFmtId="0" fontId="0" fillId="0" borderId="0" xfId="0" applyAlignment="1"/>
    <xf numFmtId="0" fontId="46" fillId="0" borderId="32" xfId="0" applyFont="1" applyBorder="1" applyAlignment="1">
      <alignment vertical="center"/>
    </xf>
    <xf numFmtId="0" fontId="46" fillId="0" borderId="33" xfId="0" applyFont="1" applyBorder="1" applyAlignment="1">
      <alignment vertical="center"/>
    </xf>
    <xf numFmtId="0" fontId="19" fillId="0" borderId="0" xfId="0" applyFont="1" applyAlignment="1"/>
    <xf numFmtId="0" fontId="25" fillId="0" borderId="10" xfId="0" applyFont="1" applyBorder="1" applyAlignment="1">
      <alignment vertical="center"/>
    </xf>
    <xf numFmtId="0" fontId="33" fillId="0" borderId="10" xfId="0" applyFont="1" applyBorder="1" applyAlignment="1">
      <alignment horizontal="center" vertical="top"/>
    </xf>
    <xf numFmtId="0" fontId="33" fillId="0" borderId="0" xfId="0" applyFont="1" applyBorder="1" applyAlignment="1">
      <alignment vertical="top"/>
    </xf>
    <xf numFmtId="0" fontId="33" fillId="0" borderId="14" xfId="0" applyFont="1" applyBorder="1" applyAlignment="1">
      <alignment vertical="top"/>
    </xf>
    <xf numFmtId="0" fontId="33" fillId="0" borderId="10" xfId="0" applyFont="1" applyBorder="1" applyAlignment="1">
      <alignment vertical="center"/>
    </xf>
    <xf numFmtId="0" fontId="33" fillId="0" borderId="14" xfId="0" applyFont="1" applyBorder="1" applyAlignment="1">
      <alignment vertical="center"/>
    </xf>
    <xf numFmtId="0" fontId="33" fillId="0" borderId="0" xfId="0" applyFont="1" applyBorder="1" applyAlignment="1">
      <alignment horizontal="center" vertical="top"/>
    </xf>
    <xf numFmtId="0" fontId="33" fillId="0" borderId="4" xfId="0" applyFont="1" applyBorder="1" applyAlignment="1">
      <alignment vertical="center"/>
    </xf>
    <xf numFmtId="0" fontId="7" fillId="0" borderId="0" xfId="0" applyFont="1" applyBorder="1" applyAlignment="1">
      <alignment vertical="center"/>
    </xf>
    <xf numFmtId="0" fontId="7" fillId="0" borderId="1" xfId="0" applyFont="1" applyBorder="1" applyAlignment="1">
      <alignment vertical="center"/>
    </xf>
    <xf numFmtId="0" fontId="24" fillId="0" borderId="1" xfId="0" applyFont="1" applyBorder="1" applyAlignment="1">
      <alignment horizontal="center" vertical="center" textRotation="90" readingOrder="2"/>
    </xf>
    <xf numFmtId="0" fontId="24" fillId="0" borderId="1" xfId="0" applyFont="1" applyBorder="1" applyAlignment="1">
      <alignment horizontal="center" vertical="center" readingOrder="1"/>
    </xf>
    <xf numFmtId="0" fontId="19" fillId="0" borderId="0" xfId="3" applyFont="1" applyFill="1" applyProtection="1">
      <protection locked="0"/>
    </xf>
    <xf numFmtId="0" fontId="19" fillId="0" borderId="0" xfId="3" applyFont="1" applyProtection="1">
      <protection locked="0"/>
    </xf>
    <xf numFmtId="0" fontId="51" fillId="0" borderId="0" xfId="3" applyFont="1" applyFill="1" applyBorder="1" applyProtection="1">
      <protection locked="0"/>
    </xf>
    <xf numFmtId="0" fontId="19" fillId="0" borderId="0" xfId="3" applyFont="1" applyProtection="1">
      <protection hidden="1"/>
    </xf>
    <xf numFmtId="0" fontId="7" fillId="0" borderId="0" xfId="3" applyProtection="1">
      <protection hidden="1"/>
    </xf>
    <xf numFmtId="0" fontId="19" fillId="7" borderId="37" xfId="3" applyFont="1" applyFill="1" applyBorder="1" applyAlignment="1" applyProtection="1">
      <alignment horizontal="center"/>
      <protection locked="0"/>
    </xf>
    <xf numFmtId="0" fontId="52" fillId="0" borderId="0" xfId="3" applyFont="1" applyFill="1" applyProtection="1">
      <protection locked="0"/>
    </xf>
    <xf numFmtId="49" fontId="19" fillId="7" borderId="37" xfId="3" applyNumberFormat="1" applyFont="1" applyFill="1" applyBorder="1" applyAlignment="1" applyProtection="1">
      <alignment horizontal="center"/>
      <protection locked="0"/>
    </xf>
    <xf numFmtId="0" fontId="19" fillId="0" borderId="0" xfId="4" applyFont="1" applyProtection="1">
      <protection hidden="1"/>
    </xf>
    <xf numFmtId="0" fontId="48" fillId="0" borderId="0" xfId="4" applyProtection="1">
      <protection hidden="1"/>
    </xf>
    <xf numFmtId="171" fontId="7" fillId="0" borderId="0" xfId="3" applyNumberFormat="1" applyProtection="1">
      <protection hidden="1"/>
    </xf>
    <xf numFmtId="0" fontId="53" fillId="0" borderId="0" xfId="3" applyFont="1" applyBorder="1" applyProtection="1">
      <protection locked="0"/>
    </xf>
    <xf numFmtId="0" fontId="19" fillId="0" borderId="0" xfId="3" applyFont="1" applyBorder="1" applyProtection="1">
      <protection locked="0"/>
    </xf>
    <xf numFmtId="170" fontId="19" fillId="7" borderId="37" xfId="3" applyNumberFormat="1" applyFont="1" applyFill="1" applyBorder="1" applyAlignment="1" applyProtection="1">
      <alignment horizontal="center"/>
      <protection locked="0"/>
    </xf>
    <xf numFmtId="0" fontId="9" fillId="0" borderId="0" xfId="3" applyFont="1" applyFill="1" applyBorder="1" applyProtection="1">
      <protection locked="0"/>
    </xf>
    <xf numFmtId="0" fontId="9" fillId="0" borderId="0" xfId="3" applyFont="1" applyFill="1" applyBorder="1" applyAlignment="1" applyProtection="1">
      <alignment horizontal="center"/>
      <protection locked="0"/>
    </xf>
    <xf numFmtId="0" fontId="53" fillId="0" borderId="0" xfId="3" applyFont="1" applyFill="1" applyBorder="1" applyAlignment="1" applyProtection="1">
      <alignment horizontal="center"/>
      <protection locked="0"/>
    </xf>
    <xf numFmtId="0" fontId="19" fillId="0" borderId="0" xfId="3" quotePrefix="1" applyFont="1" applyFill="1" applyBorder="1" applyAlignment="1" applyProtection="1">
      <alignment horizontal="left"/>
      <protection locked="0"/>
    </xf>
    <xf numFmtId="0" fontId="19" fillId="0" borderId="0" xfId="3" applyFont="1" applyFill="1" applyBorder="1" applyProtection="1">
      <protection locked="0"/>
    </xf>
    <xf numFmtId="169" fontId="19" fillId="0" borderId="0" xfId="3" applyNumberFormat="1" applyFont="1" applyFill="1" applyBorder="1" applyAlignment="1" applyProtection="1">
      <alignment horizontal="right"/>
      <protection locked="0"/>
    </xf>
    <xf numFmtId="0" fontId="53" fillId="0" borderId="0" xfId="3" quotePrefix="1" applyFont="1" applyFill="1" applyBorder="1" applyAlignment="1" applyProtection="1">
      <alignment horizontal="center"/>
      <protection locked="0"/>
    </xf>
    <xf numFmtId="0" fontId="53" fillId="0" borderId="0" xfId="3" quotePrefix="1" applyFont="1" applyBorder="1" applyAlignment="1" applyProtection="1">
      <alignment horizontal="left"/>
      <protection locked="0"/>
    </xf>
    <xf numFmtId="0" fontId="9" fillId="0" borderId="0" xfId="3" applyFont="1" applyFill="1" applyAlignment="1" applyProtection="1">
      <alignment vertical="center"/>
      <protection locked="0"/>
    </xf>
    <xf numFmtId="0" fontId="9" fillId="0" borderId="0" xfId="3" applyFont="1" applyAlignment="1" applyProtection="1">
      <alignment vertical="center"/>
      <protection locked="0"/>
    </xf>
    <xf numFmtId="0" fontId="54" fillId="0" borderId="0" xfId="0" applyFont="1"/>
    <xf numFmtId="0" fontId="9" fillId="5" borderId="0" xfId="0" applyFont="1" applyFill="1" applyBorder="1" applyProtection="1">
      <protection hidden="1"/>
    </xf>
    <xf numFmtId="0" fontId="9" fillId="0" borderId="0" xfId="0" applyFont="1" applyFill="1" applyBorder="1" applyAlignment="1" applyProtection="1">
      <alignment horizontal="center"/>
      <protection locked="0"/>
    </xf>
    <xf numFmtId="0" fontId="29" fillId="0" borderId="0" xfId="0" applyFont="1" applyFill="1" applyBorder="1" applyAlignment="1" applyProtection="1">
      <protection locked="0"/>
    </xf>
    <xf numFmtId="169" fontId="19" fillId="9" borderId="49" xfId="0" applyNumberFormat="1" applyFont="1" applyFill="1" applyBorder="1" applyAlignment="1" applyProtection="1"/>
    <xf numFmtId="169" fontId="19" fillId="9" borderId="49" xfId="0" applyNumberFormat="1" applyFont="1" applyFill="1" applyBorder="1" applyAlignment="1" applyProtection="1">
      <protection hidden="1"/>
    </xf>
    <xf numFmtId="168" fontId="23" fillId="0" borderId="0" xfId="0" applyNumberFormat="1" applyFont="1" applyBorder="1" applyAlignment="1">
      <alignment horizontal="center"/>
    </xf>
    <xf numFmtId="168" fontId="26" fillId="0" borderId="0" xfId="0" applyNumberFormat="1" applyFont="1" applyBorder="1" applyAlignment="1">
      <alignment horizontal="center"/>
    </xf>
    <xf numFmtId="0" fontId="29" fillId="0" borderId="14" xfId="0" applyFont="1" applyBorder="1"/>
    <xf numFmtId="0" fontId="29" fillId="0" borderId="0" xfId="0" applyFont="1" applyBorder="1" applyAlignment="1"/>
    <xf numFmtId="0" fontId="29" fillId="0" borderId="14" xfId="0" applyFont="1" applyBorder="1" applyAlignment="1"/>
    <xf numFmtId="0" fontId="55" fillId="0" borderId="14" xfId="0" applyFont="1" applyBorder="1"/>
    <xf numFmtId="168" fontId="29" fillId="0" borderId="0" xfId="0" applyNumberFormat="1" applyFont="1" applyBorder="1" applyAlignment="1">
      <alignment horizontal="center"/>
    </xf>
    <xf numFmtId="0" fontId="37" fillId="0" borderId="0" xfId="0" applyFont="1" applyBorder="1" applyAlignment="1"/>
    <xf numFmtId="0" fontId="29" fillId="0" borderId="21" xfId="0" applyFont="1" applyBorder="1"/>
    <xf numFmtId="0" fontId="29" fillId="0" borderId="23" xfId="0" applyFont="1" applyBorder="1"/>
    <xf numFmtId="0" fontId="29" fillId="0" borderId="23" xfId="0" applyFont="1" applyBorder="1" applyAlignment="1"/>
    <xf numFmtId="0" fontId="14" fillId="0" borderId="7" xfId="0" quotePrefix="1" applyFont="1" applyBorder="1" applyAlignment="1">
      <alignment horizontal="center" vertical="center"/>
    </xf>
    <xf numFmtId="0" fontId="14" fillId="0" borderId="7" xfId="0" applyFont="1" applyBorder="1" applyAlignment="1">
      <alignment horizontal="center" vertical="center"/>
    </xf>
    <xf numFmtId="0" fontId="59" fillId="0" borderId="0" xfId="0" applyFont="1" applyProtection="1">
      <protection hidden="1"/>
    </xf>
    <xf numFmtId="0" fontId="0" fillId="0" borderId="0" xfId="0" applyProtection="1">
      <protection hidden="1"/>
    </xf>
    <xf numFmtId="0" fontId="0" fillId="10" borderId="0" xfId="0" applyFill="1" applyProtection="1">
      <protection hidden="1"/>
    </xf>
    <xf numFmtId="0" fontId="60" fillId="6" borderId="0" xfId="0" applyFont="1" applyFill="1" applyProtection="1">
      <protection hidden="1"/>
    </xf>
    <xf numFmtId="0" fontId="0" fillId="6" borderId="0" xfId="0" applyFill="1" applyProtection="1">
      <protection hidden="1"/>
    </xf>
    <xf numFmtId="0" fontId="0" fillId="5" borderId="0" xfId="0" applyFill="1" applyProtection="1">
      <protection hidden="1"/>
    </xf>
    <xf numFmtId="0" fontId="61" fillId="5" borderId="0" xfId="0" applyFont="1" applyFill="1" applyProtection="1">
      <protection hidden="1"/>
    </xf>
    <xf numFmtId="0" fontId="19" fillId="5" borderId="0" xfId="0" applyFont="1" applyFill="1" applyBorder="1" applyProtection="1">
      <protection hidden="1"/>
    </xf>
    <xf numFmtId="0" fontId="0" fillId="5" borderId="0" xfId="0" applyFill="1" applyBorder="1" applyProtection="1">
      <protection hidden="1"/>
    </xf>
    <xf numFmtId="0" fontId="19" fillId="5" borderId="0" xfId="0" quotePrefix="1" applyFont="1" applyFill="1" applyBorder="1" applyAlignment="1" applyProtection="1">
      <alignment horizontal="left"/>
      <protection hidden="1"/>
    </xf>
    <xf numFmtId="0" fontId="19" fillId="5" borderId="0" xfId="0" applyFont="1" applyFill="1" applyBorder="1" applyAlignment="1" applyProtection="1">
      <alignment horizontal="left"/>
      <protection hidden="1"/>
    </xf>
    <xf numFmtId="0" fontId="9" fillId="5" borderId="0" xfId="0" applyFont="1" applyFill="1" applyProtection="1">
      <protection hidden="1"/>
    </xf>
    <xf numFmtId="173" fontId="62" fillId="0" borderId="0" xfId="0" applyNumberFormat="1" applyFont="1" applyBorder="1" applyProtection="1">
      <protection hidden="1"/>
    </xf>
    <xf numFmtId="0" fontId="0" fillId="5" borderId="0" xfId="0" applyFill="1" applyAlignment="1" applyProtection="1">
      <alignment horizontal="center"/>
      <protection hidden="1"/>
    </xf>
    <xf numFmtId="0" fontId="0" fillId="5" borderId="0" xfId="0" quotePrefix="1" applyFill="1" applyProtection="1">
      <protection hidden="1"/>
    </xf>
    <xf numFmtId="0" fontId="0" fillId="5" borderId="8" xfId="0" applyFill="1" applyBorder="1" applyProtection="1">
      <protection hidden="1"/>
    </xf>
    <xf numFmtId="0" fontId="63" fillId="5" borderId="0" xfId="0" applyFont="1" applyFill="1" applyProtection="1">
      <protection hidden="1"/>
    </xf>
    <xf numFmtId="0" fontId="0" fillId="8" borderId="0" xfId="0" applyFill="1" applyProtection="1">
      <protection hidden="1"/>
    </xf>
    <xf numFmtId="0" fontId="61" fillId="8" borderId="0" xfId="0" applyFont="1" applyFill="1" applyProtection="1">
      <protection hidden="1"/>
    </xf>
    <xf numFmtId="0" fontId="9" fillId="8" borderId="0" xfId="0" applyFont="1" applyFill="1" applyBorder="1" applyProtection="1">
      <protection hidden="1"/>
    </xf>
    <xf numFmtId="0" fontId="19" fillId="8" borderId="0" xfId="0" applyFont="1" applyFill="1" applyBorder="1" applyProtection="1">
      <protection hidden="1"/>
    </xf>
    <xf numFmtId="0" fontId="0" fillId="8" borderId="0" xfId="0" applyFill="1" applyBorder="1" applyProtection="1">
      <protection hidden="1"/>
    </xf>
    <xf numFmtId="0" fontId="19" fillId="8" borderId="0" xfId="0" quotePrefix="1" applyFont="1" applyFill="1" applyBorder="1" applyAlignment="1" applyProtection="1">
      <alignment horizontal="left"/>
      <protection hidden="1"/>
    </xf>
    <xf numFmtId="0" fontId="19" fillId="8" borderId="0" xfId="0" applyFont="1" applyFill="1" applyBorder="1" applyAlignment="1" applyProtection="1">
      <alignment horizontal="left"/>
      <protection hidden="1"/>
    </xf>
    <xf numFmtId="0" fontId="9" fillId="8" borderId="0" xfId="0" applyFont="1" applyFill="1" applyProtection="1">
      <protection hidden="1"/>
    </xf>
    <xf numFmtId="0" fontId="0" fillId="8" borderId="0" xfId="0" applyFill="1" applyAlignment="1" applyProtection="1">
      <alignment horizontal="center"/>
      <protection hidden="1"/>
    </xf>
    <xf numFmtId="0" fontId="0" fillId="8" borderId="0" xfId="0" quotePrefix="1" applyFill="1" applyProtection="1">
      <protection hidden="1"/>
    </xf>
    <xf numFmtId="0" fontId="0" fillId="8" borderId="8" xfId="0" applyFill="1" applyBorder="1" applyProtection="1">
      <protection hidden="1"/>
    </xf>
    <xf numFmtId="0" fontId="63" fillId="8" borderId="0" xfId="0" applyFont="1" applyFill="1" applyProtection="1">
      <protection hidden="1"/>
    </xf>
    <xf numFmtId="0" fontId="0" fillId="9" borderId="0" xfId="0" applyFill="1" applyProtection="1">
      <protection hidden="1"/>
    </xf>
    <xf numFmtId="168" fontId="0" fillId="5" borderId="0" xfId="1" applyNumberFormat="1" applyFont="1" applyFill="1" applyAlignment="1" applyProtection="1">
      <protection hidden="1"/>
    </xf>
    <xf numFmtId="168" fontId="0" fillId="5" borderId="0" xfId="1" applyNumberFormat="1" applyFont="1" applyFill="1" applyAlignment="1" applyProtection="1">
      <alignment horizontal="center"/>
      <protection hidden="1"/>
    </xf>
    <xf numFmtId="168" fontId="0" fillId="5" borderId="0" xfId="1" applyNumberFormat="1" applyFont="1" applyFill="1" applyBorder="1" applyAlignment="1" applyProtection="1">
      <protection hidden="1"/>
    </xf>
    <xf numFmtId="168" fontId="0" fillId="8" borderId="0" xfId="1" applyNumberFormat="1" applyFont="1" applyFill="1" applyAlignment="1" applyProtection="1">
      <protection hidden="1"/>
    </xf>
    <xf numFmtId="168" fontId="0" fillId="8" borderId="0" xfId="1" applyNumberFormat="1" applyFont="1" applyFill="1" applyAlignment="1" applyProtection="1">
      <alignment horizontal="center"/>
      <protection hidden="1"/>
    </xf>
    <xf numFmtId="168" fontId="0" fillId="8" borderId="0" xfId="1" applyNumberFormat="1" applyFont="1" applyFill="1" applyBorder="1" applyAlignment="1" applyProtection="1">
      <protection hidden="1"/>
    </xf>
    <xf numFmtId="0" fontId="19" fillId="7" borderId="37" xfId="0" applyFont="1" applyFill="1" applyBorder="1" applyAlignment="1" applyProtection="1">
      <alignment horizontal="center"/>
      <protection locked="0"/>
    </xf>
    <xf numFmtId="0" fontId="14" fillId="0" borderId="7" xfId="0" applyFont="1" applyBorder="1" applyAlignment="1">
      <alignment horizontal="center"/>
    </xf>
    <xf numFmtId="168" fontId="29" fillId="0" borderId="0" xfId="0" applyNumberFormat="1" applyFont="1" applyBorder="1" applyAlignment="1"/>
    <xf numFmtId="168" fontId="29" fillId="0" borderId="14" xfId="0" applyNumberFormat="1" applyFont="1" applyBorder="1" applyAlignment="1"/>
    <xf numFmtId="168" fontId="29" fillId="0" borderId="30" xfId="0" applyNumberFormat="1" applyFont="1" applyBorder="1" applyAlignment="1"/>
    <xf numFmtId="168" fontId="13" fillId="0" borderId="0" xfId="0" applyNumberFormat="1" applyFont="1" applyBorder="1"/>
    <xf numFmtId="168" fontId="29" fillId="0" borderId="0" xfId="0" applyNumberFormat="1" applyFont="1" applyBorder="1" applyAlignment="1">
      <alignment horizontal="center" vertical="center"/>
    </xf>
    <xf numFmtId="0" fontId="67" fillId="0" borderId="4" xfId="0" applyFont="1" applyBorder="1" applyAlignment="1">
      <alignment horizontal="left"/>
    </xf>
    <xf numFmtId="168" fontId="0" fillId="0" borderId="0" xfId="0" applyNumberFormat="1"/>
    <xf numFmtId="168" fontId="10" fillId="0" borderId="0" xfId="0" applyNumberFormat="1" applyFont="1" applyBorder="1" applyAlignment="1">
      <alignment vertical="center"/>
    </xf>
    <xf numFmtId="168" fontId="13" fillId="0" borderId="0" xfId="0" applyNumberFormat="1" applyFont="1" applyBorder="1" applyAlignment="1">
      <alignment vertical="center"/>
    </xf>
    <xf numFmtId="0" fontId="29" fillId="0" borderId="0" xfId="0" applyNumberFormat="1" applyFont="1" applyBorder="1" applyAlignment="1">
      <alignment horizontal="center"/>
    </xf>
    <xf numFmtId="0" fontId="29" fillId="0" borderId="0" xfId="0" applyFont="1" applyBorder="1" applyAlignment="1">
      <alignment horizontal="center" vertical="center"/>
    </xf>
    <xf numFmtId="176" fontId="29" fillId="0" borderId="23" xfId="0" applyNumberFormat="1" applyFont="1" applyBorder="1" applyAlignment="1">
      <alignment horizontal="right" vertical="center"/>
    </xf>
    <xf numFmtId="176" fontId="29" fillId="0" borderId="14" xfId="0" applyNumberFormat="1" applyFont="1" applyBorder="1" applyAlignment="1">
      <alignment horizontal="right" vertical="center"/>
    </xf>
    <xf numFmtId="168" fontId="29" fillId="0" borderId="27" xfId="0" applyNumberFormat="1" applyFont="1" applyBorder="1" applyAlignment="1"/>
    <xf numFmtId="168" fontId="29" fillId="0" borderId="23" xfId="0" applyNumberFormat="1" applyFont="1" applyBorder="1" applyAlignment="1"/>
    <xf numFmtId="168" fontId="29" fillId="0" borderId="0" xfId="0" applyNumberFormat="1" applyFont="1" applyBorder="1" applyAlignment="1">
      <alignment vertical="center"/>
    </xf>
    <xf numFmtId="168" fontId="29" fillId="0" borderId="14" xfId="0" applyNumberFormat="1" applyFont="1" applyBorder="1" applyAlignment="1">
      <alignment vertical="center"/>
    </xf>
    <xf numFmtId="168" fontId="29" fillId="0" borderId="25" xfId="0" applyNumberFormat="1" applyFont="1" applyBorder="1" applyAlignment="1">
      <alignment vertical="center"/>
    </xf>
    <xf numFmtId="168" fontId="29" fillId="0" borderId="11" xfId="0" applyNumberFormat="1" applyFont="1" applyBorder="1" applyAlignment="1">
      <alignment vertical="center"/>
    </xf>
    <xf numFmtId="168" fontId="29" fillId="0" borderId="30" xfId="0" applyNumberFormat="1" applyFont="1" applyBorder="1" applyAlignment="1">
      <alignment vertical="center"/>
    </xf>
    <xf numFmtId="0" fontId="29" fillId="0" borderId="0" xfId="0" applyNumberFormat="1" applyFont="1" applyBorder="1" applyAlignment="1">
      <alignment horizontal="center" vertical="center"/>
    </xf>
    <xf numFmtId="0" fontId="23" fillId="0" borderId="0" xfId="0" applyNumberFormat="1" applyFont="1" applyBorder="1"/>
    <xf numFmtId="0" fontId="34" fillId="0" borderId="0" xfId="0" applyNumberFormat="1" applyFont="1" applyBorder="1"/>
    <xf numFmtId="0" fontId="17" fillId="0" borderId="0" xfId="0" applyNumberFormat="1" applyFont="1" applyBorder="1" applyAlignment="1">
      <alignment horizontal="center"/>
    </xf>
    <xf numFmtId="168" fontId="14" fillId="0" borderId="7" xfId="0" applyNumberFormat="1" applyFont="1" applyBorder="1" applyAlignment="1">
      <alignment vertical="center"/>
    </xf>
    <xf numFmtId="0" fontId="14" fillId="0" borderId="7" xfId="0" applyFont="1" applyBorder="1" applyAlignment="1">
      <alignment vertical="center"/>
    </xf>
    <xf numFmtId="0" fontId="19" fillId="7" borderId="37" xfId="3" applyNumberFormat="1" applyFont="1" applyFill="1" applyBorder="1" applyAlignment="1" applyProtection="1">
      <alignment horizontal="center"/>
      <protection locked="0"/>
    </xf>
    <xf numFmtId="0" fontId="0" fillId="0" borderId="23" xfId="0" applyBorder="1" applyAlignment="1"/>
    <xf numFmtId="168" fontId="29" fillId="0" borderId="21" xfId="0" applyNumberFormat="1" applyFont="1" applyBorder="1" applyAlignment="1">
      <alignment vertical="center"/>
    </xf>
    <xf numFmtId="168" fontId="29" fillId="0" borderId="23" xfId="0" applyNumberFormat="1" applyFont="1" applyBorder="1" applyAlignment="1">
      <alignment vertical="center"/>
    </xf>
    <xf numFmtId="168" fontId="29" fillId="0" borderId="21" xfId="0" applyNumberFormat="1" applyFont="1" applyBorder="1" applyAlignment="1"/>
    <xf numFmtId="0" fontId="29" fillId="0" borderId="8" xfId="0" applyFont="1" applyBorder="1" applyAlignment="1">
      <alignment vertical="center"/>
    </xf>
    <xf numFmtId="0" fontId="29" fillId="0" borderId="9" xfId="0" applyFont="1" applyBorder="1" applyAlignment="1">
      <alignment vertical="center"/>
    </xf>
    <xf numFmtId="0" fontId="7" fillId="0" borderId="9" xfId="0" applyFont="1" applyBorder="1" applyAlignment="1">
      <alignment vertical="center"/>
    </xf>
    <xf numFmtId="0" fontId="10" fillId="0" borderId="9" xfId="0" applyFont="1" applyBorder="1" applyAlignment="1">
      <alignment vertical="center"/>
    </xf>
    <xf numFmtId="0" fontId="29" fillId="0" borderId="10" xfId="0" applyFont="1" applyBorder="1" applyAlignment="1">
      <alignment horizontal="center" vertical="center"/>
    </xf>
    <xf numFmtId="0" fontId="29" fillId="0" borderId="14" xfId="0" applyFont="1" applyBorder="1" applyAlignment="1">
      <alignment horizontal="center" vertical="center"/>
    </xf>
    <xf numFmtId="0" fontId="58" fillId="0" borderId="0" xfId="0" applyFont="1" applyBorder="1" applyAlignment="1">
      <alignment horizontal="center" vertical="center"/>
    </xf>
    <xf numFmtId="0" fontId="29" fillId="0" borderId="10" xfId="0" applyFont="1" applyBorder="1" applyAlignment="1">
      <alignment vertical="center"/>
    </xf>
    <xf numFmtId="0" fontId="29" fillId="0" borderId="14" xfId="0" applyFont="1" applyBorder="1" applyAlignment="1">
      <alignment vertical="center"/>
    </xf>
    <xf numFmtId="175" fontId="29" fillId="0" borderId="14" xfId="0" applyNumberFormat="1" applyFont="1" applyBorder="1" applyAlignment="1"/>
    <xf numFmtId="0" fontId="37" fillId="0" borderId="0" xfId="0" applyFont="1" applyBorder="1" applyAlignment="1">
      <alignment horizontal="center" vertical="center"/>
    </xf>
    <xf numFmtId="0" fontId="55" fillId="0" borderId="0" xfId="0" applyFont="1" applyBorder="1" applyAlignment="1">
      <alignment vertical="center"/>
    </xf>
    <xf numFmtId="0" fontId="55" fillId="0" borderId="14" xfId="0" applyFont="1" applyBorder="1" applyAlignment="1">
      <alignment vertical="center"/>
    </xf>
    <xf numFmtId="175" fontId="29" fillId="0" borderId="14" xfId="0" applyNumberFormat="1" applyFont="1" applyBorder="1" applyAlignment="1">
      <alignment vertical="center"/>
    </xf>
    <xf numFmtId="0" fontId="56" fillId="0" borderId="0" xfId="0" applyFont="1" applyBorder="1" applyAlignment="1">
      <alignment horizontal="center" vertical="center"/>
    </xf>
    <xf numFmtId="0" fontId="56" fillId="0" borderId="0" xfId="0" applyFont="1" applyBorder="1" applyAlignment="1">
      <alignment vertical="center"/>
    </xf>
    <xf numFmtId="0" fontId="56" fillId="0" borderId="10" xfId="0" applyFont="1" applyBorder="1" applyAlignment="1">
      <alignment horizontal="center" vertical="center"/>
    </xf>
    <xf numFmtId="0" fontId="40" fillId="10" borderId="9" xfId="0" applyFont="1" applyFill="1" applyBorder="1" applyAlignment="1">
      <alignment horizontal="center" vertical="center"/>
    </xf>
    <xf numFmtId="0" fontId="40" fillId="10" borderId="9" xfId="0" applyFont="1" applyFill="1" applyBorder="1" applyAlignment="1">
      <alignment vertical="center"/>
    </xf>
    <xf numFmtId="0" fontId="38" fillId="10" borderId="0" xfId="0" applyFont="1" applyFill="1" applyBorder="1" applyAlignment="1">
      <alignment horizontal="center" vertical="center"/>
    </xf>
    <xf numFmtId="0" fontId="0" fillId="10" borderId="0" xfId="0" applyFill="1" applyBorder="1" applyAlignment="1">
      <alignment horizontal="center" vertical="center"/>
    </xf>
    <xf numFmtId="0" fontId="13" fillId="10" borderId="0" xfId="0" applyFont="1" applyFill="1" applyBorder="1" applyAlignment="1">
      <alignment horizontal="center" vertical="center"/>
    </xf>
    <xf numFmtId="0" fontId="10" fillId="10" borderId="8" xfId="0" applyFont="1" applyFill="1" applyBorder="1" applyAlignment="1">
      <alignment vertical="center"/>
    </xf>
    <xf numFmtId="0" fontId="13" fillId="10" borderId="8" xfId="0" applyFont="1" applyFill="1" applyBorder="1" applyAlignment="1">
      <alignment vertical="center"/>
    </xf>
    <xf numFmtId="176" fontId="29" fillId="0" borderId="8" xfId="0" applyNumberFormat="1" applyFont="1" applyBorder="1" applyAlignment="1"/>
    <xf numFmtId="176" fontId="29" fillId="0" borderId="21" xfId="0" applyNumberFormat="1" applyFont="1" applyBorder="1" applyAlignment="1"/>
    <xf numFmtId="176" fontId="29" fillId="0" borderId="23" xfId="0" applyNumberFormat="1" applyFont="1" applyBorder="1" applyAlignment="1">
      <alignment vertical="center"/>
    </xf>
    <xf numFmtId="176" fontId="29" fillId="0" borderId="14" xfId="0" applyNumberFormat="1" applyFont="1" applyBorder="1" applyAlignment="1">
      <alignment vertical="center"/>
    </xf>
    <xf numFmtId="0" fontId="0" fillId="0" borderId="20" xfId="0" applyBorder="1" applyAlignment="1">
      <alignment vertical="center"/>
    </xf>
    <xf numFmtId="0" fontId="29" fillId="0" borderId="0" xfId="0" applyFont="1" applyBorder="1" applyAlignment="1">
      <alignment horizontal="right" vertical="center"/>
    </xf>
    <xf numFmtId="0" fontId="10" fillId="4" borderId="9" xfId="0" applyFont="1" applyFill="1" applyBorder="1" applyAlignment="1">
      <alignment vertical="center"/>
    </xf>
    <xf numFmtId="0" fontId="10" fillId="4" borderId="0" xfId="0" applyFont="1" applyFill="1" applyBorder="1" applyAlignment="1">
      <alignment vertical="center"/>
    </xf>
    <xf numFmtId="0" fontId="13" fillId="4" borderId="20" xfId="0" applyFont="1" applyFill="1" applyBorder="1" applyAlignment="1">
      <alignment vertical="center"/>
    </xf>
    <xf numFmtId="0" fontId="13" fillId="4" borderId="8" xfId="0" applyFont="1" applyFill="1" applyBorder="1" applyAlignment="1">
      <alignment vertical="center"/>
    </xf>
    <xf numFmtId="0" fontId="0" fillId="0" borderId="8" xfId="0" applyBorder="1" applyAlignment="1">
      <alignment vertical="center"/>
    </xf>
    <xf numFmtId="0" fontId="10" fillId="0" borderId="23" xfId="0" applyFont="1" applyBorder="1" applyAlignment="1">
      <alignment vertical="center"/>
    </xf>
    <xf numFmtId="0" fontId="7" fillId="0" borderId="8" xfId="0" applyFont="1" applyBorder="1" applyAlignment="1">
      <alignment vertical="center"/>
    </xf>
    <xf numFmtId="0" fontId="10" fillId="0" borderId="21" xfId="0" applyFont="1" applyBorder="1" applyAlignment="1">
      <alignment vertical="center"/>
    </xf>
    <xf numFmtId="164" fontId="29" fillId="0" borderId="25" xfId="0" applyNumberFormat="1" applyFont="1" applyBorder="1" applyAlignment="1">
      <alignment vertical="center"/>
    </xf>
    <xf numFmtId="164" fontId="29" fillId="0" borderId="11" xfId="0" applyNumberFormat="1" applyFont="1" applyBorder="1" applyAlignment="1">
      <alignment vertical="center"/>
    </xf>
    <xf numFmtId="0" fontId="29" fillId="0" borderId="14" xfId="0" applyFont="1" applyBorder="1" applyAlignment="1">
      <alignment horizontal="right" vertical="center"/>
    </xf>
    <xf numFmtId="168" fontId="8" fillId="0" borderId="10" xfId="0" applyNumberFormat="1" applyFont="1" applyBorder="1" applyAlignment="1">
      <alignment vertical="center"/>
    </xf>
    <xf numFmtId="168" fontId="8" fillId="0" borderId="0" xfId="0" applyNumberFormat="1" applyFont="1" applyBorder="1" applyAlignment="1">
      <alignment vertical="center"/>
    </xf>
    <xf numFmtId="168" fontId="8" fillId="0" borderId="14" xfId="0" applyNumberFormat="1" applyFont="1" applyBorder="1" applyAlignment="1">
      <alignment vertical="center"/>
    </xf>
    <xf numFmtId="0" fontId="27" fillId="0" borderId="0" xfId="0" applyFont="1" applyBorder="1" applyAlignment="1">
      <alignment horizontal="center"/>
    </xf>
    <xf numFmtId="0" fontId="25" fillId="0" borderId="22" xfId="0" applyFont="1" applyBorder="1" applyAlignment="1">
      <alignment horizontal="center"/>
    </xf>
    <xf numFmtId="0" fontId="34" fillId="0" borderId="7" xfId="0" applyFont="1" applyBorder="1" applyAlignment="1">
      <alignment horizontal="center"/>
    </xf>
    <xf numFmtId="0" fontId="20" fillId="0" borderId="0" xfId="0" applyFont="1" applyBorder="1" applyAlignment="1">
      <alignment vertical="center"/>
    </xf>
    <xf numFmtId="0" fontId="20" fillId="0" borderId="8" xfId="0" applyFont="1" applyBorder="1" applyAlignment="1">
      <alignment vertical="center"/>
    </xf>
    <xf numFmtId="0" fontId="20" fillId="0" borderId="9" xfId="0" applyFont="1" applyBorder="1" applyAlignment="1">
      <alignment vertical="center"/>
    </xf>
    <xf numFmtId="0" fontId="0" fillId="0" borderId="32" xfId="0" applyBorder="1"/>
    <xf numFmtId="0" fontId="0" fillId="0" borderId="33" xfId="0" applyBorder="1"/>
    <xf numFmtId="0" fontId="14" fillId="0" borderId="32" xfId="0" applyFont="1" applyBorder="1" applyAlignment="1"/>
    <xf numFmtId="0" fontId="20" fillId="0" borderId="8" xfId="0" applyFont="1" applyBorder="1"/>
    <xf numFmtId="0" fontId="20" fillId="0" borderId="9" xfId="0" applyFont="1" applyBorder="1"/>
    <xf numFmtId="0" fontId="68" fillId="0" borderId="0" xfId="0" applyFont="1"/>
    <xf numFmtId="0" fontId="69" fillId="0" borderId="0" xfId="0" quotePrefix="1" applyFont="1" applyAlignment="1">
      <alignment vertical="center"/>
    </xf>
    <xf numFmtId="0" fontId="69" fillId="0" borderId="0" xfId="0" applyFont="1" applyAlignment="1">
      <alignment vertical="center"/>
    </xf>
    <xf numFmtId="0" fontId="70" fillId="0" borderId="0" xfId="0" applyFont="1"/>
    <xf numFmtId="0" fontId="69" fillId="0" borderId="0" xfId="0" quotePrefix="1" applyFont="1" applyAlignment="1">
      <alignment horizontal="left" vertical="center"/>
    </xf>
    <xf numFmtId="0" fontId="70" fillId="0" borderId="0" xfId="0" applyFont="1" applyAlignment="1">
      <alignment vertical="center"/>
    </xf>
    <xf numFmtId="0" fontId="29" fillId="0" borderId="10" xfId="0" applyFont="1" applyBorder="1" applyAlignment="1">
      <alignment horizontal="center" vertical="center" wrapText="1"/>
    </xf>
    <xf numFmtId="0" fontId="29" fillId="0" borderId="0" xfId="0" applyFont="1" applyBorder="1" applyAlignment="1">
      <alignment horizontal="center" vertical="center" wrapText="1"/>
    </xf>
    <xf numFmtId="0" fontId="29" fillId="0" borderId="14" xfId="0" applyFont="1" applyBorder="1" applyAlignment="1">
      <alignment horizontal="center" vertical="center" wrapText="1"/>
    </xf>
    <xf numFmtId="0" fontId="19" fillId="5" borderId="0" xfId="0" applyFont="1" applyFill="1" applyProtection="1">
      <protection hidden="1"/>
    </xf>
    <xf numFmtId="0" fontId="19" fillId="0" borderId="0" xfId="0" applyFont="1" applyProtection="1">
      <protection hidden="1"/>
    </xf>
    <xf numFmtId="0" fontId="8" fillId="0" borderId="14" xfId="0" applyFont="1" applyBorder="1" applyAlignment="1">
      <alignment horizontal="center" vertical="center"/>
    </xf>
    <xf numFmtId="0" fontId="8" fillId="0" borderId="0" xfId="0" applyFont="1" applyBorder="1" applyAlignment="1">
      <alignment horizontal="left" vertical="center"/>
    </xf>
    <xf numFmtId="0" fontId="8" fillId="0" borderId="11" xfId="0" applyFont="1" applyBorder="1" applyAlignment="1">
      <alignment horizontal="left" vertical="center"/>
    </xf>
    <xf numFmtId="0" fontId="8" fillId="0" borderId="73" xfId="0" applyFont="1" applyBorder="1" applyAlignment="1">
      <alignment horizontal="center" vertical="center"/>
    </xf>
    <xf numFmtId="0" fontId="8" fillId="0" borderId="74" xfId="0" applyFont="1" applyBorder="1" applyAlignment="1">
      <alignment horizontal="center" vertical="center"/>
    </xf>
    <xf numFmtId="0" fontId="13" fillId="0" borderId="14" xfId="0" applyFont="1" applyBorder="1" applyAlignment="1">
      <alignment horizontal="center"/>
    </xf>
    <xf numFmtId="0" fontId="0" fillId="0" borderId="0" xfId="0" applyAlignment="1">
      <alignment vertical="center" wrapText="1"/>
    </xf>
    <xf numFmtId="0" fontId="8" fillId="0" borderId="14" xfId="0" applyFont="1" applyBorder="1" applyAlignment="1">
      <alignment horizontal="left" vertical="center"/>
    </xf>
    <xf numFmtId="0" fontId="9" fillId="7" borderId="37" xfId="3" applyFont="1" applyFill="1" applyBorder="1" applyProtection="1">
      <protection locked="0"/>
    </xf>
    <xf numFmtId="0" fontId="19" fillId="0" borderId="4" xfId="0" applyFont="1" applyBorder="1" applyAlignment="1">
      <alignment horizontal="left"/>
    </xf>
    <xf numFmtId="0" fontId="71" fillId="0" borderId="0" xfId="0" applyFont="1" applyFill="1" applyBorder="1" applyAlignment="1">
      <alignment vertical="center"/>
    </xf>
    <xf numFmtId="0" fontId="13" fillId="0" borderId="7" xfId="0" applyFont="1" applyBorder="1"/>
    <xf numFmtId="0" fontId="10" fillId="0" borderId="22" xfId="0" applyFont="1" applyBorder="1" applyAlignment="1">
      <alignment horizontal="center" vertical="center"/>
    </xf>
    <xf numFmtId="0" fontId="41" fillId="0" borderId="0" xfId="0" applyFont="1" applyBorder="1" applyAlignment="1">
      <alignment vertical="distributed"/>
    </xf>
    <xf numFmtId="0" fontId="8" fillId="0" borderId="23" xfId="0" applyFont="1" applyBorder="1"/>
    <xf numFmtId="0" fontId="8" fillId="0" borderId="0" xfId="0" applyFont="1" applyFill="1" applyBorder="1" applyAlignment="1">
      <alignment vertical="center"/>
    </xf>
    <xf numFmtId="0" fontId="69" fillId="0" borderId="0" xfId="0" applyFont="1" applyAlignment="1">
      <alignment horizontal="left" vertical="center"/>
    </xf>
    <xf numFmtId="0" fontId="28" fillId="0" borderId="0" xfId="0" applyFont="1" applyBorder="1" applyAlignment="1">
      <alignment horizontal="center" vertical="center"/>
    </xf>
    <xf numFmtId="180" fontId="29" fillId="0" borderId="0" xfId="0" applyNumberFormat="1" applyFont="1" applyBorder="1" applyAlignment="1">
      <alignment horizontal="center"/>
    </xf>
    <xf numFmtId="0" fontId="0" fillId="0" borderId="10" xfId="0" applyBorder="1" applyAlignment="1">
      <alignment horizontal="center" vertical="center"/>
    </xf>
    <xf numFmtId="0" fontId="0" fillId="0" borderId="7" xfId="0" applyBorder="1"/>
    <xf numFmtId="0" fontId="72" fillId="0" borderId="0" xfId="0" applyFont="1" applyBorder="1" applyAlignment="1">
      <alignment vertical="center"/>
    </xf>
    <xf numFmtId="0" fontId="14" fillId="0" borderId="0" xfId="0" quotePrefix="1" applyFont="1" applyBorder="1" applyAlignment="1">
      <alignment horizontal="center" vertical="center"/>
    </xf>
    <xf numFmtId="0" fontId="34" fillId="0" borderId="0" xfId="0" applyFont="1" applyBorder="1" applyAlignment="1">
      <alignment vertical="top"/>
    </xf>
    <xf numFmtId="0" fontId="7" fillId="0" borderId="0" xfId="0" applyFont="1" applyBorder="1" applyAlignment="1">
      <alignment vertical="top"/>
    </xf>
    <xf numFmtId="0" fontId="29" fillId="9" borderId="0" xfId="3" applyFont="1" applyFill="1" applyBorder="1" applyAlignment="1" applyProtection="1">
      <protection locked="0"/>
    </xf>
    <xf numFmtId="0" fontId="8" fillId="0" borderId="74" xfId="0" applyFont="1" applyBorder="1" applyAlignment="1">
      <alignment vertical="center"/>
    </xf>
    <xf numFmtId="0" fontId="8" fillId="0" borderId="18" xfId="0" applyFont="1" applyBorder="1" applyAlignment="1">
      <alignment vertical="center"/>
    </xf>
    <xf numFmtId="0" fontId="0" fillId="0" borderId="0" xfId="0" applyFill="1" applyBorder="1"/>
    <xf numFmtId="168" fontId="8" fillId="0" borderId="8" xfId="0" applyNumberFormat="1" applyFont="1" applyBorder="1" applyAlignment="1">
      <alignment horizontal="right" vertical="center"/>
    </xf>
    <xf numFmtId="168" fontId="8" fillId="0" borderId="21" xfId="0" applyNumberFormat="1" applyFont="1" applyBorder="1" applyAlignment="1">
      <alignment horizontal="right" vertical="center"/>
    </xf>
    <xf numFmtId="0" fontId="13" fillId="0" borderId="0" xfId="0" applyFont="1" applyFill="1" applyBorder="1"/>
    <xf numFmtId="0" fontId="13" fillId="0" borderId="0" xfId="0" applyFont="1" applyFill="1" applyBorder="1" applyAlignment="1">
      <alignment horizontal="center"/>
    </xf>
    <xf numFmtId="0" fontId="10" fillId="0" borderId="0" xfId="0" applyFont="1" applyFill="1" applyBorder="1" applyAlignment="1">
      <alignment vertical="center"/>
    </xf>
    <xf numFmtId="0" fontId="0" fillId="0" borderId="0" xfId="0" applyFill="1" applyBorder="1" applyAlignment="1">
      <alignment vertical="center"/>
    </xf>
    <xf numFmtId="0" fontId="13" fillId="0" borderId="0" xfId="0" applyFont="1" applyFill="1" applyBorder="1" applyAlignment="1">
      <alignment vertical="center"/>
    </xf>
    <xf numFmtId="0" fontId="9" fillId="7" borderId="37" xfId="3" applyFont="1" applyFill="1" applyBorder="1" applyAlignment="1" applyProtection="1">
      <alignment horizontal="center" vertical="center"/>
      <protection locked="0"/>
    </xf>
    <xf numFmtId="0" fontId="19" fillId="0" borderId="0" xfId="3" applyFont="1" applyFill="1" applyProtection="1"/>
    <xf numFmtId="0" fontId="19" fillId="0" borderId="0" xfId="3" applyFont="1" applyProtection="1"/>
    <xf numFmtId="0" fontId="29" fillId="0" borderId="16" xfId="0" applyFont="1" applyBorder="1" applyAlignment="1">
      <alignment vertical="center"/>
    </xf>
    <xf numFmtId="0" fontId="29" fillId="0" borderId="1" xfId="0" applyFont="1" applyBorder="1" applyAlignment="1">
      <alignment vertical="center"/>
    </xf>
    <xf numFmtId="0" fontId="29" fillId="0" borderId="3" xfId="0" applyFont="1" applyBorder="1" applyAlignment="1">
      <alignment vertical="center"/>
    </xf>
    <xf numFmtId="0" fontId="28" fillId="0" borderId="0" xfId="0" applyFont="1" applyFill="1" applyBorder="1" applyAlignment="1">
      <alignment vertical="center"/>
    </xf>
    <xf numFmtId="0" fontId="14" fillId="0" borderId="31" xfId="0" applyFont="1" applyBorder="1" applyAlignment="1">
      <alignment vertical="center"/>
    </xf>
    <xf numFmtId="0" fontId="14" fillId="0" borderId="32" xfId="0" applyFont="1" applyBorder="1" applyAlignment="1">
      <alignment vertical="center"/>
    </xf>
    <xf numFmtId="0" fontId="14" fillId="0" borderId="33" xfId="0" applyFont="1" applyBorder="1" applyAlignment="1">
      <alignment vertical="center"/>
    </xf>
    <xf numFmtId="0" fontId="14" fillId="0" borderId="33" xfId="0" applyFont="1" applyBorder="1" applyAlignment="1"/>
    <xf numFmtId="0" fontId="14" fillId="0" borderId="0" xfId="0" applyFont="1" applyBorder="1" applyAlignment="1"/>
    <xf numFmtId="0" fontId="9" fillId="0" borderId="0" xfId="3" applyFont="1" applyFill="1" applyBorder="1" applyAlignment="1" applyProtection="1">
      <alignment vertical="center" wrapText="1"/>
    </xf>
    <xf numFmtId="0" fontId="7" fillId="0" borderId="0" xfId="3" applyFont="1" applyFill="1" applyProtection="1">
      <protection locked="0"/>
    </xf>
    <xf numFmtId="0" fontId="7" fillId="0" borderId="0" xfId="3" applyFont="1" applyProtection="1">
      <protection locked="0"/>
    </xf>
    <xf numFmtId="0" fontId="7" fillId="0" borderId="0" xfId="3" applyFont="1" applyBorder="1" applyProtection="1">
      <protection locked="0"/>
    </xf>
    <xf numFmtId="0" fontId="7" fillId="7" borderId="37" xfId="3" applyFont="1" applyFill="1" applyBorder="1" applyAlignment="1" applyProtection="1">
      <alignment horizontal="center"/>
      <protection locked="0"/>
    </xf>
    <xf numFmtId="49" fontId="7" fillId="7" borderId="37" xfId="3" applyNumberFormat="1" applyFont="1" applyFill="1" applyBorder="1" applyAlignment="1" applyProtection="1">
      <alignment horizontal="center"/>
      <protection locked="0"/>
    </xf>
    <xf numFmtId="0" fontId="29" fillId="0" borderId="0" xfId="0" applyFont="1" applyBorder="1" applyAlignment="1" applyProtection="1">
      <alignment vertical="center"/>
      <protection locked="0"/>
    </xf>
    <xf numFmtId="0" fontId="7" fillId="0" borderId="0" xfId="0" quotePrefix="1" applyFont="1" applyProtection="1">
      <protection hidden="1"/>
    </xf>
    <xf numFmtId="0" fontId="52" fillId="0" borderId="0" xfId="3" quotePrefix="1" applyFont="1" applyFill="1" applyProtection="1">
      <protection locked="0"/>
    </xf>
    <xf numFmtId="1" fontId="7" fillId="7" borderId="37" xfId="3" applyNumberFormat="1" applyFont="1" applyFill="1" applyBorder="1" applyAlignment="1" applyProtection="1">
      <alignment horizontal="center"/>
      <protection locked="0"/>
    </xf>
    <xf numFmtId="0" fontId="7" fillId="0" borderId="0" xfId="3" applyFont="1" applyProtection="1">
      <protection hidden="1"/>
    </xf>
    <xf numFmtId="49" fontId="64" fillId="0" borderId="0" xfId="0" applyNumberFormat="1" applyFont="1" applyBorder="1" applyAlignment="1">
      <alignment horizontal="center"/>
    </xf>
    <xf numFmtId="0" fontId="65" fillId="0" borderId="0" xfId="0" applyFont="1" applyBorder="1"/>
    <xf numFmtId="0" fontId="65" fillId="0" borderId="0" xfId="0" applyFont="1" applyBorder="1" applyAlignment="1">
      <alignment horizontal="center"/>
    </xf>
    <xf numFmtId="0" fontId="9" fillId="0" borderId="0" xfId="0" applyFont="1" applyBorder="1" applyAlignment="1">
      <alignment horizontal="left" vertical="distributed"/>
    </xf>
    <xf numFmtId="183" fontId="8" fillId="0" borderId="10" xfId="0" applyNumberFormat="1" applyFont="1" applyBorder="1" applyAlignment="1" applyProtection="1">
      <alignment vertical="center"/>
      <protection locked="0"/>
    </xf>
    <xf numFmtId="183" fontId="8" fillId="0" borderId="0" xfId="0" applyNumberFormat="1" applyFont="1" applyBorder="1" applyAlignment="1" applyProtection="1">
      <alignment vertical="center"/>
      <protection locked="0"/>
    </xf>
    <xf numFmtId="183" fontId="8" fillId="0" borderId="14" xfId="0" applyNumberFormat="1" applyFont="1" applyBorder="1" applyAlignment="1" applyProtection="1">
      <alignment vertical="center"/>
      <protection locked="0"/>
    </xf>
    <xf numFmtId="165" fontId="29" fillId="0" borderId="10" xfId="0" applyNumberFormat="1" applyFont="1" applyBorder="1" applyAlignment="1">
      <alignment horizontal="center" vertical="center" wrapText="1"/>
    </xf>
    <xf numFmtId="165" fontId="29" fillId="0" borderId="0" xfId="0" applyNumberFormat="1" applyFont="1" applyBorder="1" applyAlignment="1">
      <alignment horizontal="center" vertical="center" wrapText="1"/>
    </xf>
    <xf numFmtId="165" fontId="29" fillId="0" borderId="14" xfId="0" applyNumberFormat="1" applyFont="1" applyBorder="1" applyAlignment="1">
      <alignment horizontal="center" vertical="center" wrapText="1"/>
    </xf>
    <xf numFmtId="0" fontId="29" fillId="0" borderId="0" xfId="0" applyFont="1" applyBorder="1" applyAlignment="1">
      <alignment vertical="center" wrapText="1"/>
    </xf>
    <xf numFmtId="0" fontId="58" fillId="0" borderId="0" xfId="0" applyFont="1" applyBorder="1" applyAlignment="1">
      <alignment horizontal="center" vertical="center" wrapText="1"/>
    </xf>
    <xf numFmtId="0" fontId="57" fillId="0" borderId="0" xfId="0" applyFont="1" applyBorder="1" applyAlignment="1">
      <alignment horizontal="center" vertical="center" wrapText="1"/>
    </xf>
    <xf numFmtId="0" fontId="75" fillId="0" borderId="0" xfId="12" applyFont="1" applyFill="1" applyAlignment="1"/>
    <xf numFmtId="0" fontId="75" fillId="12" borderId="0" xfId="12" applyFont="1" applyFill="1" applyAlignment="1"/>
    <xf numFmtId="0" fontId="75" fillId="2" borderId="0" xfId="12" applyFont="1" applyFill="1" applyAlignment="1"/>
    <xf numFmtId="0" fontId="76" fillId="14" borderId="0" xfId="12" applyFont="1" applyFill="1" applyAlignment="1"/>
    <xf numFmtId="0" fontId="75" fillId="14" borderId="0" xfId="12" applyFont="1" applyFill="1" applyAlignment="1"/>
    <xf numFmtId="0" fontId="75" fillId="0" borderId="0" xfId="12" applyFont="1" applyFill="1" applyAlignment="1">
      <alignment vertical="center"/>
    </xf>
    <xf numFmtId="164" fontId="78" fillId="0" borderId="0" xfId="13" applyFont="1" applyFill="1" applyBorder="1" applyAlignment="1">
      <alignment vertical="center" wrapText="1"/>
    </xf>
    <xf numFmtId="0" fontId="69" fillId="12" borderId="0" xfId="12" quotePrefix="1" applyFont="1" applyFill="1" applyBorder="1" applyAlignment="1">
      <alignment horizontal="left" vertical="top" wrapText="1"/>
    </xf>
    <xf numFmtId="0" fontId="68" fillId="12" borderId="0" xfId="12" applyFont="1" applyFill="1" applyBorder="1" applyAlignment="1">
      <alignment vertical="center"/>
    </xf>
    <xf numFmtId="0" fontId="69" fillId="12" borderId="0" xfId="12" applyFont="1" applyFill="1" applyBorder="1" applyAlignment="1">
      <alignment vertical="center"/>
    </xf>
    <xf numFmtId="0" fontId="68" fillId="12" borderId="0" xfId="12" applyFont="1" applyFill="1" applyBorder="1" applyAlignment="1">
      <alignment vertical="center" wrapText="1"/>
    </xf>
    <xf numFmtId="0" fontId="69" fillId="12" borderId="0" xfId="12" applyFont="1" applyFill="1" applyBorder="1" applyAlignment="1">
      <alignment horizontal="center" vertical="center" wrapText="1"/>
    </xf>
    <xf numFmtId="0" fontId="68" fillId="0" borderId="3" xfId="12" applyFont="1" applyFill="1" applyBorder="1" applyAlignment="1">
      <alignment vertical="center" wrapText="1"/>
    </xf>
    <xf numFmtId="0" fontId="68" fillId="0" borderId="1" xfId="12" applyFont="1" applyFill="1" applyBorder="1" applyAlignment="1">
      <alignment vertical="center"/>
    </xf>
    <xf numFmtId="0" fontId="79" fillId="0" borderId="1" xfId="12" applyFont="1" applyFill="1" applyBorder="1" applyAlignment="1"/>
    <xf numFmtId="0" fontId="10" fillId="12" borderId="1" xfId="12" applyFont="1" applyFill="1" applyBorder="1" applyAlignment="1">
      <alignment wrapText="1"/>
    </xf>
    <xf numFmtId="0" fontId="80" fillId="12" borderId="1" xfId="12" applyFont="1" applyFill="1" applyBorder="1" applyAlignment="1">
      <alignment wrapText="1"/>
    </xf>
    <xf numFmtId="0" fontId="10" fillId="12" borderId="1" xfId="12" applyFont="1" applyFill="1" applyBorder="1" applyAlignment="1">
      <alignment horizontal="center" wrapText="1"/>
    </xf>
    <xf numFmtId="0" fontId="10" fillId="12" borderId="16" xfId="12" applyFont="1" applyFill="1" applyBorder="1" applyAlignment="1">
      <alignment horizontal="center" wrapText="1"/>
    </xf>
    <xf numFmtId="0" fontId="68" fillId="0" borderId="5" xfId="12" applyFont="1" applyFill="1" applyBorder="1" applyAlignment="1">
      <alignment vertical="center" wrapText="1"/>
    </xf>
    <xf numFmtId="0" fontId="68" fillId="0" borderId="0" xfId="12" applyFont="1" applyFill="1" applyBorder="1" applyAlignment="1">
      <alignment vertical="center"/>
    </xf>
    <xf numFmtId="0" fontId="68" fillId="0" borderId="0" xfId="12" quotePrefix="1" applyFont="1" applyFill="1" applyBorder="1" applyAlignment="1">
      <alignment vertical="center"/>
    </xf>
    <xf numFmtId="0" fontId="82" fillId="0" borderId="0" xfId="12" applyFont="1" applyFill="1" applyBorder="1" applyAlignment="1">
      <alignment vertical="center"/>
    </xf>
    <xf numFmtId="0" fontId="79" fillId="0" borderId="0" xfId="12" applyFont="1" applyFill="1" applyBorder="1" applyAlignment="1"/>
    <xf numFmtId="0" fontId="75" fillId="0" borderId="0" xfId="12" applyFont="1" applyFill="1" applyBorder="1" applyAlignment="1">
      <alignment vertical="center"/>
    </xf>
    <xf numFmtId="0" fontId="80" fillId="12" borderId="0" xfId="12" applyFont="1" applyFill="1" applyBorder="1" applyAlignment="1">
      <alignment horizontal="left" wrapText="1"/>
    </xf>
    <xf numFmtId="0" fontId="10" fillId="12" borderId="0" xfId="12" applyFont="1" applyFill="1" applyBorder="1" applyAlignment="1">
      <alignment vertical="center" wrapText="1"/>
    </xf>
    <xf numFmtId="0" fontId="14" fillId="12" borderId="0" xfId="12" applyFont="1" applyFill="1" applyBorder="1" applyAlignment="1">
      <alignment horizontal="left" vertical="center" wrapText="1"/>
    </xf>
    <xf numFmtId="0" fontId="14" fillId="12" borderId="0" xfId="12" applyFont="1" applyFill="1" applyBorder="1" applyAlignment="1">
      <alignment horizontal="center" vertical="top" wrapText="1"/>
    </xf>
    <xf numFmtId="0" fontId="14" fillId="12" borderId="4" xfId="12" applyFont="1" applyFill="1" applyBorder="1" applyAlignment="1">
      <alignment horizontal="center" vertical="top" wrapText="1"/>
    </xf>
    <xf numFmtId="0" fontId="68" fillId="0" borderId="5" xfId="12" applyFont="1" applyFill="1" applyBorder="1" applyAlignment="1"/>
    <xf numFmtId="0" fontId="68" fillId="0" borderId="0" xfId="12" applyFont="1" applyFill="1" applyBorder="1" applyAlignment="1"/>
    <xf numFmtId="0" fontId="68" fillId="0" borderId="0" xfId="12" applyFont="1" applyFill="1" applyBorder="1" applyAlignment="1">
      <alignment horizontal="center" wrapText="1"/>
    </xf>
    <xf numFmtId="0" fontId="79" fillId="0" borderId="0" xfId="12" applyFont="1" applyFill="1" applyBorder="1" applyAlignment="1">
      <alignment horizontal="center" wrapText="1"/>
    </xf>
    <xf numFmtId="0" fontId="11" fillId="12" borderId="0" xfId="12" applyFont="1" applyFill="1" applyBorder="1" applyAlignment="1">
      <alignment vertical="center" wrapText="1"/>
    </xf>
    <xf numFmtId="0" fontId="10" fillId="12" borderId="4" xfId="12" applyFont="1" applyFill="1" applyBorder="1" applyAlignment="1">
      <alignment vertical="center" wrapText="1"/>
    </xf>
    <xf numFmtId="0" fontId="81" fillId="12" borderId="0" xfId="12" quotePrefix="1" applyFont="1" applyFill="1" applyBorder="1" applyAlignment="1">
      <alignment vertical="center" wrapText="1"/>
    </xf>
    <xf numFmtId="0" fontId="81" fillId="12" borderId="0" xfId="12" applyFont="1" applyFill="1" applyBorder="1" applyAlignment="1">
      <alignment vertical="center" wrapText="1"/>
    </xf>
    <xf numFmtId="0" fontId="81" fillId="12" borderId="0" xfId="12" applyFont="1" applyFill="1" applyBorder="1" applyAlignment="1">
      <alignment vertical="top" wrapText="1"/>
    </xf>
    <xf numFmtId="0" fontId="81" fillId="12" borderId="0" xfId="12" applyFont="1" applyFill="1" applyBorder="1" applyAlignment="1">
      <alignment horizontal="center" vertical="center" wrapText="1"/>
    </xf>
    <xf numFmtId="0" fontId="10" fillId="12" borderId="0" xfId="12" applyFont="1" applyFill="1" applyBorder="1" applyAlignment="1">
      <alignment vertical="top" wrapText="1"/>
    </xf>
    <xf numFmtId="0" fontId="75" fillId="0" borderId="2" xfId="12" applyFont="1" applyFill="1" applyBorder="1" applyAlignment="1"/>
    <xf numFmtId="0" fontId="75" fillId="0" borderId="6" xfId="12" applyFont="1" applyFill="1" applyBorder="1" applyAlignment="1"/>
    <xf numFmtId="0" fontId="70" fillId="0" borderId="6" xfId="12" applyFont="1" applyFill="1" applyBorder="1" applyAlignment="1">
      <alignment horizontal="center" wrapText="1"/>
    </xf>
    <xf numFmtId="0" fontId="70" fillId="12" borderId="6" xfId="12" applyFont="1" applyFill="1" applyBorder="1" applyAlignment="1">
      <alignment vertical="center" wrapText="1"/>
    </xf>
    <xf numFmtId="0" fontId="70" fillId="12" borderId="15" xfId="12" applyFont="1" applyFill="1" applyBorder="1" applyAlignment="1">
      <alignment vertical="center" wrapText="1"/>
    </xf>
    <xf numFmtId="0" fontId="69" fillId="12" borderId="9" xfId="12" quotePrefix="1" applyFont="1" applyFill="1" applyBorder="1" applyAlignment="1">
      <alignment horizontal="left" vertical="top" wrapText="1"/>
    </xf>
    <xf numFmtId="0" fontId="68" fillId="12" borderId="34" xfId="12" quotePrefix="1" applyFont="1" applyFill="1" applyBorder="1" applyAlignment="1">
      <alignment horizontal="left" vertical="top" wrapText="1"/>
    </xf>
    <xf numFmtId="0" fontId="68" fillId="12" borderId="22" xfId="12" quotePrefix="1" applyFont="1" applyFill="1" applyBorder="1" applyAlignment="1">
      <alignment horizontal="left" vertical="top" wrapText="1"/>
    </xf>
    <xf numFmtId="0" fontId="68" fillId="12" borderId="22" xfId="12" quotePrefix="1" applyFont="1" applyFill="1" applyBorder="1" applyAlignment="1">
      <alignment horizontal="left" vertical="center" wrapText="1"/>
    </xf>
    <xf numFmtId="164" fontId="78" fillId="0" borderId="0" xfId="13" applyFont="1" applyBorder="1" applyAlignment="1">
      <alignment vertical="center" wrapText="1"/>
    </xf>
    <xf numFmtId="0" fontId="68" fillId="12" borderId="22" xfId="12" applyFont="1" applyFill="1" applyBorder="1" applyAlignment="1">
      <alignment vertical="center" wrapText="1"/>
    </xf>
    <xf numFmtId="0" fontId="69" fillId="12" borderId="22" xfId="12" applyFont="1" applyFill="1" applyBorder="1" applyAlignment="1">
      <alignment vertical="center" wrapText="1"/>
    </xf>
    <xf numFmtId="0" fontId="69" fillId="12" borderId="22" xfId="12" applyFont="1" applyFill="1" applyBorder="1" applyAlignment="1">
      <alignment wrapText="1"/>
    </xf>
    <xf numFmtId="0" fontId="76" fillId="12" borderId="22" xfId="12" applyFont="1" applyFill="1" applyBorder="1" applyAlignment="1">
      <alignment vertical="center" wrapText="1"/>
    </xf>
    <xf numFmtId="3" fontId="68" fillId="12" borderId="22" xfId="13" applyNumberFormat="1" applyFont="1" applyFill="1" applyBorder="1" applyAlignment="1">
      <alignment vertical="center" wrapText="1"/>
    </xf>
    <xf numFmtId="3" fontId="84" fillId="12" borderId="22" xfId="13" applyNumberFormat="1" applyFont="1" applyFill="1" applyBorder="1" applyAlignment="1">
      <alignment vertical="center" wrapText="1"/>
    </xf>
    <xf numFmtId="0" fontId="85" fillId="12" borderId="22" xfId="12" applyFont="1" applyFill="1" applyBorder="1" applyAlignment="1">
      <alignment vertical="center" wrapText="1"/>
    </xf>
    <xf numFmtId="3" fontId="57" fillId="12" borderId="22" xfId="13" quotePrefix="1" applyNumberFormat="1" applyFont="1" applyFill="1" applyBorder="1" applyAlignment="1">
      <alignment vertical="center" wrapText="1"/>
    </xf>
    <xf numFmtId="3" fontId="87" fillId="12" borderId="22" xfId="12" applyNumberFormat="1" applyFont="1" applyFill="1" applyBorder="1" applyAlignment="1">
      <alignment vertical="center"/>
    </xf>
    <xf numFmtId="0" fontId="75" fillId="0" borderId="0" xfId="12" applyFont="1" applyFill="1" applyAlignment="1">
      <alignment horizontal="center" vertical="center"/>
    </xf>
    <xf numFmtId="184" fontId="88" fillId="0" borderId="0" xfId="12" applyNumberFormat="1" applyFont="1" applyBorder="1" applyAlignment="1">
      <alignment vertical="center" wrapText="1"/>
    </xf>
    <xf numFmtId="0" fontId="87" fillId="12" borderId="22" xfId="12" applyFont="1" applyFill="1" applyBorder="1" applyAlignment="1">
      <alignment vertical="center"/>
    </xf>
    <xf numFmtId="0" fontId="87" fillId="12" borderId="22" xfId="12" quotePrefix="1" applyFont="1" applyFill="1" applyBorder="1" applyAlignment="1">
      <alignment vertical="center"/>
    </xf>
    <xf numFmtId="184" fontId="68" fillId="12" borderId="22" xfId="12" applyNumberFormat="1" applyFont="1" applyFill="1" applyBorder="1" applyAlignment="1">
      <alignment vertical="center" wrapText="1"/>
    </xf>
    <xf numFmtId="0" fontId="87" fillId="16" borderId="21" xfId="12" applyFont="1" applyFill="1" applyBorder="1" applyAlignment="1">
      <alignment vertical="center"/>
    </xf>
    <xf numFmtId="0" fontId="87" fillId="16" borderId="8" xfId="12" applyFont="1" applyFill="1" applyBorder="1" applyAlignment="1">
      <alignment vertical="center"/>
    </xf>
    <xf numFmtId="0" fontId="87" fillId="16" borderId="20" xfId="12" applyFont="1" applyFill="1" applyBorder="1" applyAlignment="1">
      <alignment vertical="center"/>
    </xf>
    <xf numFmtId="0" fontId="87" fillId="12" borderId="8" xfId="12" applyFont="1" applyFill="1" applyBorder="1" applyAlignment="1">
      <alignment vertical="center"/>
    </xf>
    <xf numFmtId="0" fontId="87" fillId="12" borderId="8" xfId="12" quotePrefix="1" applyFont="1" applyFill="1" applyBorder="1" applyAlignment="1">
      <alignment vertical="center"/>
    </xf>
    <xf numFmtId="184" fontId="68" fillId="12" borderId="8" xfId="12" applyNumberFormat="1" applyFont="1" applyFill="1" applyBorder="1" applyAlignment="1">
      <alignment vertical="center" wrapText="1"/>
    </xf>
    <xf numFmtId="184" fontId="68" fillId="12" borderId="20" xfId="12" applyNumberFormat="1" applyFont="1" applyFill="1" applyBorder="1" applyAlignment="1">
      <alignment vertical="center" wrapText="1"/>
    </xf>
    <xf numFmtId="184" fontId="81" fillId="12" borderId="0" xfId="12" applyNumberFormat="1" applyFont="1" applyFill="1" applyBorder="1" applyAlignment="1">
      <alignment vertical="center" wrapText="1"/>
    </xf>
    <xf numFmtId="0" fontId="89" fillId="0" borderId="0" xfId="12" applyFont="1" applyBorder="1" applyAlignment="1">
      <alignment vertical="center" wrapText="1"/>
    </xf>
    <xf numFmtId="184" fontId="81" fillId="16" borderId="23" xfId="12" applyNumberFormat="1" applyFont="1" applyFill="1" applyBorder="1" applyAlignment="1">
      <alignment horizontal="center" vertical="center" wrapText="1"/>
    </xf>
    <xf numFmtId="184" fontId="81" fillId="16" borderId="9" xfId="12" applyNumberFormat="1" applyFont="1" applyFill="1" applyBorder="1" applyAlignment="1">
      <alignment horizontal="center" vertical="center" wrapText="1"/>
    </xf>
    <xf numFmtId="184" fontId="81" fillId="16" borderId="24" xfId="12" applyNumberFormat="1" applyFont="1" applyFill="1" applyBorder="1" applyAlignment="1">
      <alignment horizontal="center" vertical="center" wrapText="1"/>
    </xf>
    <xf numFmtId="0" fontId="76" fillId="12" borderId="0" xfId="12" applyFont="1" applyFill="1" applyBorder="1" applyAlignment="1">
      <alignment horizontal="center" vertical="center" wrapText="1"/>
    </xf>
    <xf numFmtId="0" fontId="76" fillId="12" borderId="9" xfId="12" applyFont="1" applyFill="1" applyBorder="1" applyAlignment="1">
      <alignment horizontal="center" vertical="center" wrapText="1"/>
    </xf>
    <xf numFmtId="0" fontId="76" fillId="12" borderId="24" xfId="12" applyFont="1" applyFill="1" applyBorder="1" applyAlignment="1">
      <alignment horizontal="center" vertical="center" wrapText="1"/>
    </xf>
    <xf numFmtId="0" fontId="75" fillId="0" borderId="0" xfId="12" applyFont="1" applyFill="1" applyBorder="1" applyAlignment="1"/>
    <xf numFmtId="0" fontId="90" fillId="0" borderId="0" xfId="12" applyFont="1" applyFill="1" applyBorder="1" applyAlignment="1">
      <alignment vertical="center" wrapText="1"/>
    </xf>
    <xf numFmtId="0" fontId="70" fillId="0" borderId="0" xfId="12" applyFont="1" applyFill="1" applyBorder="1" applyAlignment="1">
      <alignment vertical="center"/>
    </xf>
    <xf numFmtId="0" fontId="83" fillId="0" borderId="0" xfId="12" applyFont="1" applyFill="1" applyBorder="1" applyAlignment="1">
      <alignment vertical="center"/>
    </xf>
    <xf numFmtId="0" fontId="7" fillId="12" borderId="0" xfId="12" applyFont="1" applyFill="1" applyBorder="1" applyAlignment="1">
      <alignment wrapText="1"/>
    </xf>
    <xf numFmtId="0" fontId="83" fillId="0" borderId="0" xfId="12" applyFont="1" applyFill="1" applyBorder="1" applyAlignment="1">
      <alignment horizontal="left"/>
    </xf>
    <xf numFmtId="0" fontId="13" fillId="12" borderId="0" xfId="12" applyFont="1" applyFill="1" applyBorder="1" applyAlignment="1">
      <alignment horizontal="left" wrapText="1"/>
    </xf>
    <xf numFmtId="0" fontId="13" fillId="12" borderId="0" xfId="12" applyFont="1" applyFill="1" applyBorder="1" applyAlignment="1">
      <alignment horizontal="center" wrapText="1"/>
    </xf>
    <xf numFmtId="0" fontId="70" fillId="0" borderId="6" xfId="12" applyFont="1" applyFill="1" applyBorder="1" applyAlignment="1">
      <alignment vertical="center"/>
    </xf>
    <xf numFmtId="0" fontId="80" fillId="0" borderId="1" xfId="12" applyFont="1" applyFill="1" applyBorder="1" applyAlignment="1">
      <alignment vertical="center"/>
    </xf>
    <xf numFmtId="0" fontId="79" fillId="0" borderId="1" xfId="12" applyFont="1" applyFill="1" applyBorder="1" applyAlignment="1">
      <alignment vertical="center"/>
    </xf>
    <xf numFmtId="0" fontId="68" fillId="0" borderId="1" xfId="12" applyFont="1" applyFill="1" applyBorder="1" applyAlignment="1"/>
    <xf numFmtId="0" fontId="80" fillId="12" borderId="1" xfId="12" applyFont="1" applyFill="1" applyBorder="1" applyAlignment="1">
      <alignment horizontal="center" wrapText="1"/>
    </xf>
    <xf numFmtId="0" fontId="10" fillId="12" borderId="1" xfId="12" applyFont="1" applyFill="1" applyBorder="1" applyAlignment="1">
      <alignment horizontal="left" wrapText="1"/>
    </xf>
    <xf numFmtId="0" fontId="88" fillId="0" borderId="0" xfId="12" applyFont="1" applyFill="1" applyBorder="1" applyAlignment="1">
      <alignment vertical="center"/>
    </xf>
    <xf numFmtId="0" fontId="88" fillId="0" borderId="14" xfId="12" applyFont="1" applyFill="1" applyBorder="1" applyAlignment="1">
      <alignment vertical="center"/>
    </xf>
    <xf numFmtId="0" fontId="91" fillId="0" borderId="0" xfId="12" applyFont="1" applyFill="1" applyBorder="1" applyAlignment="1">
      <alignment vertical="center"/>
    </xf>
    <xf numFmtId="0" fontId="88" fillId="0" borderId="5" xfId="12" applyFont="1" applyFill="1" applyBorder="1" applyAlignment="1">
      <alignment vertical="center" wrapText="1"/>
    </xf>
    <xf numFmtId="0" fontId="92" fillId="0" borderId="0" xfId="12" applyFont="1" applyFill="1" applyBorder="1" applyAlignment="1">
      <alignment vertical="center"/>
    </xf>
    <xf numFmtId="0" fontId="15" fillId="12" borderId="0" xfId="12" applyFont="1" applyFill="1" applyBorder="1" applyAlignment="1">
      <alignment horizontal="left" vertical="center" wrapText="1"/>
    </xf>
    <xf numFmtId="0" fontId="15" fillId="12" borderId="0" xfId="12" applyFont="1" applyFill="1" applyBorder="1" applyAlignment="1">
      <alignment vertical="center" wrapText="1"/>
    </xf>
    <xf numFmtId="0" fontId="15" fillId="12" borderId="0" xfId="12" applyFont="1" applyFill="1" applyBorder="1" applyAlignment="1">
      <alignment horizontal="center" vertical="center" wrapText="1"/>
    </xf>
    <xf numFmtId="0" fontId="15" fillId="12" borderId="4" xfId="12" applyFont="1" applyFill="1" applyBorder="1" applyAlignment="1">
      <alignment horizontal="center" vertical="center" wrapText="1"/>
    </xf>
    <xf numFmtId="0" fontId="92" fillId="12" borderId="0" xfId="12" applyFont="1" applyFill="1" applyBorder="1" applyAlignment="1">
      <alignment wrapText="1"/>
    </xf>
    <xf numFmtId="0" fontId="15" fillId="12" borderId="0" xfId="12" applyFont="1" applyFill="1" applyBorder="1" applyAlignment="1">
      <alignment wrapText="1"/>
    </xf>
    <xf numFmtId="0" fontId="88" fillId="0" borderId="5" xfId="12" applyFont="1" applyFill="1" applyBorder="1" applyAlignment="1"/>
    <xf numFmtId="0" fontId="88" fillId="0" borderId="0" xfId="12" applyFont="1" applyFill="1" applyBorder="1" applyAlignment="1"/>
    <xf numFmtId="0" fontId="88" fillId="0" borderId="0" xfId="12" applyFont="1" applyFill="1" applyBorder="1" applyAlignment="1">
      <alignment horizontal="center" wrapText="1"/>
    </xf>
    <xf numFmtId="0" fontId="92" fillId="0" borderId="0" xfId="12" applyFont="1" applyFill="1" applyBorder="1" applyAlignment="1">
      <alignment horizontal="center" wrapText="1"/>
    </xf>
    <xf numFmtId="0" fontId="15" fillId="12" borderId="4" xfId="12" applyFont="1" applyFill="1" applyBorder="1" applyAlignment="1">
      <alignment vertical="center" wrapText="1"/>
    </xf>
    <xf numFmtId="0" fontId="89" fillId="0" borderId="0" xfId="12" applyFont="1" applyFill="1" applyBorder="1" applyAlignment="1">
      <alignment vertical="center" wrapText="1"/>
    </xf>
    <xf numFmtId="0" fontId="15" fillId="12" borderId="0" xfId="12" applyFont="1" applyFill="1" applyBorder="1" applyAlignment="1">
      <alignment vertical="top" wrapText="1"/>
    </xf>
    <xf numFmtId="0" fontId="92" fillId="0" borderId="0" xfId="12" applyFont="1" applyFill="1" applyBorder="1" applyAlignment="1"/>
    <xf numFmtId="0" fontId="15" fillId="12" borderId="0" xfId="12" applyFont="1" applyFill="1" applyBorder="1" applyAlignment="1">
      <alignment horizontal="left" wrapText="1"/>
    </xf>
    <xf numFmtId="0" fontId="15" fillId="12" borderId="0" xfId="12" applyFont="1" applyFill="1" applyBorder="1" applyAlignment="1">
      <alignment horizontal="center" wrapText="1"/>
    </xf>
    <xf numFmtId="0" fontId="15" fillId="12" borderId="4" xfId="12" applyFont="1" applyFill="1" applyBorder="1" applyAlignment="1">
      <alignment horizontal="center" wrapText="1"/>
    </xf>
    <xf numFmtId="0" fontId="93" fillId="0" borderId="0" xfId="12" applyFont="1" applyBorder="1" applyAlignment="1"/>
    <xf numFmtId="0" fontId="93" fillId="0" borderId="0" xfId="12" applyFont="1" applyBorder="1" applyAlignment="1">
      <alignment horizontal="left"/>
    </xf>
    <xf numFmtId="0" fontId="68" fillId="0" borderId="0" xfId="12" applyFont="1" applyFill="1" applyBorder="1" applyAlignment="1">
      <alignment vertical="center" wrapText="1"/>
    </xf>
    <xf numFmtId="0" fontId="10" fillId="12" borderId="0" xfId="12" applyFont="1" applyFill="1" applyBorder="1" applyAlignment="1">
      <alignment wrapText="1"/>
    </xf>
    <xf numFmtId="0" fontId="80" fillId="12" borderId="0" xfId="12" applyFont="1" applyFill="1" applyBorder="1" applyAlignment="1">
      <alignment wrapText="1"/>
    </xf>
    <xf numFmtId="0" fontId="80" fillId="12" borderId="0" xfId="12" applyFont="1" applyFill="1" applyBorder="1" applyAlignment="1">
      <alignment horizontal="center" wrapText="1"/>
    </xf>
    <xf numFmtId="0" fontId="10" fillId="12" borderId="0" xfId="12" applyFont="1" applyFill="1" applyBorder="1" applyAlignment="1">
      <alignment horizontal="center" wrapText="1"/>
    </xf>
    <xf numFmtId="0" fontId="10" fillId="12" borderId="0" xfId="12" applyFont="1" applyFill="1" applyBorder="1" applyAlignment="1">
      <alignment horizontal="left" wrapText="1"/>
    </xf>
    <xf numFmtId="0" fontId="94" fillId="12" borderId="0" xfId="12" applyFont="1" applyFill="1" applyBorder="1" applyAlignment="1">
      <alignment wrapText="1"/>
    </xf>
    <xf numFmtId="0" fontId="10" fillId="12" borderId="4" xfId="12" applyFont="1" applyFill="1" applyBorder="1" applyAlignment="1">
      <alignment vertical="top" wrapText="1"/>
    </xf>
    <xf numFmtId="0" fontId="81" fillId="0" borderId="0" xfId="12" applyFont="1" applyFill="1" applyBorder="1" applyAlignment="1">
      <alignment vertical="center" wrapText="1"/>
    </xf>
    <xf numFmtId="0" fontId="68" fillId="12" borderId="0" xfId="12" quotePrefix="1" applyFont="1" applyFill="1" applyBorder="1" applyAlignment="1">
      <alignment vertical="center" wrapText="1"/>
    </xf>
    <xf numFmtId="0" fontId="13" fillId="12" borderId="0" xfId="12" applyFont="1" applyFill="1" applyBorder="1" applyAlignment="1">
      <alignment wrapText="1"/>
    </xf>
    <xf numFmtId="0" fontId="95" fillId="0" borderId="0" xfId="12" applyFont="1" applyFill="1" applyBorder="1" applyAlignment="1">
      <alignment vertical="center"/>
    </xf>
    <xf numFmtId="0" fontId="95" fillId="0" borderId="1" xfId="12" applyFont="1" applyFill="1" applyBorder="1" applyAlignment="1">
      <alignment horizontal="center" vertical="center"/>
    </xf>
    <xf numFmtId="0" fontId="93" fillId="0" borderId="1" xfId="12" applyFont="1" applyBorder="1" applyAlignment="1">
      <alignment horizontal="center"/>
    </xf>
    <xf numFmtId="0" fontId="96" fillId="0" borderId="3" xfId="12" applyFont="1" applyBorder="1" applyAlignment="1"/>
    <xf numFmtId="0" fontId="96" fillId="0" borderId="1" xfId="12" applyFont="1" applyBorder="1" applyAlignment="1"/>
    <xf numFmtId="0" fontId="96" fillId="0" borderId="1" xfId="12" quotePrefix="1" applyFont="1" applyBorder="1" applyAlignment="1"/>
    <xf numFmtId="0" fontId="96" fillId="0" borderId="1" xfId="12" applyFont="1" applyFill="1" applyBorder="1" applyAlignment="1"/>
    <xf numFmtId="0" fontId="67" fillId="0" borderId="1" xfId="12" applyFont="1" applyFill="1" applyBorder="1" applyAlignment="1">
      <alignment vertical="center" wrapText="1"/>
    </xf>
    <xf numFmtId="0" fontId="67" fillId="0" borderId="1" xfId="12" applyFont="1" applyFill="1" applyBorder="1" applyAlignment="1">
      <alignment horizontal="center" vertical="center" wrapText="1"/>
    </xf>
    <xf numFmtId="0" fontId="97" fillId="0" borderId="1" xfId="12" applyFont="1" applyFill="1" applyBorder="1" applyAlignment="1">
      <alignment vertical="center" wrapText="1"/>
    </xf>
    <xf numFmtId="0" fontId="67" fillId="0" borderId="16" xfId="12" applyFont="1" applyFill="1" applyBorder="1" applyAlignment="1">
      <alignment vertical="center" wrapText="1"/>
    </xf>
    <xf numFmtId="0" fontId="93" fillId="0" borderId="0" xfId="12" applyFont="1" applyBorder="1" applyAlignment="1">
      <alignment horizontal="center"/>
    </xf>
    <xf numFmtId="0" fontId="96" fillId="0" borderId="5" xfId="12" applyFont="1" applyBorder="1" applyAlignment="1"/>
    <xf numFmtId="0" fontId="96" fillId="0" borderId="0" xfId="12" applyFont="1" applyBorder="1" applyAlignment="1"/>
    <xf numFmtId="0" fontId="96" fillId="0" borderId="0" xfId="12" quotePrefix="1" applyFont="1" applyBorder="1" applyAlignment="1"/>
    <xf numFmtId="0" fontId="96" fillId="0" borderId="0" xfId="12" applyFont="1" applyFill="1" applyBorder="1" applyAlignment="1"/>
    <xf numFmtId="0" fontId="67" fillId="0" borderId="0" xfId="12" applyFont="1" applyFill="1" applyBorder="1" applyAlignment="1">
      <alignment vertical="center" wrapText="1"/>
    </xf>
    <xf numFmtId="0" fontId="93" fillId="0" borderId="0" xfId="12" quotePrefix="1" applyFont="1" applyFill="1" applyBorder="1" applyAlignment="1">
      <alignment vertical="center" wrapText="1"/>
    </xf>
    <xf numFmtId="0" fontId="67" fillId="0" borderId="0" xfId="12" applyFont="1" applyFill="1" applyBorder="1" applyAlignment="1">
      <alignment horizontal="center" vertical="center" wrapText="1"/>
    </xf>
    <xf numFmtId="0" fontId="67" fillId="0" borderId="0" xfId="12" quotePrefix="1" applyFont="1" applyFill="1" applyBorder="1" applyAlignment="1">
      <alignment horizontal="center" vertical="center" wrapText="1"/>
    </xf>
    <xf numFmtId="0" fontId="93" fillId="0" borderId="0" xfId="12" applyFont="1" applyFill="1" applyBorder="1" applyAlignment="1">
      <alignment horizontal="center" wrapText="1"/>
    </xf>
    <xf numFmtId="0" fontId="67" fillId="0" borderId="0" xfId="12" applyFont="1" applyFill="1" applyBorder="1" applyAlignment="1">
      <alignment wrapText="1"/>
    </xf>
    <xf numFmtId="0" fontId="57" fillId="0" borderId="0" xfId="12" applyFont="1" applyFill="1" applyBorder="1" applyAlignment="1">
      <alignment wrapText="1"/>
    </xf>
    <xf numFmtId="0" fontId="29" fillId="0" borderId="0" xfId="12" applyFont="1" applyFill="1" applyBorder="1" applyAlignment="1">
      <alignment wrapText="1"/>
    </xf>
    <xf numFmtId="0" fontId="29" fillId="0" borderId="0" xfId="12" quotePrefix="1" applyFont="1" applyFill="1" applyBorder="1" applyAlignment="1">
      <alignment horizontal="center" wrapText="1"/>
    </xf>
    <xf numFmtId="0" fontId="67" fillId="0" borderId="0" xfId="12" applyFont="1" applyFill="1" applyBorder="1" applyAlignment="1">
      <alignment horizontal="center" wrapText="1"/>
    </xf>
    <xf numFmtId="0" fontId="23" fillId="0" borderId="0" xfId="12" applyFont="1" applyFill="1" applyBorder="1" applyAlignment="1">
      <alignment horizontal="center" wrapText="1"/>
    </xf>
    <xf numFmtId="0" fontId="97" fillId="0" borderId="0" xfId="12" applyFont="1" applyFill="1" applyBorder="1" applyAlignment="1">
      <alignment horizontal="left" vertical="center" wrapText="1"/>
    </xf>
    <xf numFmtId="0" fontId="76" fillId="0" borderId="0" xfId="12" applyFont="1" applyFill="1" applyBorder="1" applyAlignment="1">
      <alignment horizontal="center" vertical="center" wrapText="1"/>
    </xf>
    <xf numFmtId="0" fontId="76" fillId="0" borderId="4" xfId="12" applyFont="1" applyFill="1" applyBorder="1" applyAlignment="1">
      <alignment horizontal="center" vertical="center" wrapText="1"/>
    </xf>
    <xf numFmtId="0" fontId="57" fillId="0" borderId="0" xfId="12" quotePrefix="1" applyFont="1" applyFill="1" applyBorder="1" applyAlignment="1">
      <alignment vertical="center"/>
    </xf>
    <xf numFmtId="0" fontId="98" fillId="0" borderId="0" xfId="12" applyFont="1" applyBorder="1" applyAlignment="1"/>
    <xf numFmtId="0" fontId="97" fillId="0" borderId="0" xfId="12" applyFont="1" applyFill="1" applyBorder="1" applyAlignment="1">
      <alignment vertical="center" wrapText="1"/>
    </xf>
    <xf numFmtId="0" fontId="93" fillId="0" borderId="0" xfId="12" applyFont="1" applyFill="1" applyBorder="1" applyAlignment="1"/>
    <xf numFmtId="0" fontId="99" fillId="0" borderId="2" xfId="12" applyFont="1" applyFill="1" applyBorder="1" applyAlignment="1"/>
    <xf numFmtId="0" fontId="67" fillId="0" borderId="6" xfId="12" applyFont="1" applyFill="1" applyBorder="1" applyAlignment="1">
      <alignment vertical="center" wrapText="1"/>
    </xf>
    <xf numFmtId="0" fontId="67" fillId="0" borderId="6" xfId="12" applyFont="1" applyFill="1" applyBorder="1" applyAlignment="1">
      <alignment wrapText="1"/>
    </xf>
    <xf numFmtId="0" fontId="67" fillId="0" borderId="15" xfId="12" applyFont="1" applyFill="1" applyBorder="1" applyAlignment="1">
      <alignment vertical="center" wrapText="1"/>
    </xf>
    <xf numFmtId="0" fontId="57" fillId="0" borderId="0" xfId="12" applyFont="1" applyFill="1" applyBorder="1" applyAlignment="1"/>
    <xf numFmtId="0" fontId="100" fillId="0" borderId="0" xfId="12" applyFont="1" applyFill="1" applyBorder="1" applyAlignment="1">
      <alignment horizontal="center" vertical="center" wrapText="1"/>
    </xf>
    <xf numFmtId="0" fontId="100" fillId="0" borderId="4" xfId="12" applyFont="1" applyFill="1" applyBorder="1" applyAlignment="1">
      <alignment vertical="top" wrapText="1"/>
    </xf>
    <xf numFmtId="0" fontId="93" fillId="12" borderId="0" xfId="12" applyFont="1" applyFill="1" applyBorder="1" applyAlignment="1">
      <alignment wrapText="1"/>
    </xf>
    <xf numFmtId="0" fontId="68" fillId="0" borderId="0" xfId="12" applyFont="1" applyFill="1" applyBorder="1" applyAlignment="1">
      <alignment horizontal="left" vertical="center"/>
    </xf>
    <xf numFmtId="0" fontId="68" fillId="0" borderId="4" xfId="12" applyFont="1" applyFill="1" applyBorder="1" applyAlignment="1">
      <alignment horizontal="left" vertical="center"/>
    </xf>
    <xf numFmtId="0" fontId="67" fillId="0" borderId="0" xfId="12" applyFont="1" applyFill="1" applyBorder="1" applyAlignment="1">
      <alignment horizontal="left" vertical="center"/>
    </xf>
    <xf numFmtId="0" fontId="67" fillId="0" borderId="0" xfId="12" applyFont="1" applyFill="1" applyBorder="1" applyAlignment="1">
      <alignment vertical="center"/>
    </xf>
    <xf numFmtId="0" fontId="100" fillId="0" borderId="0" xfId="12" applyFont="1" applyFill="1" applyBorder="1" applyAlignment="1">
      <alignment vertical="center" wrapText="1"/>
    </xf>
    <xf numFmtId="0" fontId="75" fillId="12" borderId="0" xfId="12" applyFont="1" applyFill="1" applyBorder="1" applyAlignment="1">
      <alignment horizontal="center"/>
    </xf>
    <xf numFmtId="0" fontId="75" fillId="14" borderId="7" xfId="12" applyFont="1" applyFill="1" applyBorder="1" applyAlignment="1"/>
    <xf numFmtId="0" fontId="75" fillId="12" borderId="0" xfId="12" applyFont="1" applyFill="1" applyBorder="1" applyAlignment="1"/>
    <xf numFmtId="0" fontId="75" fillId="12" borderId="7" xfId="12" applyFont="1" applyFill="1" applyBorder="1" applyAlignment="1"/>
    <xf numFmtId="0" fontId="75" fillId="14" borderId="115" xfId="12" applyFont="1" applyFill="1" applyBorder="1" applyAlignment="1"/>
    <xf numFmtId="0" fontId="75" fillId="14" borderId="0" xfId="12" applyFont="1" applyFill="1" applyBorder="1" applyAlignment="1"/>
    <xf numFmtId="0" fontId="75" fillId="0" borderId="116" xfId="12" applyFont="1" applyFill="1" applyBorder="1" applyAlignment="1"/>
    <xf numFmtId="168" fontId="102" fillId="12" borderId="34" xfId="1" applyNumberFormat="1" applyFont="1" applyFill="1" applyBorder="1" applyAlignment="1">
      <alignment vertical="center"/>
    </xf>
    <xf numFmtId="168" fontId="76" fillId="12" borderId="34" xfId="1" applyNumberFormat="1" applyFont="1" applyFill="1" applyBorder="1" applyAlignment="1">
      <alignment vertical="center" wrapText="1"/>
    </xf>
    <xf numFmtId="168" fontId="102" fillId="12" borderId="34" xfId="1" applyNumberFormat="1" applyFont="1" applyFill="1" applyBorder="1" applyAlignment="1">
      <alignment horizontal="center" vertical="center"/>
    </xf>
    <xf numFmtId="168" fontId="76" fillId="12" borderId="34" xfId="1" quotePrefix="1" applyNumberFormat="1" applyFont="1" applyFill="1" applyBorder="1" applyAlignment="1">
      <alignment vertical="top" wrapText="1"/>
    </xf>
    <xf numFmtId="165" fontId="29" fillId="0" borderId="10" xfId="0" applyNumberFormat="1" applyFont="1" applyBorder="1" applyAlignment="1">
      <alignment horizontal="center" vertical="center" wrapText="1"/>
    </xf>
    <xf numFmtId="165" fontId="29" fillId="0" borderId="0" xfId="0" applyNumberFormat="1" applyFont="1" applyBorder="1" applyAlignment="1">
      <alignment horizontal="center" vertical="center" wrapText="1"/>
    </xf>
    <xf numFmtId="165" fontId="29" fillId="0" borderId="14" xfId="0" applyNumberFormat="1" applyFont="1" applyBorder="1" applyAlignment="1">
      <alignment horizontal="center" vertical="center" wrapText="1"/>
    </xf>
    <xf numFmtId="165" fontId="57" fillId="0" borderId="0" xfId="0" applyNumberFormat="1" applyFont="1" applyBorder="1" applyAlignment="1">
      <alignment horizontal="center" vertical="center" wrapText="1"/>
    </xf>
    <xf numFmtId="172" fontId="7" fillId="7" borderId="37" xfId="0" applyNumberFormat="1" applyFont="1" applyFill="1" applyBorder="1" applyAlignment="1" applyProtection="1">
      <alignment horizontal="center"/>
      <protection locked="0"/>
    </xf>
    <xf numFmtId="0" fontId="10" fillId="0" borderId="0" xfId="0" applyFont="1" applyBorder="1" applyAlignment="1">
      <alignment horizontal="center" vertical="center"/>
    </xf>
    <xf numFmtId="0" fontId="10" fillId="0" borderId="0" xfId="0" applyFont="1" applyBorder="1" applyAlignment="1">
      <alignment horizontal="center"/>
    </xf>
    <xf numFmtId="0" fontId="54" fillId="0" borderId="0" xfId="0" applyFont="1" applyAlignment="1">
      <alignment horizontal="left" vertical="center" wrapText="1"/>
    </xf>
    <xf numFmtId="0" fontId="29" fillId="0" borderId="0" xfId="0" applyFont="1" applyBorder="1" applyAlignment="1">
      <alignment vertical="center"/>
    </xf>
    <xf numFmtId="0" fontId="14" fillId="0" borderId="0" xfId="0" applyFont="1" applyBorder="1" applyAlignment="1">
      <alignment horizontal="center" vertical="center"/>
    </xf>
    <xf numFmtId="0" fontId="7" fillId="0" borderId="0" xfId="0" applyNumberFormat="1" applyFont="1" applyBorder="1" applyAlignment="1">
      <alignment horizontal="center" vertical="center"/>
    </xf>
    <xf numFmtId="0" fontId="25" fillId="0" borderId="1" xfId="0" applyFont="1" applyBorder="1" applyAlignment="1"/>
    <xf numFmtId="0" fontId="0" fillId="0" borderId="1" xfId="0" applyBorder="1" applyAlignment="1"/>
    <xf numFmtId="168" fontId="29" fillId="0" borderId="1" xfId="0" applyNumberFormat="1" applyFont="1" applyBorder="1" applyAlignment="1">
      <alignment horizontal="center"/>
    </xf>
    <xf numFmtId="0" fontId="10" fillId="0" borderId="1" xfId="0" applyFont="1" applyBorder="1" applyAlignment="1"/>
    <xf numFmtId="0" fontId="14" fillId="0" borderId="0" xfId="0" applyFont="1" applyBorder="1" applyAlignment="1">
      <alignment horizontal="right"/>
    </xf>
    <xf numFmtId="186" fontId="14" fillId="0" borderId="0" xfId="0" applyNumberFormat="1" applyFont="1" applyBorder="1" applyAlignment="1"/>
    <xf numFmtId="0" fontId="10" fillId="14" borderId="7" xfId="0" applyFont="1" applyFill="1" applyBorder="1" applyAlignment="1">
      <alignment horizontal="center" vertical="center"/>
    </xf>
    <xf numFmtId="0" fontId="14" fillId="14" borderId="7" xfId="0" applyFont="1" applyFill="1" applyBorder="1" applyAlignment="1">
      <alignment horizontal="center" vertical="center"/>
    </xf>
    <xf numFmtId="164" fontId="103" fillId="17" borderId="0" xfId="2" applyFont="1" applyFill="1" applyAlignment="1"/>
    <xf numFmtId="0" fontId="11" fillId="0" borderId="0" xfId="0" applyFont="1" applyBorder="1" applyAlignment="1">
      <alignment horizontal="center" vertical="top"/>
    </xf>
    <xf numFmtId="168" fontId="29" fillId="0" borderId="0" xfId="0" applyNumberFormat="1" applyFont="1" applyBorder="1" applyAlignment="1">
      <alignment horizontal="center" vertical="center"/>
    </xf>
    <xf numFmtId="0" fontId="29" fillId="0" borderId="10" xfId="0" applyFont="1" applyBorder="1" applyAlignment="1">
      <alignment horizontal="center" vertical="center"/>
    </xf>
    <xf numFmtId="168" fontId="29" fillId="0" borderId="20" xfId="0" applyNumberFormat="1" applyFont="1" applyBorder="1" applyAlignment="1">
      <alignment horizontal="center" vertical="center"/>
    </xf>
    <xf numFmtId="0" fontId="29" fillId="0" borderId="10" xfId="0" applyFont="1" applyBorder="1" applyAlignment="1">
      <alignment vertical="center"/>
    </xf>
    <xf numFmtId="0" fontId="29" fillId="0" borderId="0" xfId="0" applyFont="1" applyBorder="1" applyAlignment="1">
      <alignment vertical="center"/>
    </xf>
    <xf numFmtId="0" fontId="29" fillId="0" borderId="14" xfId="0" applyFont="1" applyBorder="1" applyAlignment="1">
      <alignment vertical="center"/>
    </xf>
    <xf numFmtId="0" fontId="8" fillId="0" borderId="0" xfId="0" applyNumberFormat="1" applyFont="1" applyBorder="1" applyAlignment="1">
      <alignment vertical="center"/>
    </xf>
    <xf numFmtId="168" fontId="29" fillId="15" borderId="14" xfId="0" applyNumberFormat="1" applyFont="1" applyFill="1" applyBorder="1" applyAlignment="1">
      <alignment vertical="center"/>
    </xf>
    <xf numFmtId="168" fontId="29" fillId="15" borderId="14" xfId="0" applyNumberFormat="1" applyFont="1" applyFill="1" applyBorder="1" applyAlignment="1"/>
    <xf numFmtId="0" fontId="8" fillId="0" borderId="20" xfId="0" applyFont="1" applyBorder="1" applyAlignment="1">
      <alignment vertical="center"/>
    </xf>
    <xf numFmtId="0" fontId="8" fillId="0" borderId="21" xfId="0" applyFont="1" applyBorder="1" applyAlignment="1">
      <alignment vertical="center"/>
    </xf>
    <xf numFmtId="0" fontId="8" fillId="0" borderId="20" xfId="0" applyFont="1" applyBorder="1" applyAlignment="1"/>
    <xf numFmtId="0" fontId="8" fillId="0" borderId="8" xfId="0" applyFont="1" applyBorder="1" applyAlignment="1"/>
    <xf numFmtId="0" fontId="8" fillId="0" borderId="21" xfId="0" applyFont="1" applyBorder="1" applyAlignment="1"/>
    <xf numFmtId="0" fontId="29" fillId="0" borderId="24" xfId="0" applyFont="1" applyBorder="1" applyAlignment="1">
      <alignment vertical="center"/>
    </xf>
    <xf numFmtId="0" fontId="29" fillId="0" borderId="23" xfId="0" applyFont="1" applyBorder="1" applyAlignment="1">
      <alignment vertical="center"/>
    </xf>
    <xf numFmtId="168" fontId="29" fillId="0" borderId="8" xfId="0" applyNumberFormat="1" applyFont="1" applyBorder="1" applyAlignment="1">
      <alignment vertical="center"/>
    </xf>
    <xf numFmtId="0" fontId="105" fillId="9" borderId="0" xfId="0" applyFont="1" applyFill="1" applyBorder="1" applyProtection="1">
      <protection hidden="1"/>
    </xf>
    <xf numFmtId="0" fontId="105" fillId="9" borderId="0" xfId="0" applyFont="1" applyFill="1" applyProtection="1">
      <protection hidden="1"/>
    </xf>
    <xf numFmtId="0" fontId="105" fillId="9" borderId="0" xfId="0" applyFont="1" applyFill="1" applyAlignment="1" applyProtection="1">
      <protection hidden="1"/>
    </xf>
    <xf numFmtId="0" fontId="106" fillId="9" borderId="0" xfId="0" applyFont="1" applyFill="1" applyAlignment="1" applyProtection="1">
      <alignment horizontal="right"/>
      <protection hidden="1"/>
    </xf>
    <xf numFmtId="0" fontId="107" fillId="9" borderId="0" xfId="0" applyFont="1" applyFill="1" applyBorder="1" applyAlignment="1" applyProtection="1">
      <protection hidden="1"/>
    </xf>
    <xf numFmtId="0" fontId="108" fillId="9" borderId="0" xfId="0" applyFont="1" applyFill="1" applyAlignment="1" applyProtection="1">
      <protection hidden="1"/>
    </xf>
    <xf numFmtId="0" fontId="106" fillId="9" borderId="0" xfId="0" applyFont="1" applyFill="1" applyAlignment="1" applyProtection="1">
      <protection hidden="1"/>
    </xf>
    <xf numFmtId="0" fontId="109" fillId="9" borderId="0" xfId="0" applyFont="1" applyFill="1" applyAlignment="1" applyProtection="1">
      <alignment horizontal="right"/>
      <protection hidden="1"/>
    </xf>
    <xf numFmtId="0" fontId="110" fillId="9" borderId="0" xfId="0" applyFont="1" applyFill="1" applyAlignment="1" applyProtection="1">
      <protection hidden="1"/>
    </xf>
    <xf numFmtId="0" fontId="105" fillId="9" borderId="0" xfId="0" applyFont="1" applyFill="1" applyBorder="1" applyAlignment="1" applyProtection="1">
      <protection hidden="1"/>
    </xf>
    <xf numFmtId="0" fontId="108" fillId="9" borderId="0" xfId="0" applyFont="1" applyFill="1" applyBorder="1" applyAlignment="1" applyProtection="1">
      <protection hidden="1"/>
    </xf>
    <xf numFmtId="0" fontId="106" fillId="9" borderId="0" xfId="0" applyFont="1" applyFill="1" applyBorder="1" applyAlignment="1" applyProtection="1">
      <alignment horizontal="right"/>
      <protection hidden="1"/>
    </xf>
    <xf numFmtId="0" fontId="106" fillId="9" borderId="0" xfId="0" applyFont="1" applyFill="1" applyBorder="1" applyAlignment="1" applyProtection="1">
      <protection hidden="1"/>
    </xf>
    <xf numFmtId="0" fontId="109" fillId="9" borderId="0" xfId="0" applyFont="1" applyFill="1" applyBorder="1" applyAlignment="1" applyProtection="1">
      <alignment horizontal="right"/>
      <protection hidden="1"/>
    </xf>
    <xf numFmtId="0" fontId="110" fillId="9" borderId="0" xfId="0" applyFont="1" applyFill="1" applyBorder="1" applyAlignment="1" applyProtection="1">
      <protection hidden="1"/>
    </xf>
    <xf numFmtId="0" fontId="105" fillId="10" borderId="0" xfId="0" applyFont="1" applyFill="1" applyProtection="1">
      <protection hidden="1"/>
    </xf>
    <xf numFmtId="0" fontId="105" fillId="9" borderId="0" xfId="0" applyFont="1" applyFill="1" applyAlignment="1" applyProtection="1">
      <alignment vertical="center"/>
      <protection hidden="1"/>
    </xf>
    <xf numFmtId="0" fontId="108" fillId="9" borderId="0" xfId="0" applyFont="1" applyFill="1" applyBorder="1" applyAlignment="1" applyProtection="1">
      <alignment vertical="center"/>
      <protection hidden="1"/>
    </xf>
    <xf numFmtId="0" fontId="109" fillId="9" borderId="0" xfId="0" applyFont="1" applyFill="1" applyBorder="1" applyAlignment="1" applyProtection="1">
      <alignment vertical="center"/>
      <protection hidden="1"/>
    </xf>
    <xf numFmtId="0" fontId="109" fillId="9" borderId="0" xfId="0" applyFont="1" applyFill="1" applyAlignment="1" applyProtection="1">
      <alignment vertical="center"/>
      <protection hidden="1"/>
    </xf>
    <xf numFmtId="0" fontId="108" fillId="9" borderId="0" xfId="0" applyFont="1" applyFill="1" applyAlignment="1" applyProtection="1">
      <alignment vertical="center"/>
      <protection hidden="1"/>
    </xf>
    <xf numFmtId="178" fontId="109" fillId="9" borderId="0" xfId="1" applyNumberFormat="1" applyFont="1" applyFill="1" applyBorder="1" applyAlignment="1" applyProtection="1">
      <alignment horizontal="center" vertical="center"/>
      <protection hidden="1"/>
    </xf>
    <xf numFmtId="0" fontId="111" fillId="9" borderId="0" xfId="0" applyFont="1" applyFill="1" applyProtection="1">
      <protection hidden="1"/>
    </xf>
    <xf numFmtId="168" fontId="108" fillId="9" borderId="0" xfId="0" applyNumberFormat="1" applyFont="1" applyFill="1" applyBorder="1" applyAlignment="1" applyProtection="1">
      <alignment horizontal="center" vertical="center"/>
      <protection hidden="1"/>
    </xf>
    <xf numFmtId="0" fontId="108" fillId="9" borderId="0" xfId="0" applyFont="1" applyFill="1" applyBorder="1" applyAlignment="1" applyProtection="1">
      <alignment horizontal="center" vertical="center"/>
      <protection hidden="1"/>
    </xf>
    <xf numFmtId="0" fontId="105" fillId="9" borderId="0" xfId="0" applyFont="1" applyFill="1" applyBorder="1" applyAlignment="1" applyProtection="1">
      <alignment horizontal="center" vertical="center"/>
      <protection hidden="1"/>
    </xf>
    <xf numFmtId="173" fontId="113" fillId="9" borderId="0" xfId="0" applyNumberFormat="1" applyFont="1" applyFill="1" applyBorder="1" applyAlignment="1" applyProtection="1">
      <alignment horizontal="left" vertical="center" wrapText="1"/>
      <protection hidden="1"/>
    </xf>
    <xf numFmtId="0" fontId="105" fillId="9" borderId="0" xfId="0" applyFont="1" applyFill="1" applyBorder="1" applyAlignment="1"/>
    <xf numFmtId="0" fontId="108" fillId="9" borderId="0" xfId="0" applyFont="1" applyFill="1" applyProtection="1">
      <protection locked="0"/>
    </xf>
    <xf numFmtId="0" fontId="105" fillId="9" borderId="0" xfId="0" applyFont="1" applyFill="1" applyProtection="1">
      <protection locked="0"/>
    </xf>
    <xf numFmtId="178" fontId="108" fillId="9" borderId="0" xfId="1" applyNumberFormat="1" applyFont="1" applyFill="1" applyBorder="1" applyAlignment="1" applyProtection="1">
      <protection hidden="1"/>
    </xf>
    <xf numFmtId="0" fontId="105" fillId="9" borderId="0" xfId="0" applyFont="1" applyFill="1" applyBorder="1" applyProtection="1">
      <protection locked="0"/>
    </xf>
    <xf numFmtId="178" fontId="105" fillId="9" borderId="0" xfId="1" applyNumberFormat="1" applyFont="1" applyFill="1" applyBorder="1" applyAlignment="1" applyProtection="1">
      <alignment horizontal="center"/>
      <protection hidden="1"/>
    </xf>
    <xf numFmtId="0" fontId="108" fillId="9" borderId="0" xfId="0" applyFont="1" applyFill="1" applyAlignment="1" applyProtection="1">
      <alignment vertical="center"/>
      <protection locked="0"/>
    </xf>
    <xf numFmtId="178" fontId="108" fillId="9" borderId="0" xfId="1" applyNumberFormat="1" applyFont="1" applyFill="1" applyBorder="1" applyAlignment="1" applyProtection="1">
      <alignment horizontal="center"/>
      <protection hidden="1"/>
    </xf>
    <xf numFmtId="168" fontId="108" fillId="9" borderId="0" xfId="0" applyNumberFormat="1" applyFont="1" applyFill="1" applyBorder="1" applyAlignment="1" applyProtection="1">
      <alignment horizontal="center"/>
      <protection locked="0"/>
    </xf>
    <xf numFmtId="0" fontId="105" fillId="9" borderId="0" xfId="0" applyFont="1" applyFill="1" applyBorder="1" applyAlignment="1" applyProtection="1">
      <alignment horizontal="center"/>
      <protection locked="0"/>
    </xf>
    <xf numFmtId="0" fontId="105" fillId="9" borderId="0" xfId="0" applyFont="1" applyFill="1" applyBorder="1" applyAlignment="1" applyProtection="1">
      <alignment horizontal="center"/>
      <protection hidden="1"/>
    </xf>
    <xf numFmtId="168" fontId="105" fillId="9" borderId="0" xfId="1" applyNumberFormat="1" applyFont="1" applyFill="1" applyBorder="1" applyAlignment="1" applyProtection="1">
      <alignment horizontal="center"/>
      <protection hidden="1"/>
    </xf>
    <xf numFmtId="0" fontId="108" fillId="9" borderId="0" xfId="0" applyFont="1" applyFill="1" applyProtection="1">
      <protection hidden="1"/>
    </xf>
    <xf numFmtId="0" fontId="105" fillId="0" borderId="0" xfId="0" applyFont="1" applyAlignment="1" applyProtection="1">
      <alignment vertical="center"/>
      <protection hidden="1"/>
    </xf>
    <xf numFmtId="0" fontId="105" fillId="0" borderId="0" xfId="0" applyFont="1" applyProtection="1">
      <protection hidden="1"/>
    </xf>
    <xf numFmtId="0" fontId="111" fillId="9" borderId="0" xfId="0" applyFont="1" applyFill="1" applyAlignment="1" applyProtection="1">
      <protection hidden="1"/>
    </xf>
    <xf numFmtId="0" fontId="105" fillId="9" borderId="0" xfId="0" applyFont="1" applyFill="1" applyAlignment="1" applyProtection="1">
      <alignment horizontal="center"/>
      <protection hidden="1"/>
    </xf>
    <xf numFmtId="173" fontId="113" fillId="9" borderId="0" xfId="0" applyNumberFormat="1" applyFont="1" applyFill="1" applyBorder="1" applyAlignment="1" applyProtection="1">
      <alignment horizontal="center" vertical="center" wrapText="1"/>
      <protection hidden="1"/>
    </xf>
    <xf numFmtId="166" fontId="105" fillId="9" borderId="0" xfId="0" applyNumberFormat="1" applyFont="1" applyFill="1" applyAlignment="1" applyProtection="1">
      <alignment horizontal="center"/>
      <protection hidden="1"/>
    </xf>
    <xf numFmtId="0" fontId="108" fillId="9" borderId="0" xfId="0" applyFont="1" applyFill="1" applyBorder="1" applyProtection="1">
      <protection hidden="1"/>
    </xf>
    <xf numFmtId="0" fontId="113" fillId="9" borderId="0" xfId="0" applyFont="1" applyFill="1" applyProtection="1">
      <protection hidden="1"/>
    </xf>
    <xf numFmtId="173" fontId="113" fillId="9" borderId="0" xfId="0" applyNumberFormat="1" applyFont="1" applyFill="1" applyBorder="1" applyAlignment="1" applyProtection="1">
      <alignment horizontal="left" vertical="center"/>
      <protection hidden="1"/>
    </xf>
    <xf numFmtId="0" fontId="108" fillId="0" borderId="0" xfId="0" applyFont="1" applyProtection="1">
      <protection hidden="1"/>
    </xf>
    <xf numFmtId="0" fontId="108" fillId="9" borderId="0" xfId="0" applyFont="1" applyFill="1" applyBorder="1" applyAlignment="1" applyProtection="1">
      <alignment horizontal="center"/>
      <protection locked="0"/>
    </xf>
    <xf numFmtId="0" fontId="112" fillId="9" borderId="0" xfId="0" applyFont="1" applyFill="1" applyProtection="1">
      <protection hidden="1"/>
    </xf>
    <xf numFmtId="0" fontId="114" fillId="9" borderId="0" xfId="0" applyFont="1" applyFill="1" applyAlignment="1" applyProtection="1">
      <alignment vertical="center"/>
      <protection hidden="1"/>
    </xf>
    <xf numFmtId="0" fontId="105" fillId="9" borderId="118" xfId="0" quotePrefix="1" applyFont="1" applyFill="1" applyBorder="1" applyAlignment="1" applyProtection="1">
      <alignment horizontal="center"/>
      <protection hidden="1"/>
    </xf>
    <xf numFmtId="0" fontId="108" fillId="9" borderId="72" xfId="0" applyFont="1" applyFill="1" applyBorder="1" applyProtection="1">
      <protection hidden="1"/>
    </xf>
    <xf numFmtId="0" fontId="105" fillId="9" borderId="67" xfId="0" applyFont="1" applyFill="1" applyBorder="1" applyProtection="1">
      <protection hidden="1"/>
    </xf>
    <xf numFmtId="0" fontId="105" fillId="9" borderId="98" xfId="0" applyFont="1" applyFill="1" applyBorder="1" applyProtection="1">
      <protection hidden="1"/>
    </xf>
    <xf numFmtId="0" fontId="105" fillId="9" borderId="117" xfId="0" quotePrefix="1" applyFont="1" applyFill="1" applyBorder="1" applyAlignment="1" applyProtection="1">
      <alignment wrapText="1"/>
      <protection hidden="1"/>
    </xf>
    <xf numFmtId="0" fontId="105" fillId="9" borderId="6" xfId="0" quotePrefix="1" applyFont="1" applyFill="1" applyBorder="1" applyAlignment="1" applyProtection="1">
      <alignment wrapText="1"/>
      <protection hidden="1"/>
    </xf>
    <xf numFmtId="0" fontId="105" fillId="9" borderId="0" xfId="0" quotePrefix="1" applyFont="1" applyFill="1" applyBorder="1" applyAlignment="1" applyProtection="1">
      <protection hidden="1"/>
    </xf>
    <xf numFmtId="168" fontId="105" fillId="9" borderId="99" xfId="1" quotePrefix="1" applyNumberFormat="1" applyFont="1" applyFill="1" applyBorder="1" applyAlignment="1" applyProtection="1">
      <protection hidden="1"/>
    </xf>
    <xf numFmtId="0" fontId="105" fillId="9" borderId="10" xfId="0" quotePrefix="1" applyFont="1" applyFill="1" applyBorder="1" applyAlignment="1" applyProtection="1">
      <alignment wrapText="1"/>
      <protection hidden="1"/>
    </xf>
    <xf numFmtId="0" fontId="105" fillId="9" borderId="0" xfId="0" quotePrefix="1" applyFont="1" applyFill="1" applyBorder="1" applyAlignment="1" applyProtection="1">
      <alignment wrapText="1"/>
      <protection hidden="1"/>
    </xf>
    <xf numFmtId="168" fontId="105" fillId="9" borderId="14" xfId="1" quotePrefix="1" applyNumberFormat="1" applyFont="1" applyFill="1" applyBorder="1" applyAlignment="1" applyProtection="1">
      <protection hidden="1"/>
    </xf>
    <xf numFmtId="0" fontId="105" fillId="9" borderId="20" xfId="0" quotePrefix="1" applyFont="1" applyFill="1" applyBorder="1" applyAlignment="1" applyProtection="1">
      <alignment wrapText="1"/>
      <protection hidden="1"/>
    </xf>
    <xf numFmtId="0" fontId="105" fillId="9" borderId="8" xfId="0" quotePrefix="1" applyFont="1" applyFill="1" applyBorder="1" applyAlignment="1" applyProtection="1">
      <alignment wrapText="1"/>
      <protection hidden="1"/>
    </xf>
    <xf numFmtId="168" fontId="105" fillId="9" borderId="21" xfId="1" quotePrefix="1" applyNumberFormat="1" applyFont="1" applyFill="1" applyBorder="1" applyAlignment="1" applyProtection="1">
      <protection hidden="1"/>
    </xf>
    <xf numFmtId="0" fontId="105" fillId="9" borderId="97" xfId="0" applyFont="1" applyFill="1" applyBorder="1" applyProtection="1">
      <protection hidden="1"/>
    </xf>
    <xf numFmtId="0" fontId="105" fillId="9" borderId="67" xfId="0" applyFont="1" applyFill="1" applyBorder="1" applyAlignment="1" applyProtection="1">
      <protection hidden="1"/>
    </xf>
    <xf numFmtId="168" fontId="108" fillId="9" borderId="102" xfId="1" quotePrefix="1" applyNumberFormat="1" applyFont="1" applyFill="1" applyBorder="1" applyAlignment="1" applyProtection="1">
      <protection hidden="1"/>
    </xf>
    <xf numFmtId="168" fontId="108" fillId="9" borderId="97" xfId="1" quotePrefix="1" applyNumberFormat="1" applyFont="1" applyFill="1" applyBorder="1" applyAlignment="1" applyProtection="1">
      <protection hidden="1"/>
    </xf>
    <xf numFmtId="168" fontId="108" fillId="9" borderId="67" xfId="1" quotePrefix="1" applyNumberFormat="1" applyFont="1" applyFill="1" applyBorder="1" applyAlignment="1" applyProtection="1">
      <protection hidden="1"/>
    </xf>
    <xf numFmtId="0" fontId="105" fillId="9" borderId="0" xfId="0" quotePrefix="1" applyFont="1" applyFill="1" applyBorder="1" applyAlignment="1" applyProtection="1">
      <alignment horizontal="left"/>
      <protection hidden="1"/>
    </xf>
    <xf numFmtId="168" fontId="105" fillId="9" borderId="0" xfId="1" applyNumberFormat="1" applyFont="1" applyFill="1" applyAlignment="1" applyProtection="1">
      <alignment horizontal="center"/>
      <protection hidden="1"/>
    </xf>
    <xf numFmtId="168" fontId="105" fillId="9" borderId="8" xfId="0" applyNumberFormat="1" applyFont="1" applyFill="1" applyBorder="1" applyAlignment="1" applyProtection="1">
      <alignment horizontal="center"/>
      <protection hidden="1"/>
    </xf>
    <xf numFmtId="0" fontId="105" fillId="9" borderId="8" xfId="0" applyFont="1" applyFill="1" applyBorder="1" applyAlignment="1" applyProtection="1">
      <alignment horizontal="center"/>
      <protection hidden="1"/>
    </xf>
    <xf numFmtId="168" fontId="105" fillId="9" borderId="0" xfId="0" applyNumberFormat="1" applyFont="1" applyFill="1" applyBorder="1" applyAlignment="1" applyProtection="1">
      <alignment horizontal="center"/>
      <protection hidden="1"/>
    </xf>
    <xf numFmtId="178" fontId="105" fillId="9" borderId="0" xfId="0" applyNumberFormat="1" applyFont="1" applyFill="1" applyProtection="1">
      <protection hidden="1"/>
    </xf>
    <xf numFmtId="168" fontId="105" fillId="9" borderId="8" xfId="1" applyNumberFormat="1" applyFont="1" applyFill="1" applyBorder="1" applyAlignment="1" applyProtection="1">
      <alignment horizontal="center"/>
      <protection hidden="1"/>
    </xf>
    <xf numFmtId="10" fontId="105" fillId="9" borderId="0" xfId="5" applyNumberFormat="1" applyFont="1" applyFill="1" applyProtection="1">
      <protection hidden="1"/>
    </xf>
    <xf numFmtId="166" fontId="105" fillId="9" borderId="0" xfId="0" applyNumberFormat="1" applyFont="1" applyFill="1" applyProtection="1">
      <protection hidden="1"/>
    </xf>
    <xf numFmtId="182" fontId="105" fillId="9" borderId="0" xfId="0" applyNumberFormat="1" applyFont="1" applyFill="1" applyProtection="1">
      <protection hidden="1"/>
    </xf>
    <xf numFmtId="182" fontId="105" fillId="9" borderId="0" xfId="0" applyNumberFormat="1" applyFont="1" applyFill="1" applyBorder="1" applyProtection="1">
      <protection hidden="1"/>
    </xf>
    <xf numFmtId="182" fontId="105" fillId="9" borderId="8" xfId="0" applyNumberFormat="1" applyFont="1" applyFill="1" applyBorder="1" applyProtection="1">
      <protection hidden="1"/>
    </xf>
    <xf numFmtId="0" fontId="105" fillId="9" borderId="0" xfId="0" applyFont="1" applyFill="1" applyBorder="1" applyAlignment="1" applyProtection="1">
      <alignment vertical="center"/>
      <protection hidden="1"/>
    </xf>
    <xf numFmtId="182" fontId="105" fillId="9" borderId="0" xfId="0" applyNumberFormat="1" applyFont="1" applyFill="1" applyAlignment="1" applyProtection="1">
      <alignment vertical="center"/>
      <protection hidden="1"/>
    </xf>
    <xf numFmtId="173" fontId="115" fillId="9" borderId="0" xfId="0" applyNumberFormat="1" applyFont="1" applyFill="1" applyBorder="1" applyAlignment="1" applyProtection="1">
      <alignment vertical="center" wrapText="1"/>
      <protection hidden="1"/>
    </xf>
    <xf numFmtId="173" fontId="115" fillId="9" borderId="0" xfId="0" applyNumberFormat="1" applyFont="1" applyFill="1" applyAlignment="1" applyProtection="1">
      <alignment vertical="center" wrapText="1"/>
      <protection hidden="1"/>
    </xf>
    <xf numFmtId="0" fontId="107" fillId="9" borderId="0" xfId="0" applyFont="1" applyFill="1" applyProtection="1">
      <protection hidden="1"/>
    </xf>
    <xf numFmtId="0" fontId="119" fillId="20" borderId="0" xfId="3" applyFont="1" applyFill="1" applyAlignment="1" applyProtection="1">
      <alignment vertical="center"/>
    </xf>
    <xf numFmtId="0" fontId="120" fillId="20" borderId="0" xfId="3" applyFont="1" applyFill="1" applyAlignment="1" applyProtection="1">
      <alignment horizontal="center"/>
    </xf>
    <xf numFmtId="0" fontId="50" fillId="19" borderId="0" xfId="3" applyFont="1" applyFill="1" applyAlignment="1" applyProtection="1">
      <alignment horizontal="left" vertical="center"/>
    </xf>
    <xf numFmtId="0" fontId="49" fillId="19" borderId="0" xfId="3" applyFont="1" applyFill="1" applyAlignment="1" applyProtection="1">
      <alignment horizontal="left" vertical="center"/>
    </xf>
    <xf numFmtId="0" fontId="49" fillId="19" borderId="0" xfId="3" applyFont="1" applyFill="1" applyAlignment="1" applyProtection="1">
      <alignment horizontal="left" vertical="center"/>
      <protection locked="0"/>
    </xf>
    <xf numFmtId="0" fontId="9" fillId="19" borderId="0" xfId="3" applyFont="1" applyFill="1" applyBorder="1" applyAlignment="1" applyProtection="1">
      <alignment horizontal="left" vertical="center"/>
    </xf>
    <xf numFmtId="0" fontId="9" fillId="19" borderId="0" xfId="3" applyFont="1" applyFill="1" applyBorder="1" applyAlignment="1" applyProtection="1">
      <alignment vertical="center"/>
    </xf>
    <xf numFmtId="0" fontId="9" fillId="19" borderId="0" xfId="3" applyFont="1" applyFill="1" applyBorder="1" applyAlignment="1" applyProtection="1">
      <alignment horizontal="center" vertical="center"/>
      <protection locked="0"/>
    </xf>
    <xf numFmtId="0" fontId="9" fillId="19" borderId="0" xfId="3" applyFont="1" applyFill="1" applyBorder="1" applyAlignment="1" applyProtection="1">
      <alignment vertical="center" wrapText="1"/>
    </xf>
    <xf numFmtId="0" fontId="19" fillId="19" borderId="0" xfId="3" applyFont="1" applyFill="1" applyProtection="1"/>
    <xf numFmtId="0" fontId="49" fillId="19" borderId="0" xfId="3" applyFont="1" applyFill="1" applyAlignment="1" applyProtection="1">
      <alignment horizontal="center" vertical="center"/>
      <protection locked="0"/>
    </xf>
    <xf numFmtId="0" fontId="51" fillId="19" borderId="0" xfId="3" applyFont="1" applyFill="1" applyBorder="1" applyProtection="1">
      <protection locked="0"/>
    </xf>
    <xf numFmtId="0" fontId="9" fillId="19" borderId="0" xfId="3" applyFont="1" applyFill="1" applyBorder="1" applyAlignment="1" applyProtection="1">
      <alignment horizontal="center"/>
      <protection locked="0"/>
    </xf>
    <xf numFmtId="0" fontId="9" fillId="19" borderId="0" xfId="3" applyFont="1" applyFill="1" applyBorder="1" applyProtection="1">
      <protection locked="0"/>
    </xf>
    <xf numFmtId="0" fontId="19" fillId="19" borderId="0" xfId="3" applyFont="1" applyFill="1" applyBorder="1" applyProtection="1">
      <protection locked="0"/>
    </xf>
    <xf numFmtId="0" fontId="19" fillId="19" borderId="0" xfId="3" applyFont="1" applyFill="1" applyBorder="1" applyAlignment="1" applyProtection="1">
      <alignment horizontal="center"/>
      <protection locked="0"/>
    </xf>
    <xf numFmtId="0" fontId="19" fillId="19" borderId="0" xfId="3" applyFont="1" applyFill="1" applyProtection="1">
      <protection locked="0"/>
    </xf>
    <xf numFmtId="0" fontId="9" fillId="19" borderId="0" xfId="0" applyFont="1" applyFill="1" applyBorder="1" applyProtection="1">
      <protection locked="0"/>
    </xf>
    <xf numFmtId="0" fontId="19" fillId="19" borderId="0" xfId="0" applyFont="1" applyFill="1" applyBorder="1" applyProtection="1">
      <protection locked="0"/>
    </xf>
    <xf numFmtId="0" fontId="19" fillId="19" borderId="0" xfId="0" applyFont="1" applyFill="1" applyProtection="1">
      <protection locked="0"/>
    </xf>
    <xf numFmtId="0" fontId="9" fillId="19" borderId="0" xfId="0" applyFont="1" applyFill="1" applyBorder="1" applyAlignment="1" applyProtection="1">
      <alignment horizontal="center"/>
      <protection locked="0"/>
    </xf>
    <xf numFmtId="0" fontId="9" fillId="19" borderId="0" xfId="3" applyFont="1" applyFill="1" applyBorder="1" applyAlignment="1" applyProtection="1">
      <alignment horizontal="left" vertical="top" wrapText="1"/>
      <protection locked="0"/>
    </xf>
    <xf numFmtId="0" fontId="19" fillId="19" borderId="0" xfId="3" applyFont="1" applyFill="1" applyAlignment="1" applyProtection="1">
      <alignment horizontal="center"/>
      <protection locked="0"/>
    </xf>
    <xf numFmtId="0" fontId="19" fillId="19" borderId="0" xfId="0" applyFont="1" applyFill="1" applyBorder="1" applyAlignment="1" applyProtection="1">
      <alignment horizontal="center"/>
      <protection locked="0"/>
    </xf>
    <xf numFmtId="0" fontId="9" fillId="19" borderId="0" xfId="3" applyFont="1" applyFill="1" applyProtection="1">
      <protection locked="0"/>
    </xf>
    <xf numFmtId="0" fontId="9" fillId="19" borderId="0" xfId="3" applyFont="1" applyFill="1" applyBorder="1" applyAlignment="1" applyProtection="1">
      <protection locked="0"/>
    </xf>
    <xf numFmtId="0" fontId="9" fillId="19" borderId="0" xfId="3" applyFont="1" applyFill="1" applyBorder="1" applyAlignment="1" applyProtection="1"/>
    <xf numFmtId="0" fontId="9" fillId="19" borderId="0" xfId="3" applyFont="1" applyFill="1" applyBorder="1" applyProtection="1"/>
    <xf numFmtId="0" fontId="9" fillId="19" borderId="0" xfId="3" applyFont="1" applyFill="1" applyBorder="1" applyAlignment="1" applyProtection="1">
      <alignment horizontal="left"/>
      <protection locked="0"/>
    </xf>
    <xf numFmtId="0" fontId="9" fillId="19" borderId="0" xfId="3" applyFont="1" applyFill="1" applyBorder="1" applyAlignment="1" applyProtection="1">
      <alignment horizontal="left" vertical="top"/>
      <protection locked="0"/>
    </xf>
    <xf numFmtId="0" fontId="9" fillId="19" borderId="0" xfId="3" applyFont="1" applyFill="1" applyBorder="1" applyAlignment="1" applyProtection="1">
      <alignment vertical="center"/>
      <protection locked="0"/>
    </xf>
    <xf numFmtId="0" fontId="51" fillId="19" borderId="0" xfId="3" applyFont="1" applyFill="1" applyBorder="1" applyProtection="1"/>
    <xf numFmtId="0" fontId="9" fillId="19" borderId="0" xfId="3" applyFont="1" applyFill="1" applyAlignment="1" applyProtection="1">
      <alignment horizontal="left" vertical="top" wrapText="1"/>
      <protection locked="0"/>
    </xf>
    <xf numFmtId="0" fontId="23" fillId="19" borderId="0" xfId="0" applyFont="1" applyFill="1" applyBorder="1" applyProtection="1">
      <protection locked="0"/>
    </xf>
    <xf numFmtId="0" fontId="51" fillId="19" borderId="0" xfId="3" applyFont="1" applyFill="1" applyBorder="1" applyAlignment="1" applyProtection="1">
      <alignment horizontal="center"/>
      <protection locked="0"/>
    </xf>
    <xf numFmtId="0" fontId="9" fillId="19" borderId="0" xfId="3" quotePrefix="1" applyFont="1" applyFill="1" applyBorder="1" applyProtection="1">
      <protection locked="0"/>
    </xf>
    <xf numFmtId="0" fontId="9" fillId="19" borderId="38" xfId="3" applyFont="1" applyFill="1" applyBorder="1" applyAlignment="1" applyProtection="1">
      <alignment horizontal="center" vertical="center"/>
      <protection locked="0"/>
    </xf>
    <xf numFmtId="0" fontId="9" fillId="19" borderId="39" xfId="3" applyFont="1" applyFill="1" applyBorder="1" applyAlignment="1" applyProtection="1">
      <alignment horizontal="center"/>
      <protection locked="0"/>
    </xf>
    <xf numFmtId="0" fontId="9" fillId="19" borderId="40" xfId="3" applyFont="1" applyFill="1" applyBorder="1" applyAlignment="1" applyProtection="1">
      <alignment horizontal="center"/>
      <protection locked="0"/>
    </xf>
    <xf numFmtId="0" fontId="51" fillId="19" borderId="0" xfId="0" applyFont="1" applyFill="1" applyBorder="1" applyAlignment="1" applyProtection="1">
      <alignment horizontal="center"/>
      <protection locked="0"/>
    </xf>
    <xf numFmtId="0" fontId="51" fillId="19" borderId="0" xfId="0" applyFont="1" applyFill="1" applyBorder="1" applyProtection="1">
      <protection locked="0"/>
    </xf>
    <xf numFmtId="0" fontId="9" fillId="19" borderId="0" xfId="0" applyFont="1" applyFill="1" applyBorder="1" applyAlignment="1" applyProtection="1">
      <alignment horizontal="center" vertical="center" wrapText="1"/>
      <protection locked="0"/>
    </xf>
    <xf numFmtId="0" fontId="9" fillId="19" borderId="50" xfId="0" applyFont="1" applyFill="1" applyBorder="1" applyAlignment="1" applyProtection="1">
      <protection locked="0"/>
    </xf>
    <xf numFmtId="0" fontId="9" fillId="19" borderId="51" xfId="0" applyFont="1" applyFill="1" applyBorder="1" applyAlignment="1" applyProtection="1">
      <protection locked="0"/>
    </xf>
    <xf numFmtId="0" fontId="9" fillId="19" borderId="52" xfId="0" applyFont="1" applyFill="1" applyBorder="1" applyAlignment="1" applyProtection="1">
      <protection locked="0"/>
    </xf>
    <xf numFmtId="0" fontId="9" fillId="19" borderId="0" xfId="0" applyFont="1" applyFill="1" applyBorder="1" applyAlignment="1" applyProtection="1">
      <alignment horizontal="left"/>
      <protection locked="0"/>
    </xf>
    <xf numFmtId="0" fontId="9" fillId="19" borderId="0" xfId="0" quotePrefix="1" applyFont="1" applyFill="1" applyBorder="1" applyAlignment="1" applyProtection="1">
      <alignment horizontal="center"/>
      <protection locked="0"/>
    </xf>
    <xf numFmtId="0" fontId="9" fillId="19" borderId="53" xfId="0" applyFont="1" applyFill="1" applyBorder="1" applyAlignment="1" applyProtection="1">
      <protection locked="0"/>
    </xf>
    <xf numFmtId="0" fontId="9" fillId="19" borderId="54" xfId="0" applyFont="1" applyFill="1" applyBorder="1" applyAlignment="1" applyProtection="1">
      <protection locked="0"/>
    </xf>
    <xf numFmtId="0" fontId="9" fillId="19" borderId="55" xfId="0" applyFont="1" applyFill="1" applyBorder="1" applyAlignment="1" applyProtection="1">
      <protection locked="0"/>
    </xf>
    <xf numFmtId="0" fontId="9" fillId="19" borderId="0" xfId="0" applyFont="1" applyFill="1" applyBorder="1" applyProtection="1">
      <protection hidden="1"/>
    </xf>
    <xf numFmtId="169" fontId="19" fillId="19" borderId="0" xfId="0" applyNumberFormat="1" applyFont="1" applyFill="1" applyBorder="1" applyAlignment="1" applyProtection="1">
      <alignment horizontal="center"/>
      <protection locked="0"/>
    </xf>
    <xf numFmtId="0" fontId="9" fillId="19" borderId="0" xfId="0" applyFont="1" applyFill="1" applyBorder="1" applyAlignment="1" applyProtection="1">
      <protection locked="0"/>
    </xf>
    <xf numFmtId="0" fontId="9" fillId="19" borderId="0" xfId="0" applyFont="1" applyFill="1" applyBorder="1" applyAlignment="1" applyProtection="1">
      <alignment horizontal="left" vertical="top" wrapText="1"/>
      <protection locked="0"/>
    </xf>
    <xf numFmtId="0" fontId="9" fillId="19" borderId="0" xfId="0" applyFont="1" applyFill="1" applyBorder="1" applyAlignment="1" applyProtection="1">
      <alignment horizontal="left" vertical="center"/>
      <protection locked="0"/>
    </xf>
    <xf numFmtId="0" fontId="19" fillId="19" borderId="0" xfId="0" applyFont="1" applyFill="1" applyBorder="1" applyAlignment="1" applyProtection="1">
      <alignment horizontal="left"/>
      <protection locked="0"/>
    </xf>
    <xf numFmtId="0" fontId="7" fillId="19" borderId="0" xfId="0" applyFont="1" applyFill="1" applyBorder="1" applyAlignment="1" applyProtection="1">
      <alignment horizontal="left"/>
      <protection locked="0"/>
    </xf>
    <xf numFmtId="0" fontId="9" fillId="19" borderId="0" xfId="0" applyFont="1" applyFill="1" applyBorder="1" applyAlignment="1" applyProtection="1">
      <alignment horizontal="left" vertical="top" wrapText="1"/>
      <protection hidden="1"/>
    </xf>
    <xf numFmtId="0" fontId="9" fillId="19" borderId="0" xfId="0" applyFont="1" applyFill="1" applyBorder="1" applyAlignment="1" applyProtection="1">
      <alignment horizontal="right"/>
      <protection locked="0"/>
    </xf>
    <xf numFmtId="0" fontId="9" fillId="19" borderId="0" xfId="0" applyFont="1" applyFill="1" applyBorder="1" applyAlignment="1" applyProtection="1">
      <alignment horizontal="right"/>
      <protection hidden="1"/>
    </xf>
    <xf numFmtId="168" fontId="9" fillId="19" borderId="0" xfId="1" applyNumberFormat="1" applyFont="1" applyFill="1" applyBorder="1" applyProtection="1">
      <protection locked="0"/>
    </xf>
    <xf numFmtId="168" fontId="9" fillId="19" borderId="0" xfId="1" applyNumberFormat="1" applyFont="1" applyFill="1" applyBorder="1" applyProtection="1">
      <protection hidden="1"/>
    </xf>
    <xf numFmtId="0" fontId="29" fillId="19" borderId="0" xfId="3" applyFont="1" applyFill="1" applyBorder="1" applyAlignment="1" applyProtection="1">
      <protection locked="0"/>
    </xf>
    <xf numFmtId="169" fontId="19" fillId="19" borderId="0" xfId="3" applyNumberFormat="1" applyFont="1" applyFill="1" applyBorder="1" applyAlignment="1" applyProtection="1">
      <alignment horizontal="right"/>
      <protection locked="0"/>
    </xf>
    <xf numFmtId="0" fontId="9" fillId="19" borderId="0" xfId="3" applyFont="1" applyFill="1" applyBorder="1" applyAlignment="1" applyProtection="1">
      <alignment horizontal="center" vertical="top"/>
      <protection locked="0"/>
    </xf>
    <xf numFmtId="0" fontId="9" fillId="19" borderId="41" xfId="3" applyFont="1" applyFill="1" applyBorder="1" applyProtection="1">
      <protection locked="0"/>
    </xf>
    <xf numFmtId="0" fontId="9" fillId="19" borderId="0" xfId="3" applyFont="1" applyFill="1" applyProtection="1">
      <protection hidden="1"/>
    </xf>
    <xf numFmtId="168" fontId="9" fillId="12" borderId="37" xfId="1" applyNumberFormat="1" applyFont="1" applyFill="1" applyBorder="1" applyProtection="1">
      <protection hidden="1"/>
    </xf>
    <xf numFmtId="168" fontId="29" fillId="0" borderId="10" xfId="0" applyNumberFormat="1" applyFont="1" applyBorder="1" applyAlignment="1">
      <alignment horizontal="center" vertical="center"/>
    </xf>
    <xf numFmtId="168" fontId="29" fillId="0" borderId="20" xfId="0" applyNumberFormat="1" applyFont="1" applyBorder="1" applyAlignment="1">
      <alignment horizontal="center" vertical="center"/>
    </xf>
    <xf numFmtId="168" fontId="29" fillId="0" borderId="10" xfId="0" applyNumberFormat="1" applyFont="1" applyBorder="1" applyAlignment="1">
      <alignment horizontal="center"/>
    </xf>
    <xf numFmtId="168" fontId="29" fillId="0" borderId="0" xfId="0" applyNumberFormat="1" applyFont="1" applyBorder="1" applyAlignment="1">
      <alignment horizontal="center"/>
    </xf>
    <xf numFmtId="49" fontId="13" fillId="0" borderId="10" xfId="0" applyNumberFormat="1" applyFont="1" applyBorder="1" applyAlignment="1">
      <alignment vertical="center"/>
    </xf>
    <xf numFmtId="49" fontId="13" fillId="0" borderId="14" xfId="0" applyNumberFormat="1" applyFont="1" applyBorder="1" applyAlignment="1">
      <alignment vertical="center"/>
    </xf>
    <xf numFmtId="49" fontId="29" fillId="0" borderId="10" xfId="0" applyNumberFormat="1" applyFont="1" applyBorder="1" applyAlignment="1">
      <alignment vertical="center"/>
    </xf>
    <xf numFmtId="49" fontId="29" fillId="0" borderId="14" xfId="0" applyNumberFormat="1" applyFont="1" applyBorder="1" applyAlignment="1">
      <alignment vertical="center"/>
    </xf>
    <xf numFmtId="0" fontId="29" fillId="0" borderId="10" xfId="0" applyFont="1" applyBorder="1" applyAlignment="1">
      <alignment vertical="center"/>
    </xf>
    <xf numFmtId="0" fontId="29" fillId="0" borderId="0" xfId="0" applyFont="1" applyBorder="1" applyAlignment="1">
      <alignment vertical="center"/>
    </xf>
    <xf numFmtId="0" fontId="13" fillId="0" borderId="10" xfId="0" applyFont="1" applyBorder="1" applyAlignment="1">
      <alignment vertical="center"/>
    </xf>
    <xf numFmtId="0" fontId="13" fillId="0" borderId="0" xfId="0" applyFont="1" applyBorder="1" applyAlignment="1">
      <alignment vertical="center"/>
    </xf>
    <xf numFmtId="0" fontId="13" fillId="0" borderId="14" xfId="0" applyFont="1" applyBorder="1" applyAlignment="1">
      <alignment vertical="center"/>
    </xf>
    <xf numFmtId="183" fontId="29" fillId="0" borderId="0" xfId="0" applyNumberFormat="1" applyFont="1" applyBorder="1" applyAlignment="1" applyProtection="1">
      <alignment horizontal="center" vertical="center"/>
      <protection locked="0"/>
    </xf>
    <xf numFmtId="183" fontId="29" fillId="0" borderId="14" xfId="0" applyNumberFormat="1" applyFont="1" applyBorder="1" applyAlignment="1" applyProtection="1">
      <alignment horizontal="center" vertical="center"/>
      <protection locked="0"/>
    </xf>
    <xf numFmtId="168" fontId="8" fillId="0" borderId="0" xfId="0" applyNumberFormat="1" applyFont="1" applyBorder="1" applyAlignment="1">
      <alignment horizontal="right" vertical="center"/>
    </xf>
    <xf numFmtId="168" fontId="8" fillId="0" borderId="14" xfId="0" applyNumberFormat="1" applyFont="1" applyBorder="1" applyAlignment="1">
      <alignment horizontal="right" vertical="center"/>
    </xf>
    <xf numFmtId="183" fontId="29" fillId="0" borderId="10" xfId="0" applyNumberFormat="1" applyFont="1" applyBorder="1" applyAlignment="1" applyProtection="1">
      <alignment vertical="center"/>
      <protection locked="0"/>
    </xf>
    <xf numFmtId="183" fontId="29" fillId="0" borderId="0" xfId="0" applyNumberFormat="1" applyFont="1" applyBorder="1" applyAlignment="1" applyProtection="1">
      <alignment vertical="center"/>
      <protection locked="0"/>
    </xf>
    <xf numFmtId="183" fontId="29" fillId="0" borderId="14" xfId="0" applyNumberFormat="1" applyFont="1" applyBorder="1" applyAlignment="1" applyProtection="1">
      <alignment vertical="center"/>
      <protection locked="0"/>
    </xf>
    <xf numFmtId="183" fontId="29" fillId="0" borderId="24" xfId="0" applyNumberFormat="1" applyFont="1" applyBorder="1" applyAlignment="1" applyProtection="1">
      <alignment vertical="center"/>
      <protection locked="0"/>
    </xf>
    <xf numFmtId="183" fontId="29" fillId="0" borderId="9" xfId="0" applyNumberFormat="1" applyFont="1" applyBorder="1" applyAlignment="1" applyProtection="1">
      <alignment vertical="center"/>
      <protection locked="0"/>
    </xf>
    <xf numFmtId="183" fontId="29" fillId="0" borderId="23" xfId="0" applyNumberFormat="1" applyFont="1" applyBorder="1" applyAlignment="1" applyProtection="1">
      <alignment vertical="center"/>
      <protection locked="0"/>
    </xf>
    <xf numFmtId="0" fontId="8" fillId="0" borderId="0" xfId="0" applyFont="1" applyBorder="1"/>
    <xf numFmtId="168" fontId="8" fillId="0" borderId="20" xfId="0" applyNumberFormat="1" applyFont="1" applyBorder="1" applyAlignment="1">
      <alignment vertical="center"/>
    </xf>
    <xf numFmtId="168" fontId="8" fillId="0" borderId="8" xfId="0" applyNumberFormat="1" applyFont="1" applyBorder="1" applyAlignment="1">
      <alignment vertical="center"/>
    </xf>
    <xf numFmtId="168" fontId="8" fillId="0" borderId="21" xfId="0" applyNumberFormat="1" applyFont="1" applyBorder="1" applyAlignment="1">
      <alignment vertical="center"/>
    </xf>
    <xf numFmtId="0" fontId="10" fillId="0" borderId="20" xfId="0" applyFont="1" applyBorder="1" applyAlignment="1">
      <alignment vertical="center"/>
    </xf>
    <xf numFmtId="168" fontId="29" fillId="22" borderId="0" xfId="0" applyNumberFormat="1" applyFont="1" applyFill="1" applyBorder="1" applyAlignment="1">
      <alignment horizontal="center" vertical="center"/>
    </xf>
    <xf numFmtId="168" fontId="29" fillId="22" borderId="0" xfId="0" applyNumberFormat="1" applyFont="1" applyFill="1" applyBorder="1" applyAlignment="1">
      <alignment vertical="center"/>
    </xf>
    <xf numFmtId="168" fontId="29" fillId="22" borderId="10" xfId="0" applyNumberFormat="1" applyFont="1" applyFill="1" applyBorder="1" applyAlignment="1">
      <alignment horizontal="center" vertical="center"/>
    </xf>
    <xf numFmtId="168" fontId="29" fillId="22" borderId="14" xfId="0" applyNumberFormat="1" applyFont="1" applyFill="1" applyBorder="1" applyAlignment="1">
      <alignment vertical="center"/>
    </xf>
    <xf numFmtId="0" fontId="40" fillId="22" borderId="9" xfId="0" applyFont="1" applyFill="1" applyBorder="1" applyAlignment="1">
      <alignment horizontal="center" vertical="center"/>
    </xf>
    <xf numFmtId="0" fontId="40" fillId="22" borderId="9" xfId="0" applyFont="1" applyFill="1" applyBorder="1" applyAlignment="1">
      <alignment vertical="center"/>
    </xf>
    <xf numFmtId="0" fontId="38" fillId="22" borderId="0" xfId="0" applyFont="1" applyFill="1" applyBorder="1" applyAlignment="1">
      <alignment horizontal="center" vertical="center"/>
    </xf>
    <xf numFmtId="0" fontId="0" fillId="22" borderId="0" xfId="0" applyFill="1" applyBorder="1" applyAlignment="1">
      <alignment horizontal="center" vertical="center"/>
    </xf>
    <xf numFmtId="0" fontId="13" fillId="22" borderId="0" xfId="0" applyFont="1" applyFill="1" applyBorder="1" applyAlignment="1">
      <alignment horizontal="center" vertical="center"/>
    </xf>
    <xf numFmtId="0" fontId="10" fillId="22" borderId="8" xfId="0" applyFont="1" applyFill="1" applyBorder="1" applyAlignment="1">
      <alignment vertical="center"/>
    </xf>
    <xf numFmtId="0" fontId="13" fillId="22" borderId="8" xfId="0" applyFont="1" applyFill="1" applyBorder="1" applyAlignment="1">
      <alignment vertical="center"/>
    </xf>
    <xf numFmtId="0" fontId="107" fillId="9" borderId="0" xfId="0" applyFont="1" applyFill="1" applyAlignment="1" applyProtection="1">
      <alignment vertical="top"/>
      <protection hidden="1"/>
    </xf>
    <xf numFmtId="0" fontId="105" fillId="23" borderId="0" xfId="0" applyFont="1" applyFill="1" applyBorder="1" applyProtection="1">
      <protection hidden="1"/>
    </xf>
    <xf numFmtId="0" fontId="105" fillId="23" borderId="0" xfId="0" applyFont="1" applyFill="1" applyBorder="1" applyAlignment="1" applyProtection="1">
      <protection hidden="1"/>
    </xf>
    <xf numFmtId="0" fontId="106" fillId="23" borderId="0" xfId="0" applyFont="1" applyFill="1" applyBorder="1" applyAlignment="1" applyProtection="1">
      <alignment horizontal="right"/>
      <protection hidden="1"/>
    </xf>
    <xf numFmtId="0" fontId="122" fillId="25" borderId="121" xfId="0" applyFont="1" applyFill="1" applyBorder="1" applyAlignment="1" applyProtection="1">
      <alignment horizontal="center" vertical="center"/>
      <protection hidden="1"/>
    </xf>
    <xf numFmtId="0" fontId="124" fillId="25" borderId="122" xfId="0" quotePrefix="1" applyFont="1" applyFill="1" applyBorder="1" applyAlignment="1" applyProtection="1">
      <alignment horizontal="center" vertical="center"/>
      <protection hidden="1"/>
    </xf>
    <xf numFmtId="0" fontId="13" fillId="0" borderId="20" xfId="0" applyFont="1" applyBorder="1" applyAlignment="1">
      <alignment vertical="center"/>
    </xf>
    <xf numFmtId="0" fontId="13" fillId="0" borderId="8" xfId="0" applyFont="1" applyBorder="1" applyAlignment="1">
      <alignment vertical="center"/>
    </xf>
    <xf numFmtId="168" fontId="29" fillId="0" borderId="10" xfId="0" applyNumberFormat="1" applyFont="1" applyBorder="1" applyAlignment="1">
      <alignment vertical="top"/>
    </xf>
    <xf numFmtId="168" fontId="29" fillId="0" borderId="0" xfId="0" applyNumberFormat="1" applyFont="1" applyBorder="1" applyAlignment="1">
      <alignment vertical="top"/>
    </xf>
    <xf numFmtId="168" fontId="29" fillId="0" borderId="14" xfId="0" applyNumberFormat="1" applyFont="1" applyBorder="1" applyAlignment="1">
      <alignment vertical="top"/>
    </xf>
    <xf numFmtId="168" fontId="29" fillId="0" borderId="10" xfId="0" applyNumberFormat="1" applyFont="1" applyBorder="1" applyAlignment="1"/>
    <xf numFmtId="164" fontId="29" fillId="0" borderId="0" xfId="0" applyNumberFormat="1" applyFont="1" applyBorder="1" applyAlignment="1"/>
    <xf numFmtId="164" fontId="29" fillId="0" borderId="11" xfId="0" applyNumberFormat="1" applyFont="1" applyBorder="1" applyAlignment="1"/>
    <xf numFmtId="0" fontId="10" fillId="4" borderId="24" xfId="0" applyFont="1" applyFill="1" applyBorder="1"/>
    <xf numFmtId="0" fontId="10" fillId="4" borderId="10" xfId="0" applyFont="1" applyFill="1" applyBorder="1"/>
    <xf numFmtId="168" fontId="29" fillId="0" borderId="20" xfId="0" applyNumberFormat="1" applyFont="1" applyBorder="1" applyAlignment="1">
      <alignment vertical="center"/>
    </xf>
    <xf numFmtId="0" fontId="8" fillId="0" borderId="20" xfId="0" applyFont="1" applyBorder="1" applyAlignment="1">
      <alignment vertical="center" wrapText="1"/>
    </xf>
    <xf numFmtId="0" fontId="8" fillId="0" borderId="8" xfId="0" applyFont="1" applyBorder="1" applyAlignment="1">
      <alignment vertical="center" wrapText="1"/>
    </xf>
    <xf numFmtId="0" fontId="8" fillId="0" borderId="21" xfId="0" applyFont="1" applyBorder="1" applyAlignment="1">
      <alignment vertical="center" wrapText="1"/>
    </xf>
    <xf numFmtId="176" fontId="29" fillId="0" borderId="21" xfId="0" applyNumberFormat="1" applyFont="1" applyBorder="1" applyAlignment="1">
      <alignment vertical="center"/>
    </xf>
    <xf numFmtId="0" fontId="8" fillId="0" borderId="8" xfId="0" applyFont="1" applyBorder="1"/>
    <xf numFmtId="0" fontId="0" fillId="0" borderId="21" xfId="0" applyBorder="1" applyAlignment="1">
      <alignment vertical="center"/>
    </xf>
    <xf numFmtId="0" fontId="10" fillId="4" borderId="24" xfId="0" applyFont="1" applyFill="1" applyBorder="1" applyAlignment="1">
      <alignment vertical="center"/>
    </xf>
    <xf numFmtId="0" fontId="10" fillId="4" borderId="10" xfId="0" applyFont="1" applyFill="1" applyBorder="1" applyAlignment="1">
      <alignment vertical="center"/>
    </xf>
    <xf numFmtId="0" fontId="14" fillId="0" borderId="31" xfId="0" applyFont="1" applyBorder="1" applyAlignment="1"/>
    <xf numFmtId="0" fontId="119" fillId="20" borderId="0" xfId="3" applyFont="1" applyFill="1" applyProtection="1"/>
    <xf numFmtId="0" fontId="121" fillId="20" borderId="0" xfId="3" applyFont="1" applyFill="1" applyProtection="1"/>
    <xf numFmtId="0" fontId="118" fillId="20" borderId="0" xfId="3" applyFont="1" applyFill="1" applyProtection="1"/>
    <xf numFmtId="0" fontId="9" fillId="19" borderId="0" xfId="3" applyFont="1" applyFill="1" applyBorder="1" applyAlignment="1" applyProtection="1">
      <alignment horizontal="left"/>
    </xf>
    <xf numFmtId="0" fontId="9" fillId="19" borderId="0" xfId="3" applyFont="1" applyFill="1" applyProtection="1"/>
    <xf numFmtId="165" fontId="9" fillId="19" borderId="0" xfId="1" applyFont="1" applyFill="1" applyProtection="1"/>
    <xf numFmtId="0" fontId="105" fillId="9" borderId="118" xfId="0" quotePrefix="1" applyFont="1" applyFill="1" applyBorder="1" applyAlignment="1" applyProtection="1">
      <alignment horizontal="center"/>
      <protection locked="0"/>
    </xf>
    <xf numFmtId="0" fontId="105" fillId="9" borderId="10" xfId="0" quotePrefix="1" applyFont="1" applyFill="1" applyBorder="1" applyProtection="1">
      <protection locked="0"/>
    </xf>
    <xf numFmtId="0" fontId="105" fillId="9" borderId="5" xfId="0" applyFont="1" applyFill="1" applyBorder="1" applyProtection="1">
      <protection locked="0"/>
    </xf>
    <xf numFmtId="0" fontId="105" fillId="9" borderId="118" xfId="0" quotePrefix="1" applyFont="1" applyFill="1" applyBorder="1" applyAlignment="1" applyProtection="1">
      <alignment horizontal="center"/>
      <protection locked="0" hidden="1"/>
    </xf>
    <xf numFmtId="0" fontId="105" fillId="9" borderId="0" xfId="0" quotePrefix="1" applyFont="1" applyFill="1" applyBorder="1" applyAlignment="1" applyProtection="1">
      <protection locked="0" hidden="1"/>
    </xf>
    <xf numFmtId="0" fontId="105" fillId="9" borderId="0" xfId="0" applyFont="1" applyFill="1" applyBorder="1" applyAlignment="1" applyProtection="1">
      <protection locked="0" hidden="1"/>
    </xf>
    <xf numFmtId="0" fontId="105" fillId="9" borderId="10" xfId="0" quotePrefix="1" applyFont="1" applyFill="1" applyBorder="1" applyAlignment="1" applyProtection="1">
      <alignment wrapText="1"/>
      <protection locked="0" hidden="1"/>
    </xf>
    <xf numFmtId="0" fontId="105" fillId="9" borderId="0" xfId="0" quotePrefix="1" applyFont="1" applyFill="1" applyBorder="1" applyAlignment="1" applyProtection="1">
      <alignment wrapText="1"/>
      <protection locked="0" hidden="1"/>
    </xf>
    <xf numFmtId="168" fontId="105" fillId="9" borderId="14" xfId="1" quotePrefix="1" applyNumberFormat="1" applyFont="1" applyFill="1" applyBorder="1" applyAlignment="1" applyProtection="1">
      <protection locked="0" hidden="1"/>
    </xf>
    <xf numFmtId="0" fontId="105" fillId="9" borderId="20" xfId="0" quotePrefix="1" applyFont="1" applyFill="1" applyBorder="1" applyAlignment="1" applyProtection="1">
      <alignment wrapText="1"/>
      <protection locked="0" hidden="1"/>
    </xf>
    <xf numFmtId="0" fontId="105" fillId="9" borderId="8" xfId="0" quotePrefix="1" applyFont="1" applyFill="1" applyBorder="1" applyAlignment="1" applyProtection="1">
      <alignment wrapText="1"/>
      <protection locked="0" hidden="1"/>
    </xf>
    <xf numFmtId="168" fontId="105" fillId="9" borderId="21" xfId="1" quotePrefix="1" applyNumberFormat="1" applyFont="1" applyFill="1" applyBorder="1" applyAlignment="1" applyProtection="1">
      <protection locked="0" hidden="1"/>
    </xf>
    <xf numFmtId="0" fontId="105" fillId="9" borderId="10" xfId="0" quotePrefix="1" applyFont="1" applyFill="1" applyBorder="1" applyProtection="1">
      <protection locked="0" hidden="1"/>
    </xf>
    <xf numFmtId="0" fontId="105" fillId="9" borderId="0" xfId="0" applyFont="1" applyFill="1" applyBorder="1" applyProtection="1">
      <protection locked="0" hidden="1"/>
    </xf>
    <xf numFmtId="0" fontId="105" fillId="9" borderId="5" xfId="0" applyFont="1" applyFill="1" applyBorder="1" applyProtection="1">
      <protection locked="0" hidden="1"/>
    </xf>
    <xf numFmtId="178" fontId="108" fillId="9" borderId="8" xfId="0" applyNumberFormat="1" applyFont="1" applyFill="1" applyBorder="1" applyAlignment="1" applyProtection="1">
      <alignment horizontal="center" vertical="center"/>
      <protection hidden="1"/>
    </xf>
    <xf numFmtId="43" fontId="9" fillId="0" borderId="107" xfId="21" applyNumberFormat="1" applyFont="1" applyFill="1" applyBorder="1" applyAlignment="1">
      <alignment horizontal="center" vertical="center" wrapText="1"/>
    </xf>
    <xf numFmtId="43" fontId="9" fillId="0" borderId="108" xfId="21" applyNumberFormat="1" applyFont="1" applyFill="1" applyBorder="1" applyAlignment="1">
      <alignment horizontal="center" vertical="center" wrapText="1"/>
    </xf>
    <xf numFmtId="43" fontId="9" fillId="0" borderId="47" xfId="21" applyNumberFormat="1" applyFont="1" applyFill="1" applyBorder="1" applyAlignment="1">
      <alignment horizontal="center" vertical="center" wrapText="1"/>
    </xf>
    <xf numFmtId="43" fontId="9" fillId="0" borderId="47" xfId="21" applyNumberFormat="1" applyFont="1" applyFill="1" applyBorder="1" applyAlignment="1">
      <alignment horizontal="center" vertical="center"/>
    </xf>
    <xf numFmtId="43" fontId="9" fillId="0" borderId="130" xfId="21" applyNumberFormat="1" applyFont="1" applyFill="1" applyBorder="1" applyAlignment="1">
      <alignment horizontal="center" vertical="center" wrapText="1"/>
    </xf>
    <xf numFmtId="43" fontId="9" fillId="0" borderId="7" xfId="21" applyNumberFormat="1" applyFont="1" applyFill="1" applyBorder="1" applyAlignment="1">
      <alignment horizontal="center" vertical="center" wrapText="1"/>
    </xf>
    <xf numFmtId="43" fontId="9" fillId="0" borderId="112" xfId="21" applyNumberFormat="1" applyFont="1" applyFill="1" applyBorder="1" applyAlignment="1">
      <alignment horizontal="center" vertical="center" wrapText="1"/>
    </xf>
    <xf numFmtId="43" fontId="118" fillId="23" borderId="111" xfId="21" applyFont="1" applyFill="1" applyBorder="1" applyAlignment="1">
      <alignment horizontal="center"/>
    </xf>
    <xf numFmtId="43" fontId="118" fillId="0" borderId="111" xfId="21" applyFont="1" applyFill="1" applyBorder="1" applyAlignment="1">
      <alignment horizontal="center"/>
    </xf>
    <xf numFmtId="0" fontId="9" fillId="19" borderId="0" xfId="0" applyFont="1" applyFill="1" applyBorder="1" applyAlignment="1" applyProtection="1">
      <alignment horizontal="center"/>
      <protection locked="0"/>
    </xf>
    <xf numFmtId="0" fontId="9" fillId="19" borderId="0" xfId="0" applyFont="1" applyFill="1" applyBorder="1" applyAlignment="1" applyProtection="1">
      <alignment horizontal="center"/>
      <protection locked="0"/>
    </xf>
    <xf numFmtId="0" fontId="19" fillId="0" borderId="0" xfId="3" applyFont="1" applyFill="1" applyProtection="1">
      <protection hidden="1"/>
    </xf>
    <xf numFmtId="0" fontId="7" fillId="0" borderId="0" xfId="3" applyFont="1" applyFill="1" applyProtection="1">
      <protection hidden="1"/>
    </xf>
    <xf numFmtId="0" fontId="105" fillId="9" borderId="0" xfId="0" applyFont="1" applyFill="1" applyBorder="1" applyAlignment="1" applyProtection="1">
      <alignment horizontal="center" vertical="center"/>
      <protection hidden="1"/>
    </xf>
    <xf numFmtId="173" fontId="113" fillId="9" borderId="0" xfId="0" applyNumberFormat="1" applyFont="1" applyFill="1" applyBorder="1" applyAlignment="1" applyProtection="1">
      <alignment horizontal="left" vertical="center" wrapText="1"/>
      <protection hidden="1"/>
    </xf>
    <xf numFmtId="0" fontId="105" fillId="9" borderId="0" xfId="0" applyFont="1" applyFill="1" applyBorder="1" applyAlignment="1" applyProtection="1">
      <alignment horizontal="left"/>
      <protection hidden="1"/>
    </xf>
    <xf numFmtId="0" fontId="7" fillId="0" borderId="0" xfId="0" applyFont="1" applyFill="1" applyProtection="1">
      <protection locked="0"/>
    </xf>
    <xf numFmtId="0" fontId="9" fillId="9" borderId="37" xfId="0" applyNumberFormat="1" applyFont="1" applyFill="1" applyBorder="1" applyAlignment="1" applyProtection="1">
      <alignment horizontal="center"/>
      <protection hidden="1"/>
    </xf>
    <xf numFmtId="0" fontId="9" fillId="7" borderId="37" xfId="0" applyFont="1" applyFill="1" applyBorder="1" applyAlignment="1" applyProtection="1">
      <alignment horizontal="center"/>
      <protection locked="0"/>
    </xf>
    <xf numFmtId="0" fontId="9" fillId="9" borderId="37" xfId="0" applyFont="1" applyFill="1" applyBorder="1" applyAlignment="1" applyProtection="1">
      <alignment horizontal="center"/>
      <protection hidden="1"/>
    </xf>
    <xf numFmtId="0" fontId="7" fillId="0" borderId="0" xfId="0" applyFont="1" applyProtection="1">
      <protection locked="0"/>
    </xf>
    <xf numFmtId="0" fontId="9" fillId="9" borderId="0" xfId="0" applyFont="1" applyFill="1" applyAlignment="1" applyProtection="1">
      <alignment horizontal="center"/>
      <protection locked="0"/>
    </xf>
    <xf numFmtId="0" fontId="9" fillId="9" borderId="0" xfId="0" applyFont="1" applyFill="1" applyProtection="1">
      <protection locked="0"/>
    </xf>
    <xf numFmtId="0" fontId="7" fillId="9" borderId="0" xfId="0" applyFont="1" applyFill="1" applyProtection="1">
      <protection locked="0"/>
    </xf>
    <xf numFmtId="0" fontId="7" fillId="0" borderId="61" xfId="0" applyFont="1" applyFill="1" applyBorder="1" applyProtection="1">
      <protection locked="0"/>
    </xf>
    <xf numFmtId="0" fontId="7" fillId="9" borderId="89" xfId="0" applyFont="1" applyFill="1" applyBorder="1" applyAlignment="1" applyProtection="1">
      <alignment horizontal="left"/>
      <protection locked="0"/>
    </xf>
    <xf numFmtId="0" fontId="7" fillId="9" borderId="9" xfId="0" applyFont="1" applyFill="1" applyBorder="1" applyAlignment="1" applyProtection="1">
      <alignment horizontal="left"/>
      <protection locked="0"/>
    </xf>
    <xf numFmtId="0" fontId="7" fillId="9" borderId="26" xfId="0" applyFont="1" applyFill="1" applyBorder="1" applyProtection="1">
      <protection locked="0"/>
    </xf>
    <xf numFmtId="0" fontId="7" fillId="9" borderId="34" xfId="0" applyFont="1" applyFill="1" applyBorder="1" applyProtection="1">
      <protection locked="0"/>
    </xf>
    <xf numFmtId="43" fontId="7" fillId="9" borderId="26" xfId="22" applyNumberFormat="1" applyFont="1" applyFill="1" applyBorder="1" applyAlignment="1" applyProtection="1">
      <alignment horizontal="center"/>
      <protection locked="0"/>
    </xf>
    <xf numFmtId="43" fontId="7" fillId="9" borderId="22" xfId="22" applyNumberFormat="1" applyFont="1" applyFill="1" applyBorder="1" applyAlignment="1" applyProtection="1">
      <alignment horizontal="center"/>
      <protection locked="0"/>
    </xf>
    <xf numFmtId="43" fontId="7" fillId="9" borderId="34" xfId="22" applyNumberFormat="1" applyFont="1" applyFill="1" applyBorder="1" applyAlignment="1" applyProtection="1">
      <alignment horizontal="center"/>
      <protection locked="0"/>
    </xf>
    <xf numFmtId="0" fontId="7" fillId="0" borderId="0" xfId="0" applyFont="1" applyFill="1" applyAlignment="1" applyProtection="1">
      <alignment vertical="center" wrapText="1"/>
      <protection locked="0"/>
    </xf>
    <xf numFmtId="0" fontId="7" fillId="0" borderId="0" xfId="0" applyFont="1" applyAlignment="1" applyProtection="1">
      <alignment vertical="center" wrapText="1"/>
      <protection locked="0"/>
    </xf>
    <xf numFmtId="0" fontId="7" fillId="0" borderId="39" xfId="0" applyFont="1" applyFill="1" applyBorder="1" applyProtection="1">
      <protection locked="0"/>
    </xf>
    <xf numFmtId="0" fontId="7" fillId="0" borderId="59" xfId="0" applyFont="1" applyFill="1" applyBorder="1" applyProtection="1">
      <protection locked="0"/>
    </xf>
    <xf numFmtId="0" fontId="9" fillId="0" borderId="0" xfId="0" applyFont="1" applyFill="1" applyProtection="1">
      <protection locked="0"/>
    </xf>
    <xf numFmtId="0" fontId="9" fillId="0" borderId="0" xfId="0" applyFont="1" applyProtection="1">
      <protection locked="0"/>
    </xf>
    <xf numFmtId="0" fontId="7" fillId="9" borderId="0" xfId="0" applyFont="1" applyFill="1" applyBorder="1" applyProtection="1">
      <protection hidden="1"/>
    </xf>
    <xf numFmtId="0" fontId="0" fillId="9" borderId="0" xfId="0" applyFill="1" applyBorder="1" applyProtection="1">
      <protection hidden="1"/>
    </xf>
    <xf numFmtId="0" fontId="7" fillId="27" borderId="0" xfId="0" applyFont="1" applyFill="1" applyProtection="1">
      <protection locked="0"/>
    </xf>
    <xf numFmtId="0" fontId="9" fillId="27" borderId="0" xfId="0" applyFont="1" applyFill="1" applyAlignment="1" applyProtection="1">
      <alignment horizontal="center"/>
      <protection locked="0"/>
    </xf>
    <xf numFmtId="0" fontId="9" fillId="27" borderId="0" xfId="0" applyFont="1" applyFill="1" applyProtection="1">
      <protection locked="0"/>
    </xf>
    <xf numFmtId="0" fontId="7" fillId="27" borderId="0" xfId="0" applyFont="1" applyFill="1" applyAlignment="1" applyProtection="1">
      <alignment horizontal="center"/>
      <protection locked="0"/>
    </xf>
    <xf numFmtId="0" fontId="7" fillId="27" borderId="87" xfId="0" applyFont="1" applyFill="1" applyBorder="1" applyProtection="1">
      <protection locked="0"/>
    </xf>
    <xf numFmtId="0" fontId="7" fillId="27" borderId="81" xfId="0" applyFont="1" applyFill="1" applyBorder="1" applyProtection="1">
      <protection locked="0"/>
    </xf>
    <xf numFmtId="0" fontId="7" fillId="27" borderId="51" xfId="0" applyFont="1" applyFill="1" applyBorder="1" applyProtection="1">
      <protection locked="0"/>
    </xf>
    <xf numFmtId="0" fontId="7" fillId="27" borderId="50" xfId="0" applyFont="1" applyFill="1" applyBorder="1" applyProtection="1">
      <protection locked="0"/>
    </xf>
    <xf numFmtId="0" fontId="7" fillId="27" borderId="52" xfId="0" applyFont="1" applyFill="1" applyBorder="1" applyProtection="1">
      <protection locked="0"/>
    </xf>
    <xf numFmtId="0" fontId="7" fillId="27" borderId="50" xfId="0" applyFont="1" applyFill="1" applyBorder="1" applyAlignment="1" applyProtection="1">
      <protection locked="0"/>
    </xf>
    <xf numFmtId="0" fontId="7" fillId="27" borderId="51" xfId="0" applyFont="1" applyFill="1" applyBorder="1" applyAlignment="1" applyProtection="1">
      <protection locked="0"/>
    </xf>
    <xf numFmtId="0" fontId="7" fillId="27" borderId="52" xfId="0" applyFont="1" applyFill="1" applyBorder="1" applyAlignment="1" applyProtection="1">
      <protection locked="0"/>
    </xf>
    <xf numFmtId="0" fontId="7" fillId="27" borderId="58" xfId="0" applyFont="1" applyFill="1" applyBorder="1" applyAlignment="1" applyProtection="1">
      <protection locked="0"/>
    </xf>
    <xf numFmtId="0" fontId="7" fillId="27" borderId="82" xfId="0" applyFont="1" applyFill="1" applyBorder="1" applyProtection="1">
      <protection locked="0"/>
    </xf>
    <xf numFmtId="0" fontId="7" fillId="27" borderId="54" xfId="0" applyFont="1" applyFill="1" applyBorder="1" applyProtection="1">
      <protection locked="0"/>
    </xf>
    <xf numFmtId="0" fontId="7" fillId="27" borderId="53" xfId="0" applyFont="1" applyFill="1" applyBorder="1" applyProtection="1">
      <protection locked="0"/>
    </xf>
    <xf numFmtId="0" fontId="7" fillId="27" borderId="55" xfId="0" applyFont="1" applyFill="1" applyBorder="1" applyProtection="1">
      <protection locked="0"/>
    </xf>
    <xf numFmtId="0" fontId="7" fillId="27" borderId="53" xfId="0" applyFont="1" applyFill="1" applyBorder="1" applyAlignment="1" applyProtection="1">
      <protection locked="0"/>
    </xf>
    <xf numFmtId="0" fontId="7" fillId="27" borderId="54" xfId="0" applyFont="1" applyFill="1" applyBorder="1" applyAlignment="1" applyProtection="1">
      <protection locked="0"/>
    </xf>
    <xf numFmtId="0" fontId="7" fillId="27" borderId="55" xfId="0" applyFont="1" applyFill="1" applyBorder="1" applyAlignment="1" applyProtection="1">
      <protection locked="0"/>
    </xf>
    <xf numFmtId="0" fontId="7" fillId="27" borderId="60" xfId="0" applyFont="1" applyFill="1" applyBorder="1" applyAlignment="1" applyProtection="1">
      <protection locked="0"/>
    </xf>
    <xf numFmtId="0" fontId="7" fillId="27" borderId="38" xfId="0" applyFont="1" applyFill="1" applyBorder="1" applyProtection="1">
      <protection locked="0"/>
    </xf>
    <xf numFmtId="0" fontId="7" fillId="27" borderId="51" xfId="0" applyFont="1" applyFill="1" applyBorder="1" applyAlignment="1" applyProtection="1">
      <alignment horizontal="center"/>
      <protection locked="0"/>
    </xf>
    <xf numFmtId="0" fontId="0" fillId="27" borderId="51" xfId="0" applyFill="1" applyBorder="1" applyAlignment="1" applyProtection="1">
      <protection locked="0"/>
    </xf>
    <xf numFmtId="0" fontId="0" fillId="27" borderId="52" xfId="0" applyFill="1" applyBorder="1" applyAlignment="1" applyProtection="1">
      <protection locked="0"/>
    </xf>
    <xf numFmtId="0" fontId="7" fillId="27" borderId="40" xfId="0" applyFont="1" applyFill="1" applyBorder="1" applyProtection="1">
      <protection locked="0"/>
    </xf>
    <xf numFmtId="0" fontId="7" fillId="27" borderId="53" xfId="0" applyFont="1" applyFill="1" applyBorder="1" applyAlignment="1" applyProtection="1">
      <protection hidden="1"/>
    </xf>
    <xf numFmtId="0" fontId="7" fillId="27" borderId="54" xfId="0" applyFont="1" applyFill="1" applyBorder="1" applyAlignment="1" applyProtection="1">
      <protection hidden="1"/>
    </xf>
    <xf numFmtId="0" fontId="0" fillId="27" borderId="54" xfId="0" applyFill="1" applyBorder="1" applyAlignment="1" applyProtection="1">
      <protection hidden="1"/>
    </xf>
    <xf numFmtId="0" fontId="0" fillId="27" borderId="55" xfId="0" applyFill="1" applyBorder="1" applyAlignment="1" applyProtection="1">
      <protection hidden="1"/>
    </xf>
    <xf numFmtId="0" fontId="7" fillId="27" borderId="55" xfId="0" applyFont="1" applyFill="1" applyBorder="1" applyAlignment="1" applyProtection="1">
      <protection hidden="1"/>
    </xf>
    <xf numFmtId="0" fontId="7" fillId="27" borderId="0" xfId="0" applyFont="1" applyFill="1" applyProtection="1">
      <protection hidden="1"/>
    </xf>
    <xf numFmtId="0" fontId="9" fillId="27" borderId="0" xfId="0" applyFont="1" applyFill="1" applyBorder="1" applyAlignment="1" applyProtection="1">
      <alignment horizontal="center"/>
      <protection locked="0"/>
    </xf>
    <xf numFmtId="168" fontId="9" fillId="27" borderId="0" xfId="0" applyNumberFormat="1" applyFont="1" applyFill="1" applyBorder="1" applyAlignment="1" applyProtection="1">
      <alignment horizontal="center"/>
      <protection locked="0"/>
    </xf>
    <xf numFmtId="0" fontId="9" fillId="27" borderId="0" xfId="0" applyFont="1" applyFill="1" applyBorder="1" applyAlignment="1" applyProtection="1">
      <alignment horizontal="left"/>
      <protection locked="0"/>
    </xf>
    <xf numFmtId="168" fontId="9" fillId="27" borderId="61" xfId="0" applyNumberFormat="1" applyFont="1" applyFill="1" applyBorder="1" applyAlignment="1" applyProtection="1">
      <protection hidden="1"/>
    </xf>
    <xf numFmtId="168" fontId="9" fillId="27" borderId="0" xfId="0" applyNumberFormat="1" applyFont="1" applyFill="1" applyBorder="1" applyAlignment="1" applyProtection="1">
      <protection hidden="1"/>
    </xf>
    <xf numFmtId="168" fontId="9" fillId="27" borderId="41" xfId="0" applyNumberFormat="1" applyFont="1" applyFill="1" applyBorder="1" applyAlignment="1" applyProtection="1">
      <protection hidden="1"/>
    </xf>
    <xf numFmtId="0" fontId="7" fillId="20" borderId="0" xfId="0" applyFont="1" applyFill="1" applyProtection="1">
      <protection locked="0"/>
    </xf>
    <xf numFmtId="0" fontId="117" fillId="20" borderId="0" xfId="0" applyFont="1" applyFill="1" applyAlignment="1" applyProtection="1">
      <alignment horizontal="center"/>
      <protection locked="0"/>
    </xf>
    <xf numFmtId="0" fontId="117" fillId="20" borderId="0" xfId="0" applyFont="1" applyFill="1" applyProtection="1">
      <protection locked="0"/>
    </xf>
    <xf numFmtId="0" fontId="118" fillId="20" borderId="0" xfId="0" applyFont="1" applyFill="1" applyProtection="1">
      <protection locked="0"/>
    </xf>
    <xf numFmtId="0" fontId="118" fillId="0" borderId="0" xfId="0" applyFont="1" applyFill="1" applyProtection="1">
      <protection locked="0"/>
    </xf>
    <xf numFmtId="0" fontId="118" fillId="0" borderId="0" xfId="0" applyFont="1" applyProtection="1">
      <protection locked="0"/>
    </xf>
    <xf numFmtId="0" fontId="105" fillId="24" borderId="0" xfId="0" applyFont="1" applyFill="1" applyProtection="1">
      <protection hidden="1"/>
    </xf>
    <xf numFmtId="168" fontId="105" fillId="9" borderId="0" xfId="22" applyNumberFormat="1" applyFont="1" applyFill="1" applyBorder="1" applyAlignment="1" applyProtection="1">
      <alignment horizontal="center"/>
      <protection hidden="1"/>
    </xf>
    <xf numFmtId="0" fontId="108" fillId="9" borderId="16" xfId="0" applyFont="1" applyFill="1" applyBorder="1" applyAlignment="1" applyProtection="1">
      <alignment vertical="center"/>
      <protection hidden="1"/>
    </xf>
    <xf numFmtId="0" fontId="108" fillId="9" borderId="1" xfId="0" applyFont="1" applyFill="1" applyBorder="1" applyAlignment="1" applyProtection="1">
      <alignment vertical="center"/>
      <protection hidden="1"/>
    </xf>
    <xf numFmtId="0" fontId="108" fillId="9" borderId="119" xfId="0" applyFont="1" applyFill="1" applyBorder="1" applyAlignment="1" applyProtection="1">
      <alignment vertical="center"/>
      <protection hidden="1"/>
    </xf>
    <xf numFmtId="0" fontId="108" fillId="9" borderId="120" xfId="0" applyFont="1" applyFill="1" applyBorder="1" applyAlignment="1" applyProtection="1">
      <alignment vertical="center"/>
      <protection hidden="1"/>
    </xf>
    <xf numFmtId="0" fontId="109" fillId="9" borderId="0" xfId="0" applyFont="1" applyFill="1" applyProtection="1">
      <protection hidden="1"/>
    </xf>
    <xf numFmtId="0" fontId="105" fillId="9" borderId="0" xfId="0" quotePrefix="1" applyFont="1" applyFill="1" applyProtection="1">
      <protection hidden="1"/>
    </xf>
    <xf numFmtId="0" fontId="108" fillId="9" borderId="0" xfId="0" applyFont="1" applyFill="1" applyAlignment="1" applyProtection="1">
      <alignment horizontal="center"/>
      <protection hidden="1"/>
    </xf>
    <xf numFmtId="169" fontId="126" fillId="9" borderId="0" xfId="0" applyNumberFormat="1" applyFont="1" applyFill="1" applyBorder="1" applyProtection="1">
      <protection hidden="1"/>
    </xf>
    <xf numFmtId="0" fontId="105" fillId="9" borderId="0" xfId="0" quotePrefix="1" applyFont="1" applyFill="1" applyBorder="1" applyProtection="1">
      <protection hidden="1"/>
    </xf>
    <xf numFmtId="178" fontId="105" fillId="9" borderId="0" xfId="0" applyNumberFormat="1" applyFont="1" applyFill="1" applyBorder="1" applyProtection="1">
      <protection hidden="1"/>
    </xf>
    <xf numFmtId="169" fontId="127" fillId="9" borderId="0" xfId="0" applyNumberFormat="1" applyFont="1" applyFill="1" applyBorder="1" applyProtection="1">
      <protection hidden="1"/>
    </xf>
    <xf numFmtId="178" fontId="108" fillId="9" borderId="0" xfId="0" applyNumberFormat="1" applyFont="1" applyFill="1" applyBorder="1" applyProtection="1">
      <protection hidden="1"/>
    </xf>
    <xf numFmtId="0" fontId="108" fillId="9" borderId="0" xfId="0" applyFont="1" applyFill="1" applyBorder="1" applyAlignment="1" applyProtection="1">
      <alignment horizontal="left"/>
      <protection hidden="1"/>
    </xf>
    <xf numFmtId="0" fontId="108" fillId="9" borderId="72" xfId="0" applyFont="1" applyFill="1" applyBorder="1" applyAlignment="1" applyProtection="1">
      <protection hidden="1"/>
    </xf>
    <xf numFmtId="0" fontId="108" fillId="9" borderId="67" xfId="0" applyFont="1" applyFill="1" applyBorder="1" applyAlignment="1" applyProtection="1">
      <protection hidden="1"/>
    </xf>
    <xf numFmtId="0" fontId="108" fillId="9" borderId="67" xfId="0" applyFont="1" applyFill="1" applyBorder="1" applyAlignment="1" applyProtection="1">
      <alignment horizontal="left"/>
      <protection hidden="1"/>
    </xf>
    <xf numFmtId="0" fontId="111" fillId="0" borderId="0" xfId="0" applyFont="1" applyProtection="1">
      <protection hidden="1"/>
    </xf>
    <xf numFmtId="0" fontId="9" fillId="27" borderId="0" xfId="0" quotePrefix="1" applyFont="1" applyFill="1" applyProtection="1">
      <protection locked="0"/>
    </xf>
    <xf numFmtId="0" fontId="129" fillId="27" borderId="0" xfId="0" applyFont="1" applyFill="1" applyAlignment="1" applyProtection="1">
      <alignment horizontal="right"/>
      <protection locked="0"/>
    </xf>
    <xf numFmtId="0" fontId="7" fillId="27" borderId="0" xfId="0" applyFont="1" applyFill="1" applyAlignment="1" applyProtection="1">
      <alignment horizontal="center" vertical="top"/>
      <protection locked="0"/>
    </xf>
    <xf numFmtId="0" fontId="8" fillId="0" borderId="0" xfId="0" applyFont="1" applyBorder="1" applyAlignment="1">
      <alignment horizontal="center" vertical="center"/>
    </xf>
    <xf numFmtId="0" fontId="8" fillId="0" borderId="14" xfId="0" applyFont="1" applyBorder="1" applyAlignment="1">
      <alignment horizontal="center" vertical="center"/>
    </xf>
    <xf numFmtId="168" fontId="29" fillId="0" borderId="0" xfId="0" applyNumberFormat="1" applyFont="1" applyBorder="1" applyAlignment="1">
      <alignment horizontal="center" vertical="center"/>
    </xf>
    <xf numFmtId="168" fontId="29" fillId="0" borderId="20" xfId="0" applyNumberFormat="1" applyFont="1" applyBorder="1" applyAlignment="1">
      <alignment horizontal="center" vertical="center"/>
    </xf>
    <xf numFmtId="0" fontId="8" fillId="0" borderId="10" xfId="0" applyFont="1" applyBorder="1" applyAlignment="1">
      <alignment horizontal="center" vertical="center"/>
    </xf>
    <xf numFmtId="0" fontId="8" fillId="0" borderId="24" xfId="0" applyFont="1" applyBorder="1" applyAlignment="1">
      <alignment horizontal="center" vertical="center"/>
    </xf>
    <xf numFmtId="0" fontId="29" fillId="0" borderId="0" xfId="0" applyFont="1" applyBorder="1" applyAlignment="1">
      <alignment horizontal="center" vertical="center"/>
    </xf>
    <xf numFmtId="0" fontId="29" fillId="0" borderId="14" xfId="0" applyFont="1" applyBorder="1" applyAlignment="1">
      <alignment horizontal="center" vertical="center"/>
    </xf>
    <xf numFmtId="0" fontId="8" fillId="0" borderId="0" xfId="0" applyFont="1" applyBorder="1" applyAlignment="1">
      <alignment horizontal="left" vertical="center"/>
    </xf>
    <xf numFmtId="0" fontId="8" fillId="0" borderId="14" xfId="0" applyFont="1" applyBorder="1" applyAlignment="1">
      <alignment horizontal="left" vertical="center"/>
    </xf>
    <xf numFmtId="0" fontId="7" fillId="0" borderId="26" xfId="0" quotePrefix="1" applyFont="1" applyBorder="1" applyAlignment="1">
      <alignment horizontal="center" vertical="center"/>
    </xf>
    <xf numFmtId="0" fontId="29" fillId="0" borderId="0" xfId="0" applyFont="1" applyBorder="1" applyAlignment="1">
      <alignment horizontal="left"/>
    </xf>
    <xf numFmtId="168" fontId="29" fillId="22" borderId="10" xfId="0" applyNumberFormat="1" applyFont="1" applyFill="1" applyBorder="1" applyAlignment="1">
      <alignment horizontal="center" vertical="center"/>
    </xf>
    <xf numFmtId="168" fontId="29" fillId="22" borderId="0" xfId="0" applyNumberFormat="1" applyFont="1" applyFill="1" applyBorder="1" applyAlignment="1">
      <alignment horizontal="center" vertical="center"/>
    </xf>
    <xf numFmtId="168" fontId="29" fillId="0" borderId="0" xfId="0" applyNumberFormat="1" applyFont="1" applyBorder="1" applyAlignment="1">
      <alignment horizontal="center"/>
    </xf>
    <xf numFmtId="0" fontId="33" fillId="0" borderId="0" xfId="0" applyFont="1" applyBorder="1" applyAlignment="1">
      <alignment horizontal="center" vertical="top"/>
    </xf>
    <xf numFmtId="176" fontId="29" fillId="0" borderId="23" xfId="0" applyNumberFormat="1" applyFont="1" applyBorder="1" applyAlignment="1">
      <alignment horizontal="right" vertical="center"/>
    </xf>
    <xf numFmtId="176" fontId="29" fillId="0" borderId="14" xfId="0" applyNumberFormat="1" applyFont="1" applyBorder="1" applyAlignment="1">
      <alignment horizontal="right" vertical="center"/>
    </xf>
    <xf numFmtId="0" fontId="8" fillId="0" borderId="10" xfId="0" applyFont="1" applyBorder="1" applyAlignment="1">
      <alignment horizontal="center" vertical="center"/>
    </xf>
    <xf numFmtId="0" fontId="8" fillId="0" borderId="25" xfId="0" applyFont="1" applyBorder="1" applyAlignment="1">
      <alignment horizontal="center" vertical="center"/>
    </xf>
    <xf numFmtId="0" fontId="8" fillId="0" borderId="0" xfId="0" applyFont="1" applyBorder="1" applyAlignment="1">
      <alignment horizontal="center" vertical="center"/>
    </xf>
    <xf numFmtId="0" fontId="8" fillId="0" borderId="14" xfId="0" applyFont="1" applyBorder="1" applyAlignment="1">
      <alignment horizontal="center" vertical="center"/>
    </xf>
    <xf numFmtId="0" fontId="7" fillId="0" borderId="26" xfId="0" quotePrefix="1" applyFont="1" applyBorder="1" applyAlignment="1">
      <alignment horizontal="center" vertical="center"/>
    </xf>
    <xf numFmtId="0" fontId="8" fillId="0" borderId="10" xfId="0" applyFont="1" applyBorder="1" applyAlignment="1">
      <alignment horizontal="center"/>
    </xf>
    <xf numFmtId="168" fontId="29" fillId="0" borderId="0" xfId="0" applyNumberFormat="1" applyFont="1" applyBorder="1" applyAlignment="1">
      <alignment horizontal="center" vertical="center"/>
    </xf>
    <xf numFmtId="0" fontId="8" fillId="0" borderId="24" xfId="0" applyFont="1" applyBorder="1" applyAlignment="1">
      <alignment horizontal="center"/>
    </xf>
    <xf numFmtId="0" fontId="29" fillId="0" borderId="0" xfId="0" applyFont="1" applyBorder="1" applyAlignment="1">
      <alignment horizontal="center" vertical="center"/>
    </xf>
    <xf numFmtId="168" fontId="29" fillId="0" borderId="20" xfId="0" applyNumberFormat="1" applyFont="1" applyBorder="1" applyAlignment="1">
      <alignment horizontal="center" vertical="center"/>
    </xf>
    <xf numFmtId="0" fontId="0" fillId="0" borderId="10" xfId="0" applyBorder="1" applyAlignment="1">
      <alignment horizontal="center" vertical="center"/>
    </xf>
    <xf numFmtId="176" fontId="29" fillId="0" borderId="23" xfId="0" applyNumberFormat="1" applyFont="1" applyBorder="1" applyAlignment="1">
      <alignment horizontal="right" vertical="center"/>
    </xf>
    <xf numFmtId="176" fontId="29" fillId="0" borderId="14" xfId="0" applyNumberFormat="1" applyFont="1" applyBorder="1" applyAlignment="1">
      <alignment horizontal="right" vertical="center"/>
    </xf>
    <xf numFmtId="168" fontId="29" fillId="0" borderId="10" xfId="0" applyNumberFormat="1" applyFont="1" applyBorder="1" applyAlignment="1">
      <alignment horizontal="center"/>
    </xf>
    <xf numFmtId="168" fontId="29" fillId="0" borderId="0" xfId="0" applyNumberFormat="1" applyFont="1" applyBorder="1" applyAlignment="1">
      <alignment horizontal="center"/>
    </xf>
    <xf numFmtId="0" fontId="29" fillId="0" borderId="0" xfId="0" applyFont="1" applyBorder="1" applyAlignment="1">
      <alignment horizontal="left"/>
    </xf>
    <xf numFmtId="0" fontId="29" fillId="0" borderId="10" xfId="0" applyFont="1" applyBorder="1" applyAlignment="1">
      <alignment vertical="center"/>
    </xf>
    <xf numFmtId="0" fontId="29" fillId="0" borderId="0" xfId="0" applyFont="1" applyBorder="1" applyAlignment="1">
      <alignment vertical="center"/>
    </xf>
    <xf numFmtId="0" fontId="29" fillId="0" borderId="14" xfId="0" applyFont="1" applyBorder="1" applyAlignment="1">
      <alignment vertical="center"/>
    </xf>
    <xf numFmtId="0" fontId="13" fillId="0" borderId="0" xfId="0" applyFont="1" applyBorder="1" applyAlignment="1">
      <alignment horizontal="right" vertical="center"/>
    </xf>
    <xf numFmtId="0" fontId="13" fillId="0" borderId="14" xfId="0" applyFont="1" applyBorder="1" applyAlignment="1">
      <alignment horizontal="right" vertical="center"/>
    </xf>
    <xf numFmtId="0" fontId="10" fillId="0" borderId="0" xfId="0" applyFont="1" applyBorder="1" applyAlignment="1">
      <alignment vertical="center"/>
    </xf>
    <xf numFmtId="0" fontId="7" fillId="0" borderId="0" xfId="0" applyFont="1" applyAlignment="1">
      <alignment horizontal="center" vertical="center"/>
    </xf>
    <xf numFmtId="164" fontId="29" fillId="0" borderId="10" xfId="0" applyNumberFormat="1" applyFont="1" applyBorder="1" applyAlignment="1">
      <alignment horizontal="right" vertical="center"/>
    </xf>
    <xf numFmtId="164" fontId="29" fillId="0" borderId="0" xfId="0" applyNumberFormat="1" applyFont="1" applyBorder="1" applyAlignment="1">
      <alignment horizontal="right" vertical="center"/>
    </xf>
    <xf numFmtId="168" fontId="29" fillId="0" borderId="10" xfId="0" applyNumberFormat="1" applyFont="1" applyBorder="1" applyAlignment="1" applyProtection="1">
      <alignment horizontal="center" vertical="center"/>
      <protection locked="0"/>
    </xf>
    <xf numFmtId="168" fontId="29" fillId="0" borderId="14" xfId="0" applyNumberFormat="1" applyFont="1" applyBorder="1" applyAlignment="1" applyProtection="1">
      <alignment vertical="center"/>
      <protection locked="0"/>
    </xf>
    <xf numFmtId="164" fontId="29" fillId="0" borderId="10" xfId="0" applyNumberFormat="1" applyFont="1" applyBorder="1" applyAlignment="1" applyProtection="1">
      <alignment horizontal="right" vertical="center"/>
      <protection locked="0"/>
    </xf>
    <xf numFmtId="164" fontId="29" fillId="0" borderId="0" xfId="0" applyNumberFormat="1" applyFont="1" applyBorder="1" applyAlignment="1" applyProtection="1">
      <alignment horizontal="right" vertical="center"/>
      <protection locked="0"/>
    </xf>
    <xf numFmtId="168" fontId="29" fillId="0" borderId="10" xfId="0" applyNumberFormat="1" applyFont="1" applyBorder="1" applyAlignment="1" applyProtection="1">
      <alignment horizontal="center"/>
      <protection locked="0"/>
    </xf>
    <xf numFmtId="168" fontId="29" fillId="0" borderId="0" xfId="0" applyNumberFormat="1" applyFont="1" applyBorder="1" applyAlignment="1" applyProtection="1">
      <protection locked="0"/>
    </xf>
    <xf numFmtId="164" fontId="29" fillId="0" borderId="0" xfId="0" applyNumberFormat="1" applyFont="1" applyBorder="1" applyAlignment="1" applyProtection="1">
      <protection locked="0"/>
    </xf>
    <xf numFmtId="168" fontId="29" fillId="0" borderId="0" xfId="0" applyNumberFormat="1" applyFont="1" applyBorder="1" applyAlignment="1" applyProtection="1">
      <alignment horizontal="center"/>
      <protection locked="0"/>
    </xf>
    <xf numFmtId="168" fontId="29" fillId="0" borderId="14" xfId="0" applyNumberFormat="1" applyFont="1" applyBorder="1" applyAlignment="1" applyProtection="1">
      <protection locked="0"/>
    </xf>
    <xf numFmtId="168" fontId="29" fillId="0" borderId="10" xfId="0" applyNumberFormat="1" applyFont="1" applyBorder="1" applyAlignment="1" applyProtection="1">
      <alignment vertical="top"/>
      <protection locked="0"/>
    </xf>
    <xf numFmtId="168" fontId="29" fillId="0" borderId="0" xfId="0" applyNumberFormat="1" applyFont="1" applyBorder="1" applyAlignment="1" applyProtection="1">
      <alignment vertical="top"/>
      <protection locked="0"/>
    </xf>
    <xf numFmtId="168" fontId="29" fillId="0" borderId="14" xfId="0" applyNumberFormat="1" applyFont="1" applyBorder="1" applyAlignment="1" applyProtection="1">
      <alignment vertical="top"/>
      <protection locked="0"/>
    </xf>
    <xf numFmtId="168" fontId="29" fillId="0" borderId="10" xfId="0" applyNumberFormat="1" applyFont="1" applyBorder="1" applyAlignment="1" applyProtection="1">
      <protection locked="0"/>
    </xf>
    <xf numFmtId="0" fontId="29" fillId="0" borderId="14" xfId="0" applyFont="1" applyBorder="1" applyAlignment="1" applyProtection="1">
      <alignment vertical="center"/>
      <protection locked="0"/>
    </xf>
    <xf numFmtId="0" fontId="29" fillId="0" borderId="10" xfId="0" applyFont="1" applyBorder="1" applyAlignment="1" applyProtection="1">
      <alignment vertical="center"/>
      <protection locked="0"/>
    </xf>
    <xf numFmtId="0" fontId="29" fillId="0" borderId="0" xfId="0" applyFont="1" applyBorder="1" applyAlignment="1" applyProtection="1">
      <alignment horizontal="center"/>
      <protection locked="0"/>
    </xf>
    <xf numFmtId="0" fontId="29" fillId="0" borderId="0" xfId="0" applyFont="1" applyBorder="1" applyAlignment="1" applyProtection="1">
      <protection locked="0"/>
    </xf>
    <xf numFmtId="0" fontId="29" fillId="0" borderId="14" xfId="0" applyFont="1" applyBorder="1" applyAlignment="1" applyProtection="1">
      <protection locked="0"/>
    </xf>
    <xf numFmtId="176" fontId="29" fillId="0" borderId="10" xfId="0" applyNumberFormat="1" applyFont="1" applyBorder="1" applyAlignment="1" applyProtection="1">
      <alignment vertical="center"/>
      <protection locked="0"/>
    </xf>
    <xf numFmtId="176" fontId="29" fillId="0" borderId="0" xfId="0" applyNumberFormat="1" applyFont="1" applyBorder="1" applyAlignment="1" applyProtection="1">
      <alignment vertical="center"/>
      <protection locked="0"/>
    </xf>
    <xf numFmtId="168" fontId="29" fillId="0" borderId="10" xfId="0" applyNumberFormat="1" applyFont="1" applyBorder="1" applyAlignment="1" applyProtection="1">
      <alignment vertical="center"/>
      <protection locked="0"/>
    </xf>
    <xf numFmtId="168" fontId="29" fillId="0" borderId="0" xfId="0" applyNumberFormat="1" applyFont="1" applyBorder="1" applyAlignment="1" applyProtection="1">
      <alignment vertical="center"/>
      <protection locked="0"/>
    </xf>
    <xf numFmtId="168" fontId="29" fillId="0" borderId="0" xfId="0" applyNumberFormat="1" applyFont="1" applyBorder="1" applyAlignment="1">
      <alignment horizontal="left" vertical="center" wrapText="1"/>
    </xf>
    <xf numFmtId="168" fontId="29" fillId="0" borderId="14" xfId="0" applyNumberFormat="1" applyFont="1" applyBorder="1" applyAlignment="1">
      <alignment horizontal="left" vertical="center" wrapText="1"/>
    </xf>
    <xf numFmtId="168" fontId="8" fillId="0" borderId="0" xfId="0" applyNumberFormat="1" applyFont="1" applyBorder="1" applyAlignment="1">
      <alignment horizontal="left" vertical="center"/>
    </xf>
    <xf numFmtId="168" fontId="29" fillId="0" borderId="0" xfId="0" applyNumberFormat="1" applyFont="1" applyBorder="1" applyAlignment="1" applyProtection="1">
      <alignment horizontal="left" vertical="center" wrapText="1"/>
      <protection locked="0"/>
    </xf>
    <xf numFmtId="168" fontId="29" fillId="0" borderId="14" xfId="0" applyNumberFormat="1" applyFont="1" applyBorder="1" applyAlignment="1" applyProtection="1">
      <alignment horizontal="left" vertical="center" wrapText="1"/>
      <protection locked="0"/>
    </xf>
    <xf numFmtId="0" fontId="2" fillId="0" borderId="24" xfId="26" applyBorder="1"/>
    <xf numFmtId="0" fontId="2" fillId="0" borderId="9" xfId="26" applyBorder="1"/>
    <xf numFmtId="0" fontId="2" fillId="0" borderId="23" xfId="26" applyBorder="1"/>
    <xf numFmtId="0" fontId="2" fillId="0" borderId="0" xfId="26"/>
    <xf numFmtId="0" fontId="2" fillId="0" borderId="10" xfId="26" applyBorder="1"/>
    <xf numFmtId="0" fontId="7" fillId="19" borderId="0" xfId="3" applyFont="1" applyFill="1" applyBorder="1" applyProtection="1">
      <protection locked="0"/>
    </xf>
    <xf numFmtId="0" fontId="7" fillId="19" borderId="0" xfId="3" applyFont="1" applyFill="1" applyBorder="1" applyAlignment="1" applyProtection="1">
      <alignment horizontal="center"/>
      <protection locked="0"/>
    </xf>
    <xf numFmtId="1" fontId="130" fillId="7" borderId="37" xfId="3" applyNumberFormat="1" applyFont="1" applyFill="1" applyBorder="1" applyAlignment="1" applyProtection="1">
      <alignment horizontal="center"/>
      <protection locked="0"/>
    </xf>
    <xf numFmtId="0" fontId="2" fillId="0" borderId="14" xfId="26" applyBorder="1"/>
    <xf numFmtId="0" fontId="7" fillId="19" borderId="0" xfId="3" applyFont="1" applyFill="1" applyBorder="1" applyAlignment="1" applyProtection="1">
      <alignment horizontal="left"/>
      <protection locked="0"/>
    </xf>
    <xf numFmtId="0" fontId="9" fillId="19" borderId="8" xfId="3" applyFont="1" applyFill="1" applyBorder="1" applyAlignment="1" applyProtection="1">
      <alignment horizontal="left"/>
      <protection locked="0"/>
    </xf>
    <xf numFmtId="0" fontId="9" fillId="19" borderId="8" xfId="3" applyFont="1" applyFill="1" applyBorder="1" applyAlignment="1" applyProtection="1">
      <alignment horizontal="center"/>
      <protection locked="0"/>
    </xf>
    <xf numFmtId="0" fontId="9" fillId="19" borderId="0" xfId="6" applyFont="1" applyFill="1" applyBorder="1" applyProtection="1">
      <protection locked="0"/>
    </xf>
    <xf numFmtId="0" fontId="7" fillId="19" borderId="0" xfId="6" applyFont="1" applyFill="1" applyBorder="1" applyProtection="1">
      <protection locked="0"/>
    </xf>
    <xf numFmtId="0" fontId="9" fillId="19" borderId="0" xfId="6" applyFont="1" applyFill="1" applyBorder="1" applyAlignment="1" applyProtection="1">
      <alignment horizontal="center"/>
      <protection locked="0"/>
    </xf>
    <xf numFmtId="0" fontId="7" fillId="19" borderId="0" xfId="3" applyFont="1" applyFill="1" applyBorder="1" applyAlignment="1" applyProtection="1">
      <alignment horizontal="left" indent="1"/>
      <protection locked="0"/>
    </xf>
    <xf numFmtId="0" fontId="2" fillId="0" borderId="0" xfId="26" applyBorder="1"/>
    <xf numFmtId="0" fontId="7" fillId="19" borderId="61" xfId="3" applyFont="1" applyFill="1" applyBorder="1" applyAlignment="1" applyProtection="1">
      <alignment horizontal="left" indent="1"/>
      <protection locked="0"/>
    </xf>
    <xf numFmtId="0" fontId="7" fillId="19" borderId="0" xfId="3" applyFont="1" applyFill="1" applyBorder="1" applyAlignment="1" applyProtection="1">
      <protection locked="0"/>
    </xf>
    <xf numFmtId="0" fontId="7" fillId="19" borderId="8" xfId="3" applyFont="1" applyFill="1" applyBorder="1" applyAlignment="1" applyProtection="1">
      <alignment horizontal="left"/>
      <protection locked="0"/>
    </xf>
    <xf numFmtId="0" fontId="7" fillId="19" borderId="8" xfId="3" applyFont="1" applyFill="1" applyBorder="1" applyProtection="1">
      <protection locked="0"/>
    </xf>
    <xf numFmtId="0" fontId="2" fillId="0" borderId="20" xfId="26" applyBorder="1"/>
    <xf numFmtId="0" fontId="2" fillId="0" borderId="8" xfId="26" applyBorder="1"/>
    <xf numFmtId="0" fontId="2" fillId="0" borderId="21" xfId="26" applyBorder="1"/>
    <xf numFmtId="0" fontId="9" fillId="19" borderId="8" xfId="3" applyFont="1" applyFill="1" applyBorder="1" applyProtection="1">
      <protection locked="0"/>
    </xf>
    <xf numFmtId="0" fontId="14" fillId="0" borderId="0" xfId="0" applyFont="1" applyBorder="1" applyAlignment="1">
      <alignment vertical="center" wrapText="1"/>
    </xf>
    <xf numFmtId="0" fontId="14" fillId="0" borderId="14" xfId="0" applyFont="1" applyBorder="1" applyAlignment="1">
      <alignment vertical="center" wrapText="1"/>
    </xf>
    <xf numFmtId="0" fontId="9" fillId="19" borderId="0" xfId="3" applyFont="1" applyFill="1" applyBorder="1" applyAlignment="1" applyProtection="1">
      <alignment horizontal="left" vertical="center"/>
    </xf>
    <xf numFmtId="0" fontId="29" fillId="0" borderId="0" xfId="0" applyNumberFormat="1" applyFont="1" applyBorder="1" applyAlignment="1">
      <alignment horizontal="center" vertical="center"/>
    </xf>
    <xf numFmtId="0" fontId="7" fillId="19" borderId="61" xfId="3" applyFont="1" applyFill="1" applyBorder="1" applyAlignment="1" applyProtection="1">
      <alignment horizontal="center"/>
      <protection locked="0"/>
    </xf>
    <xf numFmtId="0" fontId="7" fillId="19" borderId="0" xfId="3" applyFont="1" applyFill="1" applyAlignment="1" applyProtection="1">
      <alignment horizontal="left"/>
      <protection locked="0"/>
    </xf>
    <xf numFmtId="0" fontId="7" fillId="19" borderId="0" xfId="3" applyFont="1" applyFill="1" applyAlignment="1" applyProtection="1">
      <alignment horizontal="center"/>
      <protection locked="0"/>
    </xf>
    <xf numFmtId="0" fontId="7" fillId="19" borderId="0" xfId="3" applyFont="1" applyFill="1" applyBorder="1" applyAlignment="1" applyProtection="1">
      <alignment horizontal="left"/>
    </xf>
    <xf numFmtId="0" fontId="7" fillId="19" borderId="0" xfId="3" applyFont="1" applyFill="1" applyProtection="1"/>
    <xf numFmtId="0" fontId="29" fillId="0" borderId="87" xfId="19" applyFont="1" applyFill="1" applyBorder="1" applyAlignment="1" applyProtection="1">
      <alignment horizontal="left" vertical="top" wrapText="1"/>
    </xf>
    <xf numFmtId="0" fontId="29" fillId="0" borderId="87" xfId="19" applyFont="1" applyFill="1" applyBorder="1" applyAlignment="1" applyProtection="1">
      <alignment horizontal="left" vertical="top" wrapText="1"/>
      <protection hidden="1"/>
    </xf>
    <xf numFmtId="0" fontId="29" fillId="0" borderId="87" xfId="19" applyFont="1" applyFill="1" applyBorder="1" applyAlignment="1" applyProtection="1">
      <alignment horizontal="center" vertical="top" wrapText="1"/>
      <protection hidden="1"/>
    </xf>
    <xf numFmtId="0" fontId="9" fillId="19" borderId="7" xfId="3" applyFont="1" applyFill="1" applyBorder="1" applyAlignment="1" applyProtection="1">
      <alignment horizontal="center" vertical="center" wrapText="1"/>
    </xf>
    <xf numFmtId="0" fontId="9" fillId="19" borderId="46" xfId="3" applyFont="1" applyFill="1" applyBorder="1" applyAlignment="1" applyProtection="1">
      <alignment horizontal="center" vertical="center" wrapText="1"/>
    </xf>
    <xf numFmtId="0" fontId="7" fillId="0" borderId="0" xfId="3" applyFont="1" applyFill="1" applyAlignment="1" applyProtection="1">
      <alignment vertical="top" wrapText="1"/>
      <protection locked="0"/>
    </xf>
    <xf numFmtId="0" fontId="7" fillId="7" borderId="39" xfId="3" applyFont="1" applyFill="1" applyBorder="1" applyAlignment="1" applyProtection="1">
      <alignment vertical="top" wrapText="1"/>
      <protection locked="0"/>
    </xf>
    <xf numFmtId="0" fontId="7" fillId="0" borderId="0" xfId="3" applyFont="1" applyFill="1" applyBorder="1" applyAlignment="1" applyProtection="1">
      <alignment horizontal="left" vertical="top" wrapText="1"/>
      <protection hidden="1"/>
    </xf>
    <xf numFmtId="0" fontId="7" fillId="0" borderId="0" xfId="3" quotePrefix="1" applyFont="1" applyFill="1" applyBorder="1" applyAlignment="1" applyProtection="1">
      <alignment horizontal="left" vertical="top" wrapText="1"/>
      <protection hidden="1"/>
    </xf>
    <xf numFmtId="168" fontId="7" fillId="0" borderId="0" xfId="1" applyNumberFormat="1" applyFont="1" applyFill="1" applyBorder="1" applyProtection="1">
      <protection hidden="1"/>
    </xf>
    <xf numFmtId="0" fontId="7" fillId="0" borderId="0" xfId="3" applyFont="1" applyFill="1" applyAlignment="1" applyProtection="1">
      <alignment vertical="top" wrapText="1"/>
      <protection hidden="1"/>
    </xf>
    <xf numFmtId="0" fontId="7" fillId="0" borderId="8" xfId="3" applyFont="1" applyFill="1" applyBorder="1" applyAlignment="1" applyProtection="1">
      <alignment horizontal="left" vertical="top" wrapText="1"/>
      <protection hidden="1"/>
    </xf>
    <xf numFmtId="0" fontId="7" fillId="0" borderId="8" xfId="3" quotePrefix="1" applyFont="1" applyFill="1" applyBorder="1" applyAlignment="1" applyProtection="1">
      <alignment horizontal="left" vertical="top" wrapText="1"/>
      <protection hidden="1"/>
    </xf>
    <xf numFmtId="0" fontId="7" fillId="0" borderId="0" xfId="3" quotePrefix="1" applyFont="1" applyFill="1" applyBorder="1" applyAlignment="1" applyProtection="1">
      <alignment vertical="top" wrapText="1"/>
      <protection hidden="1"/>
    </xf>
    <xf numFmtId="0" fontId="7" fillId="0" borderId="0" xfId="3" quotePrefix="1" applyFont="1" applyFill="1" applyAlignment="1" applyProtection="1">
      <alignment vertical="top" wrapText="1"/>
      <protection hidden="1"/>
    </xf>
    <xf numFmtId="0" fontId="7" fillId="0" borderId="0" xfId="3" applyFont="1" applyFill="1" applyBorder="1" applyAlignment="1" applyProtection="1">
      <alignment vertical="top" wrapText="1"/>
      <protection hidden="1"/>
    </xf>
    <xf numFmtId="0" fontId="7" fillId="7" borderId="40" xfId="3" applyFont="1" applyFill="1" applyBorder="1" applyAlignment="1" applyProtection="1">
      <alignment vertical="top" wrapText="1"/>
      <protection locked="0"/>
    </xf>
    <xf numFmtId="0" fontId="7" fillId="19" borderId="0" xfId="3" applyFont="1" applyFill="1" applyBorder="1" applyProtection="1"/>
    <xf numFmtId="165" fontId="7" fillId="19" borderId="0" xfId="1" applyFont="1" applyFill="1" applyProtection="1"/>
    <xf numFmtId="0" fontId="7" fillId="19" borderId="0" xfId="3" applyFont="1" applyFill="1" applyProtection="1">
      <protection hidden="1"/>
    </xf>
    <xf numFmtId="168" fontId="7" fillId="0" borderId="37" xfId="3" applyNumberFormat="1" applyFont="1" applyFill="1" applyBorder="1" applyProtection="1">
      <protection hidden="1"/>
    </xf>
    <xf numFmtId="168" fontId="7" fillId="0" borderId="0" xfId="1" applyNumberFormat="1" applyFont="1" applyFill="1" applyBorder="1" applyAlignment="1" applyProtection="1">
      <alignment vertical="top"/>
      <protection hidden="1"/>
    </xf>
    <xf numFmtId="0" fontId="104" fillId="0" borderId="0" xfId="0" quotePrefix="1" applyFont="1" applyFill="1" applyAlignment="1" applyProtection="1">
      <alignment vertical="top" wrapText="1"/>
      <protection hidden="1"/>
    </xf>
    <xf numFmtId="0" fontId="7" fillId="0" borderId="1" xfId="3" applyFont="1" applyFill="1" applyBorder="1" applyAlignment="1" applyProtection="1">
      <alignment vertical="top" wrapText="1"/>
      <protection hidden="1"/>
    </xf>
    <xf numFmtId="0" fontId="104" fillId="0" borderId="1" xfId="0" quotePrefix="1" applyFont="1" applyFill="1" applyBorder="1" applyAlignment="1" applyProtection="1">
      <alignment vertical="top" wrapText="1"/>
      <protection hidden="1"/>
    </xf>
    <xf numFmtId="0" fontId="104" fillId="0" borderId="0" xfId="0" applyFont="1" applyFill="1" applyAlignment="1">
      <alignment vertical="top" wrapText="1"/>
    </xf>
    <xf numFmtId="0" fontId="7" fillId="0" borderId="0" xfId="3" applyFont="1" applyFill="1" applyAlignment="1" applyProtection="1">
      <alignment vertical="top"/>
      <protection locked="0"/>
    </xf>
    <xf numFmtId="0" fontId="29" fillId="18" borderId="0" xfId="3" applyFont="1" applyFill="1" applyBorder="1" applyProtection="1"/>
    <xf numFmtId="0" fontId="8" fillId="18" borderId="0" xfId="3" applyFont="1" applyFill="1" applyProtection="1"/>
    <xf numFmtId="0" fontId="7" fillId="0" borderId="0" xfId="3" quotePrefix="1" applyFont="1" applyFill="1" applyBorder="1" applyAlignment="1" applyProtection="1">
      <alignment horizontal="left" vertical="top" wrapText="1"/>
    </xf>
    <xf numFmtId="0" fontId="7" fillId="0" borderId="0" xfId="3" applyFont="1" applyFill="1" applyBorder="1" applyAlignment="1" applyProtection="1">
      <alignment horizontal="left" vertical="top"/>
    </xf>
    <xf numFmtId="0" fontId="7" fillId="0" borderId="0" xfId="3" quotePrefix="1" applyFont="1" applyFill="1" applyBorder="1" applyAlignment="1" applyProtection="1">
      <alignment horizontal="left" vertical="top"/>
    </xf>
    <xf numFmtId="0" fontId="7" fillId="0" borderId="8" xfId="3" quotePrefix="1" applyFont="1" applyFill="1" applyBorder="1" applyAlignment="1" applyProtection="1">
      <alignment horizontal="left" vertical="top" wrapText="1"/>
    </xf>
    <xf numFmtId="0" fontId="7" fillId="0" borderId="8" xfId="3" applyFont="1" applyFill="1" applyBorder="1" applyAlignment="1" applyProtection="1">
      <alignment horizontal="left" vertical="top"/>
    </xf>
    <xf numFmtId="0" fontId="7" fillId="0" borderId="0" xfId="3" quotePrefix="1" applyFont="1" applyFill="1" applyBorder="1" applyAlignment="1" applyProtection="1">
      <alignment vertical="top" wrapText="1"/>
    </xf>
    <xf numFmtId="0" fontId="7" fillId="0" borderId="0" xfId="3" quotePrefix="1" applyFont="1" applyFill="1" applyAlignment="1" applyProtection="1">
      <alignment vertical="top" wrapText="1"/>
      <protection locked="0"/>
    </xf>
    <xf numFmtId="0" fontId="7" fillId="0" borderId="0" xfId="3" quotePrefix="1" applyFont="1" applyFill="1" applyBorder="1" applyAlignment="1" applyProtection="1">
      <alignment vertical="top" wrapText="1"/>
      <protection locked="0"/>
    </xf>
    <xf numFmtId="0" fontId="7" fillId="0" borderId="0" xfId="3" applyFont="1" applyFill="1" applyBorder="1" applyAlignment="1" applyProtection="1">
      <alignment vertical="top"/>
      <protection locked="0"/>
    </xf>
    <xf numFmtId="0" fontId="104" fillId="0" borderId="0" xfId="0" quotePrefix="1" applyFont="1" applyFill="1" applyAlignment="1">
      <alignment vertical="top" wrapText="1"/>
    </xf>
    <xf numFmtId="0" fontId="104" fillId="0" borderId="1" xfId="0" quotePrefix="1" applyFont="1" applyFill="1" applyBorder="1" applyAlignment="1">
      <alignment vertical="top" wrapText="1"/>
    </xf>
    <xf numFmtId="0" fontId="7" fillId="0" borderId="1" xfId="3" applyFont="1" applyFill="1" applyBorder="1" applyAlignment="1" applyProtection="1">
      <alignment vertical="top"/>
      <protection locked="0"/>
    </xf>
    <xf numFmtId="0" fontId="29" fillId="0" borderId="0" xfId="0" applyNumberFormat="1" applyFont="1" applyBorder="1" applyAlignment="1" applyProtection="1">
      <alignment horizontal="center"/>
      <protection hidden="1"/>
    </xf>
    <xf numFmtId="0" fontId="8" fillId="0" borderId="0" xfId="0" applyNumberFormat="1" applyFont="1" applyBorder="1" applyAlignment="1" applyProtection="1">
      <alignment vertical="center"/>
      <protection hidden="1"/>
    </xf>
    <xf numFmtId="0" fontId="8" fillId="0" borderId="0" xfId="0" applyFont="1" applyBorder="1" applyAlignment="1" applyProtection="1">
      <alignment vertical="center"/>
      <protection hidden="1"/>
    </xf>
    <xf numFmtId="0" fontId="64" fillId="0" borderId="0" xfId="0" applyNumberFormat="1" applyFont="1" applyBorder="1" applyAlignment="1">
      <alignment horizontal="center"/>
    </xf>
    <xf numFmtId="0" fontId="105" fillId="9" borderId="6" xfId="0" quotePrefix="1" applyFont="1" applyFill="1" applyBorder="1" applyAlignment="1" applyProtection="1">
      <protection hidden="1"/>
    </xf>
    <xf numFmtId="0" fontId="105" fillId="9" borderId="6" xfId="0" applyFont="1" applyFill="1" applyBorder="1" applyAlignment="1" applyProtection="1">
      <protection hidden="1"/>
    </xf>
    <xf numFmtId="0" fontId="105" fillId="9" borderId="8" xfId="0" quotePrefix="1" applyFont="1" applyFill="1" applyBorder="1" applyAlignment="1" applyProtection="1">
      <protection hidden="1"/>
    </xf>
    <xf numFmtId="0" fontId="105" fillId="9" borderId="8" xfId="0" applyFont="1" applyFill="1" applyBorder="1" applyAlignment="1" applyProtection="1">
      <protection hidden="1"/>
    </xf>
    <xf numFmtId="0" fontId="105" fillId="9" borderId="8" xfId="0" quotePrefix="1" applyFont="1" applyFill="1" applyBorder="1" applyAlignment="1" applyProtection="1">
      <protection locked="0" hidden="1"/>
    </xf>
    <xf numFmtId="0" fontId="105" fillId="9" borderId="8" xfId="0" applyFont="1" applyFill="1" applyBorder="1" applyAlignment="1" applyProtection="1">
      <protection locked="0" hidden="1"/>
    </xf>
    <xf numFmtId="0" fontId="7" fillId="7" borderId="39" xfId="3" applyFont="1" applyFill="1" applyBorder="1" applyAlignment="1" applyProtection="1">
      <alignment horizontal="center" vertical="top" wrapText="1"/>
      <protection locked="0"/>
    </xf>
    <xf numFmtId="0" fontId="7" fillId="7" borderId="40" xfId="3" applyFont="1" applyFill="1" applyBorder="1" applyAlignment="1" applyProtection="1">
      <alignment horizontal="center" vertical="top" wrapText="1"/>
      <protection locked="0"/>
    </xf>
    <xf numFmtId="168" fontId="29" fillId="12" borderId="37" xfId="1" applyNumberFormat="1" applyFont="1" applyFill="1" applyBorder="1" applyProtection="1">
      <protection hidden="1"/>
    </xf>
    <xf numFmtId="43" fontId="7" fillId="0" borderId="0" xfId="21" applyNumberFormat="1" applyFont="1" applyFill="1" applyAlignment="1">
      <alignment horizontal="center"/>
    </xf>
    <xf numFmtId="43" fontId="130" fillId="0" borderId="0" xfId="21" applyFont="1" applyAlignment="1">
      <alignment horizontal="center"/>
    </xf>
    <xf numFmtId="43" fontId="7" fillId="0" borderId="7" xfId="21" applyNumberFormat="1" applyFont="1" applyFill="1" applyBorder="1" applyAlignment="1">
      <alignment horizontal="center"/>
    </xf>
    <xf numFmtId="43" fontId="7" fillId="0" borderId="112" xfId="21" applyNumberFormat="1" applyFont="1" applyFill="1" applyBorder="1" applyAlignment="1">
      <alignment horizontal="center"/>
    </xf>
    <xf numFmtId="43" fontId="7" fillId="0" borderId="101" xfId="21" applyNumberFormat="1" applyFont="1" applyFill="1" applyBorder="1" applyAlignment="1">
      <alignment horizontal="center"/>
    </xf>
    <xf numFmtId="0" fontId="29" fillId="0" borderId="0" xfId="19" applyFont="1" applyFill="1" applyBorder="1" applyAlignment="1" applyProtection="1">
      <alignment horizontal="center" vertical="top" wrapText="1"/>
      <protection hidden="1"/>
    </xf>
    <xf numFmtId="0" fontId="29" fillId="0" borderId="0" xfId="0" applyFont="1" applyBorder="1" applyAlignment="1">
      <alignment vertical="center" wrapText="1"/>
    </xf>
    <xf numFmtId="0" fontId="29" fillId="0" borderId="14" xfId="0" applyFont="1" applyBorder="1" applyAlignment="1">
      <alignment vertical="center" wrapText="1"/>
    </xf>
    <xf numFmtId="0" fontId="135" fillId="0" borderId="0" xfId="27" applyFont="1"/>
    <xf numFmtId="4" fontId="7" fillId="0" borderId="0" xfId="21" applyNumberFormat="1" applyFont="1" applyFill="1" applyAlignment="1">
      <alignment horizontal="center"/>
    </xf>
    <xf numFmtId="0" fontId="130" fillId="0" borderId="0" xfId="27" applyFont="1"/>
    <xf numFmtId="0" fontId="117" fillId="23" borderId="128" xfId="27" applyFont="1" applyFill="1" applyBorder="1" applyAlignment="1">
      <alignment horizontal="center" vertical="center" wrapText="1"/>
    </xf>
    <xf numFmtId="4" fontId="9" fillId="0" borderId="107" xfId="21" applyNumberFormat="1" applyFont="1" applyFill="1" applyBorder="1" applyAlignment="1">
      <alignment horizontal="center" vertical="center" wrapText="1"/>
    </xf>
    <xf numFmtId="0" fontId="135" fillId="0" borderId="0" xfId="27" applyFont="1" applyAlignment="1">
      <alignment horizontal="center" vertical="center"/>
    </xf>
    <xf numFmtId="0" fontId="117" fillId="23" borderId="129" xfId="27" applyFont="1" applyFill="1" applyBorder="1" applyAlignment="1">
      <alignment horizontal="center" vertical="center" wrapText="1"/>
    </xf>
    <xf numFmtId="4" fontId="9" fillId="0" borderId="47" xfId="21" applyNumberFormat="1" applyFont="1" applyFill="1" applyBorder="1" applyAlignment="1">
      <alignment horizontal="center" vertical="center" wrapText="1"/>
    </xf>
    <xf numFmtId="0" fontId="117" fillId="23" borderId="136" xfId="0" quotePrefix="1" applyFont="1" applyFill="1" applyBorder="1" applyAlignment="1">
      <alignment horizontal="center" vertical="center" wrapText="1"/>
    </xf>
    <xf numFmtId="39" fontId="7" fillId="0" borderId="7" xfId="0" applyNumberFormat="1" applyFont="1" applyFill="1" applyBorder="1" applyAlignment="1">
      <alignment horizontal="center" vertical="center" wrapText="1"/>
    </xf>
    <xf numFmtId="39" fontId="118" fillId="20" borderId="7" xfId="0" applyNumberFormat="1" applyFont="1" applyFill="1" applyBorder="1" applyAlignment="1">
      <alignment horizontal="center" vertical="center" wrapText="1"/>
    </xf>
    <xf numFmtId="39" fontId="7" fillId="0" borderId="7" xfId="1" applyNumberFormat="1" applyFont="1" applyFill="1" applyBorder="1" applyAlignment="1">
      <alignment horizontal="center" vertical="center" wrapText="1"/>
    </xf>
    <xf numFmtId="39" fontId="118" fillId="20" borderId="7" xfId="1" applyNumberFormat="1" applyFont="1" applyFill="1" applyBorder="1" applyAlignment="1">
      <alignment horizontal="center" vertical="center" wrapText="1"/>
    </xf>
    <xf numFmtId="0" fontId="117" fillId="23" borderId="136" xfId="26" quotePrefix="1" applyFont="1" applyFill="1" applyBorder="1" applyAlignment="1">
      <alignment horizontal="center" vertical="center" wrapText="1"/>
    </xf>
    <xf numFmtId="4" fontId="7" fillId="0" borderId="7" xfId="0" applyNumberFormat="1" applyFont="1" applyBorder="1" applyAlignment="1">
      <alignment horizontal="right" vertical="center" wrapText="1" indent="1"/>
    </xf>
    <xf numFmtId="4" fontId="118" fillId="20" borderId="7" xfId="26" applyNumberFormat="1" applyFont="1" applyFill="1" applyBorder="1" applyAlignment="1">
      <alignment horizontal="center" vertical="center" wrapText="1"/>
    </xf>
    <xf numFmtId="4" fontId="7" fillId="0" borderId="7" xfId="26" applyNumberFormat="1" applyFont="1" applyFill="1" applyBorder="1" applyAlignment="1">
      <alignment horizontal="center" vertical="center" wrapText="1"/>
    </xf>
    <xf numFmtId="0" fontId="118" fillId="20" borderId="7" xfId="26" applyFont="1" applyFill="1" applyBorder="1" applyAlignment="1">
      <alignment horizontal="center" vertical="center" wrapText="1"/>
    </xf>
    <xf numFmtId="0" fontId="118" fillId="23" borderId="121" xfId="27" applyFont="1" applyFill="1" applyBorder="1" applyAlignment="1">
      <alignment horizontal="center" vertical="center" wrapText="1"/>
    </xf>
    <xf numFmtId="0" fontId="118" fillId="0" borderId="111" xfId="27" applyFont="1" applyFill="1" applyBorder="1" applyAlignment="1">
      <alignment horizontal="center" vertical="center" wrapText="1"/>
    </xf>
    <xf numFmtId="4" fontId="9" fillId="0" borderId="7" xfId="21" applyNumberFormat="1" applyFont="1" applyFill="1" applyBorder="1" applyAlignment="1">
      <alignment horizontal="center" vertical="center" wrapText="1"/>
    </xf>
    <xf numFmtId="0" fontId="135" fillId="0" borderId="0" xfId="27" applyFont="1" applyFill="1" applyAlignment="1">
      <alignment horizontal="center" vertical="center"/>
    </xf>
    <xf numFmtId="4" fontId="7" fillId="0" borderId="7" xfId="21" applyNumberFormat="1" applyFont="1" applyFill="1" applyBorder="1" applyAlignment="1">
      <alignment horizontal="center"/>
    </xf>
    <xf numFmtId="17" fontId="130" fillId="0" borderId="111" xfId="27" applyNumberFormat="1" applyFont="1" applyBorder="1"/>
    <xf numFmtId="0" fontId="130" fillId="0" borderId="111" xfId="27" applyFont="1" applyFill="1" applyBorder="1"/>
    <xf numFmtId="0" fontId="130" fillId="0" borderId="0" xfId="27" applyFont="1" applyFill="1"/>
    <xf numFmtId="0" fontId="130" fillId="0" borderId="111" xfId="27" applyFont="1" applyBorder="1"/>
    <xf numFmtId="0" fontId="130" fillId="0" borderId="122" xfId="27" applyFont="1" applyBorder="1"/>
    <xf numFmtId="0" fontId="7" fillId="7" borderId="7" xfId="3" applyFont="1" applyFill="1" applyBorder="1" applyAlignment="1" applyProtection="1">
      <alignment horizontal="left" vertical="center" wrapText="1"/>
      <protection locked="0"/>
    </xf>
    <xf numFmtId="0" fontId="7" fillId="7" borderId="7" xfId="3" applyFont="1" applyFill="1" applyBorder="1" applyAlignment="1" applyProtection="1">
      <alignment horizontal="center" vertical="center"/>
      <protection locked="0"/>
    </xf>
    <xf numFmtId="165" fontId="7" fillId="7" borderId="7" xfId="1" applyNumberFormat="1" applyFont="1" applyFill="1" applyBorder="1" applyAlignment="1" applyProtection="1">
      <alignment horizontal="right" vertical="center"/>
      <protection locked="0"/>
    </xf>
    <xf numFmtId="165" fontId="7" fillId="7" borderId="7" xfId="1" applyFont="1" applyFill="1" applyBorder="1" applyAlignment="1" applyProtection="1">
      <alignment vertical="center"/>
      <protection locked="0"/>
    </xf>
    <xf numFmtId="168" fontId="7" fillId="9" borderId="46" xfId="1" applyNumberFormat="1" applyFont="1" applyFill="1" applyBorder="1" applyAlignment="1" applyProtection="1">
      <alignment vertical="center"/>
      <protection hidden="1"/>
    </xf>
    <xf numFmtId="0" fontId="7" fillId="7" borderId="47" xfId="3" applyFont="1" applyFill="1" applyBorder="1" applyAlignment="1" applyProtection="1">
      <alignment horizontal="left" vertical="center" wrapText="1"/>
      <protection locked="0"/>
    </xf>
    <xf numFmtId="0" fontId="7" fillId="7" borderId="47" xfId="3" applyFont="1" applyFill="1" applyBorder="1" applyAlignment="1" applyProtection="1">
      <alignment horizontal="center" vertical="center"/>
      <protection locked="0"/>
    </xf>
    <xf numFmtId="165" fontId="7" fillId="7" borderId="47" xfId="1" applyNumberFormat="1" applyFont="1" applyFill="1" applyBorder="1" applyAlignment="1" applyProtection="1">
      <alignment horizontal="right" vertical="center"/>
      <protection locked="0"/>
    </xf>
    <xf numFmtId="165" fontId="7" fillId="7" borderId="47" xfId="1" applyFont="1" applyFill="1" applyBorder="1" applyAlignment="1" applyProtection="1">
      <alignment vertical="center"/>
      <protection locked="0"/>
    </xf>
    <xf numFmtId="168" fontId="7" fillId="9" borderId="48" xfId="1" applyNumberFormat="1" applyFont="1" applyFill="1" applyBorder="1" applyAlignment="1" applyProtection="1">
      <alignment vertical="center"/>
      <protection hidden="1"/>
    </xf>
    <xf numFmtId="0" fontId="7" fillId="7" borderId="7" xfId="3" applyFont="1" applyFill="1" applyBorder="1" applyAlignment="1" applyProtection="1">
      <alignment horizontal="center" vertical="center" wrapText="1"/>
      <protection hidden="1"/>
    </xf>
    <xf numFmtId="0" fontId="7" fillId="7" borderId="47" xfId="3" applyFont="1" applyFill="1" applyBorder="1" applyAlignment="1" applyProtection="1">
      <alignment horizontal="center" vertical="center" wrapText="1"/>
      <protection hidden="1"/>
    </xf>
    <xf numFmtId="0" fontId="7" fillId="12" borderId="7" xfId="3" applyFont="1" applyFill="1" applyBorder="1" applyAlignment="1" applyProtection="1">
      <alignment horizontal="center" vertical="center" wrapText="1"/>
      <protection locked="0"/>
    </xf>
    <xf numFmtId="0" fontId="7" fillId="12" borderId="47" xfId="3" applyFont="1" applyFill="1" applyBorder="1" applyAlignment="1" applyProtection="1">
      <alignment horizontal="center" vertical="center" wrapText="1"/>
      <protection locked="0"/>
    </xf>
    <xf numFmtId="41" fontId="7" fillId="0" borderId="0" xfId="3" applyNumberFormat="1" applyFont="1" applyProtection="1">
      <protection locked="0"/>
    </xf>
    <xf numFmtId="41" fontId="7" fillId="0" borderId="0" xfId="3" applyNumberFormat="1" applyFont="1" applyFill="1" applyProtection="1">
      <protection locked="0"/>
    </xf>
    <xf numFmtId="41" fontId="19" fillId="0" borderId="0" xfId="3" applyNumberFormat="1" applyFont="1" applyProtection="1">
      <protection locked="0"/>
    </xf>
    <xf numFmtId="0" fontId="119" fillId="20" borderId="0" xfId="3" applyFont="1" applyFill="1" applyAlignment="1" applyProtection="1">
      <alignment horizontal="center"/>
    </xf>
    <xf numFmtId="0" fontId="7" fillId="19" borderId="0" xfId="3" applyFont="1" applyFill="1" applyBorder="1" applyAlignment="1" applyProtection="1">
      <alignment horizontal="center"/>
    </xf>
    <xf numFmtId="0" fontId="9" fillId="19" borderId="0" xfId="3" applyFont="1" applyFill="1" applyBorder="1" applyAlignment="1" applyProtection="1">
      <alignment horizontal="center"/>
    </xf>
    <xf numFmtId="0" fontId="7" fillId="12" borderId="7" xfId="3" applyFont="1" applyFill="1" applyBorder="1" applyAlignment="1" applyProtection="1">
      <alignment horizontal="center" vertical="center" wrapText="1"/>
      <protection hidden="1"/>
    </xf>
    <xf numFmtId="0" fontId="7" fillId="12" borderId="47" xfId="3" applyFont="1" applyFill="1" applyBorder="1" applyAlignment="1" applyProtection="1">
      <alignment horizontal="center" vertical="center" wrapText="1"/>
      <protection hidden="1"/>
    </xf>
    <xf numFmtId="0" fontId="7" fillId="19" borderId="0" xfId="3" applyFont="1" applyFill="1" applyAlignment="1" applyProtection="1">
      <alignment horizontal="center"/>
    </xf>
    <xf numFmtId="0" fontId="29" fillId="18" borderId="0" xfId="3" applyFont="1" applyFill="1" applyBorder="1" applyAlignment="1" applyProtection="1">
      <alignment horizontal="center"/>
    </xf>
    <xf numFmtId="0" fontId="19" fillId="0" borderId="0" xfId="3" applyFont="1" applyAlignment="1" applyProtection="1">
      <alignment horizontal="center"/>
      <protection locked="0"/>
    </xf>
    <xf numFmtId="0" fontId="7" fillId="0" borderId="96" xfId="3" applyFont="1" applyFill="1" applyBorder="1" applyAlignment="1" applyProtection="1">
      <alignment vertical="top"/>
      <protection hidden="1"/>
    </xf>
    <xf numFmtId="0" fontId="7" fillId="0" borderId="96" xfId="3" applyFont="1" applyBorder="1" applyProtection="1">
      <protection locked="0"/>
    </xf>
    <xf numFmtId="0" fontId="7" fillId="0" borderId="110" xfId="3" applyFont="1" applyBorder="1" applyProtection="1">
      <protection locked="0"/>
    </xf>
    <xf numFmtId="0" fontId="9" fillId="0" borderId="0" xfId="3" applyFont="1" applyBorder="1" applyAlignment="1" applyProtection="1">
      <alignment vertical="center"/>
      <protection locked="0"/>
    </xf>
    <xf numFmtId="0" fontId="7" fillId="0" borderId="74" xfId="3" applyFont="1" applyFill="1" applyBorder="1" applyAlignment="1" applyProtection="1">
      <alignment vertical="top"/>
      <protection hidden="1"/>
    </xf>
    <xf numFmtId="0" fontId="7" fillId="0" borderId="0" xfId="3" applyFont="1" applyAlignment="1" applyProtection="1">
      <alignment horizontal="center"/>
      <protection locked="0"/>
    </xf>
    <xf numFmtId="0" fontId="7" fillId="0" borderId="0" xfId="3" applyFont="1" applyFill="1" applyAlignment="1" applyProtection="1">
      <alignment horizontal="center"/>
      <protection locked="0"/>
    </xf>
    <xf numFmtId="0" fontId="7" fillId="0" borderId="74" xfId="3" applyFont="1" applyFill="1" applyBorder="1" applyAlignment="1" applyProtection="1">
      <alignment horizontal="center" vertical="top" wrapText="1"/>
      <protection hidden="1"/>
    </xf>
    <xf numFmtId="0" fontId="7" fillId="0" borderId="96" xfId="3" applyFont="1" applyFill="1" applyBorder="1" applyAlignment="1" applyProtection="1">
      <alignment horizontal="center" vertical="top" wrapText="1"/>
      <protection hidden="1"/>
    </xf>
    <xf numFmtId="0" fontId="7" fillId="0" borderId="96" xfId="3" applyFont="1" applyBorder="1" applyAlignment="1" applyProtection="1">
      <alignment horizontal="center"/>
      <protection locked="0"/>
    </xf>
    <xf numFmtId="0" fontId="7" fillId="0" borderId="110" xfId="3" applyFont="1" applyBorder="1" applyAlignment="1" applyProtection="1">
      <alignment horizontal="center"/>
      <protection locked="0"/>
    </xf>
    <xf numFmtId="0" fontId="9" fillId="0" borderId="0" xfId="3" applyFont="1" applyAlignment="1" applyProtection="1">
      <alignment horizontal="center" vertical="center"/>
      <protection locked="0"/>
    </xf>
    <xf numFmtId="0" fontId="7" fillId="0" borderId="96" xfId="3" applyFont="1" applyBorder="1" applyAlignment="1" applyProtection="1">
      <alignment horizontal="center" vertical="center"/>
      <protection locked="0"/>
    </xf>
    <xf numFmtId="0" fontId="7" fillId="0" borderId="96" xfId="3" applyFont="1" applyBorder="1" applyAlignment="1" applyProtection="1">
      <alignment vertical="center"/>
      <protection locked="0"/>
    </xf>
    <xf numFmtId="180" fontId="29" fillId="0" borderId="0" xfId="0" applyNumberFormat="1" applyFont="1" applyBorder="1" applyAlignment="1" applyProtection="1">
      <alignment vertical="center" wrapText="1"/>
      <protection locked="0"/>
    </xf>
    <xf numFmtId="49" fontId="7" fillId="0" borderId="0" xfId="3" applyNumberFormat="1" applyFont="1" applyAlignment="1" applyProtection="1">
      <alignment horizontal="center"/>
      <protection locked="0"/>
    </xf>
    <xf numFmtId="49" fontId="7" fillId="0" borderId="0" xfId="3" applyNumberFormat="1" applyFont="1" applyFill="1" applyAlignment="1" applyProtection="1">
      <alignment horizontal="center"/>
      <protection locked="0"/>
    </xf>
    <xf numFmtId="49" fontId="19" fillId="0" borderId="0" xfId="3" applyNumberFormat="1" applyFont="1" applyAlignment="1" applyProtection="1">
      <alignment horizontal="center"/>
      <protection locked="0"/>
    </xf>
    <xf numFmtId="49" fontId="7" fillId="7" borderId="74" xfId="1" applyNumberFormat="1" applyFont="1" applyFill="1" applyBorder="1" applyAlignment="1" applyProtection="1">
      <alignment horizontal="center" vertical="center"/>
      <protection locked="0"/>
    </xf>
    <xf numFmtId="49" fontId="7" fillId="7" borderId="96" xfId="1" applyNumberFormat="1" applyFont="1" applyFill="1" applyBorder="1" applyAlignment="1" applyProtection="1">
      <alignment horizontal="center" vertical="center"/>
      <protection locked="0"/>
    </xf>
    <xf numFmtId="49" fontId="7" fillId="7" borderId="110" xfId="1" applyNumberFormat="1" applyFont="1" applyFill="1" applyBorder="1" applyAlignment="1" applyProtection="1">
      <alignment horizontal="center" vertical="center"/>
      <protection locked="0"/>
    </xf>
    <xf numFmtId="49" fontId="9" fillId="0" borderId="0" xfId="3" applyNumberFormat="1" applyFont="1" applyAlignment="1" applyProtection="1">
      <alignment horizontal="center" vertical="center"/>
      <protection locked="0"/>
    </xf>
    <xf numFmtId="0" fontId="29" fillId="0" borderId="0" xfId="0" applyNumberFormat="1" applyFont="1" applyBorder="1" applyAlignment="1">
      <alignment vertical="center"/>
    </xf>
    <xf numFmtId="183" fontId="29" fillId="0" borderId="0" xfId="0" applyNumberFormat="1" applyFont="1" applyBorder="1" applyAlignment="1" applyProtection="1">
      <alignment horizontal="center" vertical="center" wrapText="1"/>
      <protection locked="0"/>
    </xf>
    <xf numFmtId="183" fontId="29" fillId="0" borderId="0" xfId="0" applyNumberFormat="1" applyFont="1" applyBorder="1" applyAlignment="1" applyProtection="1">
      <alignment vertical="center" wrapText="1"/>
      <protection locked="0"/>
    </xf>
    <xf numFmtId="0" fontId="7" fillId="0" borderId="110" xfId="3" applyFont="1" applyFill="1" applyBorder="1" applyAlignment="1" applyProtection="1">
      <alignment vertical="top"/>
      <protection hidden="1"/>
    </xf>
    <xf numFmtId="0" fontId="136" fillId="20" borderId="0" xfId="3" applyFont="1" applyFill="1" applyAlignment="1" applyProtection="1">
      <alignment vertical="top"/>
      <protection locked="0"/>
    </xf>
    <xf numFmtId="49" fontId="136" fillId="20" borderId="0" xfId="3" applyNumberFormat="1" applyFont="1" applyFill="1" applyAlignment="1" applyProtection="1">
      <alignment horizontal="center" vertical="top"/>
      <protection locked="0"/>
    </xf>
    <xf numFmtId="0" fontId="20" fillId="0" borderId="137" xfId="19" applyFont="1" applyFill="1" applyBorder="1" applyAlignment="1" applyProtection="1">
      <alignment horizontal="center" vertical="center" wrapText="1"/>
      <protection hidden="1"/>
    </xf>
    <xf numFmtId="49" fontId="20" fillId="0" borderId="137" xfId="19" applyNumberFormat="1" applyFont="1" applyFill="1" applyBorder="1" applyAlignment="1" applyProtection="1">
      <alignment horizontal="center" vertical="center" wrapText="1"/>
      <protection hidden="1"/>
    </xf>
    <xf numFmtId="180" fontId="7" fillId="0" borderId="96" xfId="3" applyNumberFormat="1" applyFont="1" applyFill="1" applyBorder="1" applyAlignment="1" applyProtection="1">
      <alignment vertical="top"/>
      <protection hidden="1"/>
    </xf>
    <xf numFmtId="180" fontId="7" fillId="0" borderId="110" xfId="3" applyNumberFormat="1" applyFont="1" applyFill="1" applyBorder="1" applyAlignment="1" applyProtection="1">
      <alignment vertical="top"/>
      <protection hidden="1"/>
    </xf>
    <xf numFmtId="0" fontId="20" fillId="0" borderId="47" xfId="19" applyFont="1" applyFill="1" applyBorder="1" applyAlignment="1" applyProtection="1">
      <alignment horizontal="center" vertical="center" wrapText="1"/>
      <protection hidden="1"/>
    </xf>
    <xf numFmtId="49" fontId="20" fillId="0" borderId="47" xfId="19" applyNumberFormat="1" applyFont="1" applyFill="1" applyBorder="1" applyAlignment="1" applyProtection="1">
      <alignment horizontal="center" vertical="center" wrapText="1"/>
      <protection hidden="1"/>
    </xf>
    <xf numFmtId="37" fontId="7" fillId="0" borderId="96" xfId="3" applyNumberFormat="1" applyFont="1" applyFill="1" applyBorder="1" applyAlignment="1" applyProtection="1">
      <alignment vertical="top"/>
      <protection hidden="1"/>
    </xf>
    <xf numFmtId="37" fontId="7" fillId="0" borderId="110" xfId="3" applyNumberFormat="1" applyFont="1" applyFill="1" applyBorder="1" applyAlignment="1" applyProtection="1">
      <alignment vertical="top"/>
      <protection hidden="1"/>
    </xf>
    <xf numFmtId="37" fontId="7" fillId="0" borderId="74" xfId="3" applyNumberFormat="1" applyFont="1" applyFill="1" applyBorder="1" applyAlignment="1" applyProtection="1">
      <alignment vertical="top"/>
      <protection hidden="1"/>
    </xf>
    <xf numFmtId="0" fontId="29" fillId="0" borderId="10" xfId="0" applyFont="1" applyBorder="1" applyAlignment="1">
      <alignment vertical="center"/>
    </xf>
    <xf numFmtId="0" fontId="29" fillId="0" borderId="0" xfId="0" applyFont="1" applyBorder="1" applyAlignment="1">
      <alignment vertical="center"/>
    </xf>
    <xf numFmtId="0" fontId="29" fillId="0" borderId="14" xfId="0" applyFont="1" applyBorder="1" applyAlignment="1">
      <alignment vertical="center"/>
    </xf>
    <xf numFmtId="0" fontId="29" fillId="0" borderId="0" xfId="0" applyFont="1" applyBorder="1" applyAlignment="1" applyProtection="1">
      <alignment vertical="top" wrapText="1"/>
      <protection locked="0"/>
    </xf>
    <xf numFmtId="0" fontId="29" fillId="0" borderId="14" xfId="0" applyFont="1" applyBorder="1" applyAlignment="1" applyProtection="1">
      <alignment vertical="top" wrapText="1"/>
      <protection locked="0"/>
    </xf>
    <xf numFmtId="0" fontId="29" fillId="0" borderId="10" xfId="0" applyFont="1" applyBorder="1" applyAlignment="1" applyProtection="1">
      <alignment horizontal="center" vertical="center"/>
      <protection locked="0"/>
    </xf>
    <xf numFmtId="0" fontId="7" fillId="9" borderId="0" xfId="19" applyFont="1" applyFill="1"/>
    <xf numFmtId="0" fontId="7" fillId="0" borderId="0" xfId="19" applyFont="1"/>
    <xf numFmtId="0" fontId="138" fillId="9" borderId="0" xfId="19" applyFont="1" applyFill="1"/>
    <xf numFmtId="0" fontId="138" fillId="0" borderId="0" xfId="19" applyFont="1"/>
    <xf numFmtId="0" fontId="73" fillId="9" borderId="0" xfId="19" applyFont="1" applyFill="1"/>
    <xf numFmtId="0" fontId="73" fillId="0" borderId="0" xfId="19" applyFont="1"/>
    <xf numFmtId="0" fontId="7" fillId="9" borderId="0" xfId="19" applyFont="1" applyFill="1" applyBorder="1"/>
    <xf numFmtId="0" fontId="7" fillId="9" borderId="0" xfId="19" quotePrefix="1" applyFont="1" applyFill="1"/>
    <xf numFmtId="41" fontId="7" fillId="9" borderId="0" xfId="28" quotePrefix="1" applyFont="1" applyFill="1" applyBorder="1" applyAlignment="1"/>
    <xf numFmtId="41" fontId="7" fillId="9" borderId="0" xfId="28" applyFont="1" applyFill="1" applyBorder="1" applyAlignment="1"/>
    <xf numFmtId="0" fontId="139" fillId="9" borderId="0" xfId="19" applyFont="1" applyFill="1"/>
    <xf numFmtId="0" fontId="140" fillId="9" borderId="0" xfId="19" applyFont="1" applyFill="1"/>
    <xf numFmtId="0" fontId="7" fillId="9" borderId="0" xfId="19" quotePrefix="1" applyFont="1" applyFill="1" applyBorder="1" applyAlignment="1"/>
    <xf numFmtId="0" fontId="7" fillId="9" borderId="0" xfId="19" applyFont="1" applyFill="1" applyProtection="1">
      <protection locked="0"/>
    </xf>
    <xf numFmtId="0" fontId="7" fillId="9" borderId="0" xfId="19" quotePrefix="1" applyFont="1" applyFill="1" applyProtection="1">
      <protection locked="0"/>
    </xf>
    <xf numFmtId="0" fontId="7" fillId="9" borderId="0" xfId="19" applyFont="1" applyFill="1" applyAlignment="1" applyProtection="1">
      <alignment horizontal="center"/>
      <protection locked="0"/>
    </xf>
    <xf numFmtId="0" fontId="7" fillId="9" borderId="0" xfId="19" applyFont="1" applyFill="1" applyBorder="1" applyAlignment="1"/>
    <xf numFmtId="0" fontId="7" fillId="9" borderId="0" xfId="19" applyFont="1" applyFill="1" applyAlignment="1">
      <alignment horizontal="center"/>
    </xf>
    <xf numFmtId="0" fontId="141" fillId="9" borderId="0" xfId="19" applyFont="1" applyFill="1" applyAlignment="1">
      <alignment vertical="top"/>
    </xf>
    <xf numFmtId="0" fontId="7" fillId="9" borderId="0" xfId="19" applyFont="1" applyFill="1" applyAlignment="1">
      <alignment vertical="top"/>
    </xf>
    <xf numFmtId="0" fontId="73" fillId="9" borderId="0" xfId="19" applyFont="1" applyFill="1" applyAlignment="1">
      <alignment vertical="top"/>
    </xf>
    <xf numFmtId="0" fontId="139" fillId="9" borderId="0" xfId="19" applyFont="1" applyFill="1" applyBorder="1"/>
    <xf numFmtId="0" fontId="140" fillId="9" borderId="0" xfId="19" applyFont="1" applyFill="1" applyBorder="1"/>
    <xf numFmtId="0" fontId="73" fillId="9" borderId="0" xfId="19" applyFont="1" applyFill="1" applyBorder="1"/>
    <xf numFmtId="0" fontId="139" fillId="9" borderId="0" xfId="19" applyFont="1" applyFill="1" applyAlignment="1">
      <alignment horizontal="center"/>
    </xf>
    <xf numFmtId="0" fontId="139" fillId="9" borderId="0" xfId="19" applyFont="1" applyFill="1" applyAlignment="1"/>
    <xf numFmtId="0" fontId="73" fillId="9" borderId="0" xfId="19" applyFont="1" applyFill="1" applyAlignment="1">
      <alignment horizontal="center"/>
    </xf>
    <xf numFmtId="0" fontId="73" fillId="9" borderId="0" xfId="19" applyFont="1" applyFill="1" applyBorder="1" applyAlignment="1"/>
    <xf numFmtId="0" fontId="73" fillId="9" borderId="0" xfId="19" applyFont="1" applyFill="1" applyBorder="1" applyAlignment="1">
      <alignment horizontal="center"/>
    </xf>
    <xf numFmtId="0" fontId="9" fillId="9" borderId="0" xfId="19" applyFont="1" applyFill="1"/>
    <xf numFmtId="0" fontId="7" fillId="9" borderId="0" xfId="19" applyFont="1" applyFill="1" applyBorder="1" applyAlignment="1">
      <alignment horizontal="center" vertical="center"/>
    </xf>
    <xf numFmtId="0" fontId="7" fillId="9" borderId="8" xfId="19" applyFont="1" applyFill="1" applyBorder="1"/>
    <xf numFmtId="0" fontId="139" fillId="9" borderId="8" xfId="19" applyFont="1" applyFill="1" applyBorder="1" applyAlignment="1"/>
    <xf numFmtId="0" fontId="7" fillId="9" borderId="0" xfId="19" applyFont="1" applyFill="1" applyBorder="1" applyAlignment="1">
      <alignment horizontal="center"/>
    </xf>
    <xf numFmtId="0" fontId="7" fillId="9" borderId="0" xfId="19" applyFont="1" applyFill="1" applyBorder="1" applyProtection="1">
      <protection locked="0"/>
    </xf>
    <xf numFmtId="0" fontId="7" fillId="9" borderId="0" xfId="19" applyFont="1" applyFill="1" applyBorder="1" applyAlignment="1" applyProtection="1">
      <protection locked="0"/>
    </xf>
    <xf numFmtId="0" fontId="7" fillId="7" borderId="37" xfId="3" applyFont="1" applyFill="1" applyBorder="1" applyAlignment="1" applyProtection="1">
      <alignment horizontal="center" vertical="center"/>
      <protection locked="0"/>
    </xf>
    <xf numFmtId="0" fontId="143" fillId="0" borderId="0" xfId="0" applyFont="1"/>
    <xf numFmtId="0" fontId="143" fillId="0" borderId="0" xfId="0" applyFont="1" applyAlignment="1">
      <alignment horizontal="center" vertical="center"/>
    </xf>
    <xf numFmtId="0" fontId="9" fillId="19" borderId="0" xfId="3" applyFont="1" applyFill="1" applyAlignment="1" applyProtection="1">
      <alignment horizontal="left" vertical="top" wrapText="1"/>
      <protection locked="0"/>
    </xf>
    <xf numFmtId="0" fontId="29" fillId="0" borderId="14" xfId="0" applyNumberFormat="1" applyFont="1" applyBorder="1" applyAlignment="1">
      <alignment horizontal="center" vertical="center" wrapText="1"/>
    </xf>
    <xf numFmtId="0" fontId="29" fillId="0" borderId="10" xfId="0" applyNumberFormat="1" applyFont="1" applyBorder="1" applyAlignment="1">
      <alignment horizontal="center" vertical="center" wrapText="1"/>
    </xf>
    <xf numFmtId="0" fontId="29" fillId="0" borderId="0" xfId="0" applyNumberFormat="1" applyFont="1" applyBorder="1" applyAlignment="1">
      <alignment horizontal="center" vertical="center" wrapText="1"/>
    </xf>
    <xf numFmtId="0" fontId="29" fillId="0" borderId="0" xfId="0" applyNumberFormat="1" applyFont="1" applyBorder="1" applyAlignment="1" applyProtection="1">
      <alignment horizontal="center" vertical="center" wrapText="1"/>
      <protection locked="0"/>
    </xf>
    <xf numFmtId="0" fontId="29" fillId="0" borderId="14" xfId="0" applyNumberFormat="1" applyFont="1" applyBorder="1" applyAlignment="1" applyProtection="1">
      <alignment horizontal="center" vertical="center" wrapText="1"/>
      <protection locked="0"/>
    </xf>
    <xf numFmtId="0" fontId="29" fillId="0" borderId="10" xfId="0" applyNumberFormat="1" applyFont="1" applyBorder="1" applyAlignment="1" applyProtection="1">
      <alignment horizontal="center" vertical="center" wrapText="1"/>
      <protection locked="0"/>
    </xf>
    <xf numFmtId="0" fontId="9" fillId="19" borderId="139" xfId="3" applyFont="1" applyFill="1" applyBorder="1" applyAlignment="1" applyProtection="1">
      <alignment horizontal="left" vertical="top" wrapText="1"/>
      <protection locked="0"/>
    </xf>
    <xf numFmtId="168" fontId="29" fillId="0" borderId="10" xfId="0" applyNumberFormat="1" applyFont="1" applyBorder="1" applyAlignment="1">
      <alignment horizontal="center" vertical="center"/>
    </xf>
    <xf numFmtId="168" fontId="29" fillId="0" borderId="0" xfId="0" applyNumberFormat="1" applyFont="1" applyBorder="1" applyAlignment="1">
      <alignment horizontal="center" vertical="center"/>
    </xf>
    <xf numFmtId="0" fontId="8" fillId="0" borderId="10" xfId="0" applyFont="1" applyBorder="1" applyAlignment="1">
      <alignment horizontal="center" vertical="center"/>
    </xf>
    <xf numFmtId="0" fontId="8" fillId="0" borderId="24" xfId="0" applyFont="1" applyBorder="1" applyAlignment="1">
      <alignment horizontal="center" vertical="center"/>
    </xf>
    <xf numFmtId="0" fontId="8" fillId="0" borderId="9" xfId="0" applyFont="1" applyBorder="1" applyAlignment="1">
      <alignment horizontal="center"/>
    </xf>
    <xf numFmtId="0" fontId="29" fillId="0" borderId="10" xfId="0" applyFont="1" applyBorder="1" applyAlignment="1">
      <alignment horizontal="center" vertical="center"/>
    </xf>
    <xf numFmtId="0" fontId="29" fillId="0" borderId="14" xfId="0" applyFont="1" applyBorder="1" applyAlignment="1">
      <alignment horizontal="center" vertical="center"/>
    </xf>
    <xf numFmtId="0" fontId="29" fillId="0" borderId="24" xfId="0" applyFont="1" applyBorder="1" applyAlignment="1">
      <alignment horizontal="center" vertical="center"/>
    </xf>
    <xf numFmtId="0" fontId="29" fillId="0" borderId="9" xfId="0" applyFont="1" applyBorder="1" applyAlignment="1">
      <alignment horizontal="center" vertical="center"/>
    </xf>
    <xf numFmtId="0" fontId="29" fillId="0" borderId="23" xfId="0" applyFont="1" applyBorder="1" applyAlignment="1">
      <alignment horizontal="center" vertical="center"/>
    </xf>
    <xf numFmtId="0" fontId="8" fillId="0" borderId="20" xfId="0" applyFont="1" applyBorder="1" applyAlignment="1">
      <alignment horizontal="center" vertical="center"/>
    </xf>
    <xf numFmtId="0" fontId="8" fillId="0" borderId="0" xfId="0" applyFont="1" applyBorder="1" applyAlignment="1">
      <alignment horizontal="center"/>
    </xf>
    <xf numFmtId="0" fontId="8" fillId="0" borderId="0" xfId="0" applyFont="1" applyBorder="1" applyAlignment="1">
      <alignment horizontal="left" vertical="center"/>
    </xf>
    <xf numFmtId="165" fontId="29" fillId="0" borderId="24" xfId="0" applyNumberFormat="1" applyFont="1" applyBorder="1" applyAlignment="1">
      <alignment horizontal="center" vertical="center" wrapText="1"/>
    </xf>
    <xf numFmtId="165" fontId="29" fillId="0" borderId="9" xfId="0" applyNumberFormat="1" applyFont="1" applyBorder="1" applyAlignment="1">
      <alignment horizontal="center" vertical="center" wrapText="1"/>
    </xf>
    <xf numFmtId="165" fontId="29" fillId="0" borderId="23" xfId="0" applyNumberFormat="1" applyFont="1" applyBorder="1" applyAlignment="1">
      <alignment horizontal="center" vertical="center" wrapText="1"/>
    </xf>
    <xf numFmtId="0" fontId="8" fillId="0" borderId="73" xfId="0" applyFont="1" applyBorder="1" applyAlignment="1">
      <alignment horizontal="center" vertical="center"/>
    </xf>
    <xf numFmtId="0" fontId="8" fillId="0" borderId="17" xfId="0" applyFont="1" applyBorder="1" applyAlignment="1">
      <alignment horizontal="center" vertical="center"/>
    </xf>
    <xf numFmtId="165" fontId="57" fillId="0" borderId="9" xfId="0" applyNumberFormat="1" applyFont="1" applyBorder="1" applyAlignment="1">
      <alignment horizontal="center" vertical="center" wrapText="1"/>
    </xf>
    <xf numFmtId="168" fontId="29" fillId="0" borderId="0" xfId="0" applyNumberFormat="1" applyFont="1" applyBorder="1" applyAlignment="1">
      <alignment vertical="center" wrapText="1"/>
    </xf>
    <xf numFmtId="168" fontId="29" fillId="0" borderId="14" xfId="0" applyNumberFormat="1" applyFont="1" applyBorder="1" applyAlignment="1">
      <alignment vertical="center" wrapText="1"/>
    </xf>
    <xf numFmtId="180" fontId="29" fillId="0" borderId="10" xfId="0" applyNumberFormat="1" applyFont="1" applyBorder="1" applyAlignment="1" applyProtection="1">
      <alignment horizontal="center" vertical="center" wrapText="1"/>
      <protection locked="0"/>
    </xf>
    <xf numFmtId="180" fontId="29" fillId="0" borderId="0" xfId="0" applyNumberFormat="1" applyFont="1" applyBorder="1" applyAlignment="1" applyProtection="1">
      <alignment horizontal="center" vertical="center" wrapText="1"/>
      <protection locked="0"/>
    </xf>
    <xf numFmtId="168" fontId="29" fillId="0" borderId="10" xfId="0" applyNumberFormat="1" applyFont="1" applyBorder="1" applyAlignment="1">
      <alignment horizontal="center"/>
    </xf>
    <xf numFmtId="168" fontId="29" fillId="0" borderId="0" xfId="0" applyNumberFormat="1" applyFont="1" applyBorder="1" applyAlignment="1">
      <alignment horizontal="center"/>
    </xf>
    <xf numFmtId="0" fontId="29" fillId="0" borderId="10" xfId="0" applyFont="1" applyBorder="1" applyAlignment="1">
      <alignment vertical="center"/>
    </xf>
    <xf numFmtId="0" fontId="29" fillId="0" borderId="0" xfId="0" applyFont="1" applyBorder="1" applyAlignment="1">
      <alignment vertical="center"/>
    </xf>
    <xf numFmtId="0" fontId="29" fillId="0" borderId="14" xfId="0" applyFont="1" applyBorder="1" applyAlignment="1">
      <alignment vertical="center"/>
    </xf>
    <xf numFmtId="0" fontId="29" fillId="0" borderId="9" xfId="0" applyFont="1" applyBorder="1" applyAlignment="1">
      <alignment vertical="center" wrapText="1"/>
    </xf>
    <xf numFmtId="0" fontId="29" fillId="0" borderId="0" xfId="0" applyFont="1" applyBorder="1" applyAlignment="1">
      <alignment vertical="center" wrapText="1"/>
    </xf>
    <xf numFmtId="0" fontId="29" fillId="0" borderId="14" xfId="0" applyFont="1" applyBorder="1" applyAlignment="1">
      <alignment vertical="center" wrapText="1"/>
    </xf>
    <xf numFmtId="0" fontId="29" fillId="0" borderId="9" xfId="0" applyNumberFormat="1" applyFont="1" applyBorder="1" applyAlignment="1">
      <alignment horizontal="center" vertical="center" wrapText="1"/>
    </xf>
    <xf numFmtId="0" fontId="29" fillId="0" borderId="10" xfId="0" applyNumberFormat="1" applyFont="1" applyBorder="1" applyAlignment="1">
      <alignment horizontal="center" vertical="center" wrapText="1"/>
    </xf>
    <xf numFmtId="0" fontId="29" fillId="0" borderId="0" xfId="0" applyNumberFormat="1" applyFont="1" applyBorder="1" applyAlignment="1">
      <alignment horizontal="center" vertical="center" wrapText="1"/>
    </xf>
    <xf numFmtId="0" fontId="29" fillId="0" borderId="14" xfId="0" applyNumberFormat="1" applyFont="1" applyBorder="1" applyAlignment="1">
      <alignment horizontal="center" vertical="center" wrapText="1"/>
    </xf>
    <xf numFmtId="168" fontId="29" fillId="0" borderId="10" xfId="0" applyNumberFormat="1" applyFont="1" applyBorder="1" applyAlignment="1">
      <alignment horizontal="right" vertical="center"/>
    </xf>
    <xf numFmtId="168" fontId="29" fillId="0" borderId="0" xfId="0" applyNumberFormat="1" applyFont="1" applyBorder="1" applyAlignment="1">
      <alignment horizontal="right" vertical="center"/>
    </xf>
    <xf numFmtId="168" fontId="29" fillId="0" borderId="14" xfId="0" applyNumberFormat="1" applyFont="1" applyBorder="1" applyAlignment="1">
      <alignment horizontal="right" vertical="center"/>
    </xf>
    <xf numFmtId="168" fontId="29" fillId="0" borderId="0" xfId="0" applyNumberFormat="1" applyFont="1" applyBorder="1" applyAlignment="1">
      <alignment horizontal="left" vertical="center"/>
    </xf>
    <xf numFmtId="0" fontId="0" fillId="0" borderId="10" xfId="0" applyBorder="1" applyAlignment="1">
      <alignment horizontal="center" vertical="center"/>
    </xf>
    <xf numFmtId="168" fontId="29" fillId="0" borderId="9" xfId="0" applyNumberFormat="1" applyFont="1" applyBorder="1" applyAlignment="1">
      <alignment horizontal="left" vertical="center"/>
    </xf>
    <xf numFmtId="168" fontId="29" fillId="0" borderId="10" xfId="0" applyNumberFormat="1" applyFont="1" applyBorder="1" applyAlignment="1" applyProtection="1">
      <alignment horizontal="center" vertical="center"/>
      <protection locked="0"/>
    </xf>
    <xf numFmtId="168" fontId="29" fillId="0" borderId="0" xfId="0" applyNumberFormat="1" applyFont="1" applyBorder="1" applyAlignment="1" applyProtection="1">
      <alignment horizontal="center" vertical="center"/>
      <protection locked="0"/>
    </xf>
    <xf numFmtId="168" fontId="29" fillId="0" borderId="0" xfId="0" applyNumberFormat="1" applyFont="1" applyBorder="1" applyAlignment="1" applyProtection="1">
      <alignment vertical="top" wrapText="1"/>
      <protection locked="0"/>
    </xf>
    <xf numFmtId="168" fontId="29" fillId="0" borderId="14" xfId="0" applyNumberFormat="1" applyFont="1" applyBorder="1" applyAlignment="1" applyProtection="1">
      <alignment vertical="top" wrapText="1"/>
      <protection locked="0"/>
    </xf>
    <xf numFmtId="168" fontId="29" fillId="0" borderId="10" xfId="0" applyNumberFormat="1" applyFont="1" applyBorder="1" applyAlignment="1" applyProtection="1">
      <alignment horizontal="right" vertical="center"/>
      <protection locked="0"/>
    </xf>
    <xf numFmtId="168" fontId="29" fillId="0" borderId="0" xfId="0" applyNumberFormat="1" applyFont="1" applyBorder="1" applyAlignment="1" applyProtection="1">
      <alignment horizontal="right" vertical="center"/>
      <protection locked="0"/>
    </xf>
    <xf numFmtId="0" fontId="29" fillId="0" borderId="0" xfId="0" applyFont="1" applyBorder="1" applyAlignment="1" applyProtection="1">
      <alignment vertical="top" wrapText="1"/>
      <protection locked="0"/>
    </xf>
    <xf numFmtId="0" fontId="29" fillId="0" borderId="14" xfId="0" applyFont="1" applyBorder="1" applyAlignment="1" applyProtection="1">
      <alignment vertical="top" wrapText="1"/>
      <protection locked="0"/>
    </xf>
    <xf numFmtId="0" fontId="29" fillId="0" borderId="10" xfId="0" applyFont="1" applyBorder="1" applyAlignment="1" applyProtection="1">
      <alignment horizontal="center" vertical="center"/>
      <protection locked="0"/>
    </xf>
    <xf numFmtId="0" fontId="29" fillId="0" borderId="0" xfId="0" applyFont="1" applyBorder="1" applyAlignment="1" applyProtection="1">
      <alignment horizontal="center" vertical="center"/>
      <protection locked="0"/>
    </xf>
    <xf numFmtId="0" fontId="29" fillId="0" borderId="14" xfId="0" applyFont="1" applyBorder="1" applyAlignment="1" applyProtection="1">
      <alignment horizontal="center" vertical="center"/>
      <protection locked="0"/>
    </xf>
    <xf numFmtId="0" fontId="10" fillId="0" borderId="10" xfId="0" applyFont="1" applyBorder="1" applyAlignment="1">
      <alignment vertical="center"/>
    </xf>
    <xf numFmtId="0" fontId="10" fillId="0" borderId="0" xfId="0" applyFont="1" applyBorder="1" applyAlignment="1">
      <alignment vertical="center"/>
    </xf>
    <xf numFmtId="0" fontId="10" fillId="0" borderId="14" xfId="0" applyFont="1" applyBorder="1" applyAlignment="1">
      <alignment vertical="center"/>
    </xf>
    <xf numFmtId="168" fontId="29" fillId="0" borderId="10" xfId="0" applyNumberFormat="1" applyFont="1" applyBorder="1" applyAlignment="1">
      <alignment vertical="center"/>
    </xf>
    <xf numFmtId="168" fontId="29" fillId="0" borderId="0" xfId="0" applyNumberFormat="1" applyFont="1" applyBorder="1" applyAlignment="1">
      <alignment vertical="center"/>
    </xf>
    <xf numFmtId="168" fontId="29" fillId="0" borderId="14" xfId="0" applyNumberFormat="1" applyFont="1" applyBorder="1" applyAlignment="1">
      <alignment vertical="center"/>
    </xf>
    <xf numFmtId="168" fontId="29" fillId="0" borderId="10" xfId="0" applyNumberFormat="1" applyFont="1" applyBorder="1" applyAlignment="1">
      <alignment horizontal="left" vertical="center" wrapText="1"/>
    </xf>
    <xf numFmtId="168" fontId="29" fillId="0" borderId="0" xfId="0" applyNumberFormat="1" applyFont="1" applyBorder="1" applyAlignment="1">
      <alignment horizontal="left" vertical="center" wrapText="1"/>
    </xf>
    <xf numFmtId="168" fontId="29" fillId="0" borderId="14" xfId="0" applyNumberFormat="1" applyFont="1" applyBorder="1" applyAlignment="1">
      <alignment horizontal="left" vertical="center" wrapText="1"/>
    </xf>
    <xf numFmtId="0" fontId="29" fillId="0" borderId="0" xfId="0" applyNumberFormat="1" applyFont="1" applyBorder="1" applyAlignment="1">
      <alignment horizontal="left" vertical="center" wrapText="1"/>
    </xf>
    <xf numFmtId="176" fontId="29" fillId="0" borderId="24" xfId="0" applyNumberFormat="1" applyFont="1" applyBorder="1" applyAlignment="1">
      <alignment vertical="center"/>
    </xf>
    <xf numFmtId="176" fontId="29" fillId="0" borderId="9" xfId="0" applyNumberFormat="1" applyFont="1" applyBorder="1" applyAlignment="1">
      <alignment vertical="center"/>
    </xf>
    <xf numFmtId="176" fontId="29" fillId="0" borderId="10" xfId="0" applyNumberFormat="1" applyFont="1" applyBorder="1" applyAlignment="1">
      <alignment vertical="center"/>
    </xf>
    <xf numFmtId="176" fontId="29" fillId="0" borderId="0" xfId="0" applyNumberFormat="1" applyFont="1" applyBorder="1" applyAlignment="1">
      <alignment vertical="center"/>
    </xf>
    <xf numFmtId="0" fontId="29" fillId="0" borderId="24" xfId="0" applyNumberFormat="1" applyFont="1" applyBorder="1" applyAlignment="1" applyProtection="1">
      <alignment horizontal="center" vertical="center" wrapText="1"/>
      <protection locked="0"/>
    </xf>
    <xf numFmtId="0" fontId="29" fillId="0" borderId="9" xfId="0" applyNumberFormat="1" applyFont="1" applyBorder="1" applyAlignment="1" applyProtection="1">
      <alignment horizontal="center" vertical="center" wrapText="1"/>
      <protection locked="0"/>
    </xf>
    <xf numFmtId="0" fontId="29" fillId="0" borderId="23" xfId="0" applyNumberFormat="1" applyFont="1" applyBorder="1" applyAlignment="1" applyProtection="1">
      <alignment horizontal="center" vertical="center" wrapText="1"/>
      <protection locked="0"/>
    </xf>
    <xf numFmtId="0" fontId="29" fillId="0" borderId="10" xfId="0" applyNumberFormat="1" applyFont="1" applyBorder="1" applyAlignment="1" applyProtection="1">
      <alignment horizontal="center" vertical="center" wrapText="1"/>
      <protection locked="0"/>
    </xf>
    <xf numFmtId="0" fontId="29" fillId="0" borderId="0" xfId="0" applyNumberFormat="1" applyFont="1" applyBorder="1" applyAlignment="1" applyProtection="1">
      <alignment horizontal="center" vertical="center" wrapText="1"/>
      <protection locked="0"/>
    </xf>
    <xf numFmtId="0" fontId="29" fillId="0" borderId="14" xfId="0" applyNumberFormat="1" applyFont="1" applyBorder="1" applyAlignment="1" applyProtection="1">
      <alignment horizontal="center" vertical="center" wrapText="1"/>
      <protection locked="0"/>
    </xf>
    <xf numFmtId="164" fontId="29" fillId="0" borderId="10" xfId="0" applyNumberFormat="1" applyFont="1" applyBorder="1" applyAlignment="1">
      <alignment horizontal="right" vertical="center"/>
    </xf>
    <xf numFmtId="164" fontId="29" fillId="0" borderId="0" xfId="0" applyNumberFormat="1" applyFont="1" applyBorder="1" applyAlignment="1">
      <alignment horizontal="right" vertical="center"/>
    </xf>
    <xf numFmtId="183" fontId="29" fillId="0" borderId="0" xfId="0" applyNumberFormat="1" applyFont="1" applyBorder="1" applyAlignment="1" applyProtection="1">
      <alignment horizontal="center" vertical="center" wrapText="1"/>
      <protection locked="0"/>
    </xf>
    <xf numFmtId="0" fontId="29" fillId="0" borderId="10" xfId="0" applyFont="1" applyBorder="1" applyAlignment="1">
      <alignment horizontal="left" vertical="center" wrapText="1"/>
    </xf>
    <xf numFmtId="0" fontId="29" fillId="0" borderId="0" xfId="0" applyFont="1" applyBorder="1" applyAlignment="1">
      <alignment horizontal="left" vertical="center" wrapText="1"/>
    </xf>
    <xf numFmtId="168" fontId="29" fillId="0" borderId="10" xfId="0" applyNumberFormat="1" applyFont="1" applyBorder="1" applyAlignment="1" applyProtection="1">
      <alignment horizontal="left" vertical="center" wrapText="1"/>
      <protection locked="0"/>
    </xf>
    <xf numFmtId="168" fontId="29" fillId="0" borderId="0" xfId="0" applyNumberFormat="1" applyFont="1" applyBorder="1" applyAlignment="1" applyProtection="1">
      <alignment horizontal="left" vertical="center" wrapText="1"/>
      <protection locked="0"/>
    </xf>
    <xf numFmtId="168" fontId="29" fillId="0" borderId="14" xfId="0" applyNumberFormat="1" applyFont="1" applyBorder="1" applyAlignment="1" applyProtection="1">
      <alignment horizontal="left" vertical="center" wrapText="1"/>
      <protection locked="0"/>
    </xf>
    <xf numFmtId="164" fontId="29" fillId="0" borderId="10" xfId="0" applyNumberFormat="1" applyFont="1" applyBorder="1" applyAlignment="1" applyProtection="1">
      <alignment horizontal="right" vertical="center"/>
      <protection locked="0"/>
    </xf>
    <xf numFmtId="164" fontId="29" fillId="0" borderId="0" xfId="0" applyNumberFormat="1" applyFont="1" applyBorder="1" applyAlignment="1" applyProtection="1">
      <alignment horizontal="right" vertical="center"/>
      <protection locked="0"/>
    </xf>
    <xf numFmtId="0" fontId="8" fillId="0" borderId="0" xfId="0" applyNumberFormat="1" applyFont="1" applyBorder="1" applyAlignment="1">
      <alignment horizontal="left" vertical="center" wrapText="1"/>
    </xf>
    <xf numFmtId="0" fontId="9" fillId="0" borderId="7" xfId="0" applyFont="1" applyBorder="1" applyAlignment="1">
      <alignment horizontal="center" vertical="center"/>
    </xf>
    <xf numFmtId="0" fontId="29" fillId="0" borderId="7" xfId="0" applyNumberFormat="1" applyFont="1" applyBorder="1" applyAlignment="1" applyProtection="1">
      <alignment horizontal="center"/>
      <protection hidden="1"/>
    </xf>
    <xf numFmtId="168" fontId="29" fillId="0" borderId="7" xfId="0" applyNumberFormat="1" applyFont="1" applyBorder="1" applyAlignment="1" applyProtection="1">
      <alignment horizontal="center"/>
      <protection hidden="1"/>
    </xf>
    <xf numFmtId="0" fontId="29" fillId="0" borderId="7" xfId="0" applyNumberFormat="1" applyFont="1" applyBorder="1" applyAlignment="1" applyProtection="1">
      <alignment horizontal="center"/>
      <protection locked="0"/>
    </xf>
    <xf numFmtId="168" fontId="29" fillId="0" borderId="7" xfId="0" applyNumberFormat="1" applyFont="1" applyBorder="1" applyAlignment="1">
      <alignment horizontal="center" vertical="center"/>
    </xf>
    <xf numFmtId="0" fontId="14" fillId="0" borderId="7" xfId="0" applyNumberFormat="1" applyFont="1" applyBorder="1" applyAlignment="1">
      <alignment horizontal="center"/>
    </xf>
    <xf numFmtId="0" fontId="17" fillId="0" borderId="7" xfId="0" applyNumberFormat="1" applyFont="1" applyBorder="1" applyAlignment="1">
      <alignment horizontal="center"/>
    </xf>
    <xf numFmtId="168" fontId="29" fillId="0" borderId="7" xfId="0" applyNumberFormat="1" applyFont="1" applyBorder="1" applyAlignment="1"/>
    <xf numFmtId="0" fontId="29" fillId="0" borderId="7" xfId="0" applyNumberFormat="1" applyFont="1" applyBorder="1" applyAlignment="1">
      <alignment horizontal="center" vertical="center"/>
    </xf>
    <xf numFmtId="0" fontId="39" fillId="0" borderId="24" xfId="0" applyFont="1" applyBorder="1"/>
    <xf numFmtId="0" fontId="11" fillId="0" borderId="9" xfId="0" applyFont="1" applyBorder="1" applyAlignment="1"/>
    <xf numFmtId="0" fontId="11" fillId="0" borderId="23" xfId="0" applyFont="1" applyBorder="1" applyAlignment="1"/>
    <xf numFmtId="0" fontId="15" fillId="0" borderId="10" xfId="0" applyFont="1" applyBorder="1" applyAlignment="1"/>
    <xf numFmtId="0" fontId="27" fillId="0" borderId="10" xfId="0" applyFont="1" applyBorder="1"/>
    <xf numFmtId="0" fontId="13" fillId="0" borderId="20" xfId="0" applyFont="1" applyBorder="1"/>
    <xf numFmtId="0" fontId="64" fillId="0" borderId="7" xfId="0" applyNumberFormat="1" applyFont="1" applyBorder="1" applyAlignment="1">
      <alignment horizontal="center"/>
    </xf>
    <xf numFmtId="180" fontId="64" fillId="0" borderId="7" xfId="0" applyNumberFormat="1" applyFont="1" applyBorder="1" applyAlignment="1" applyProtection="1">
      <protection locked="0"/>
    </xf>
    <xf numFmtId="180" fontId="29" fillId="0" borderId="7" xfId="0" applyNumberFormat="1" applyFont="1" applyBorder="1" applyAlignment="1" applyProtection="1">
      <protection locked="0"/>
    </xf>
    <xf numFmtId="0" fontId="0" fillId="0" borderId="21" xfId="0" applyBorder="1" applyAlignment="1"/>
    <xf numFmtId="0" fontId="58" fillId="0" borderId="9" xfId="0" applyFont="1" applyBorder="1" applyAlignment="1">
      <alignment horizontal="center" vertical="center" wrapText="1"/>
    </xf>
    <xf numFmtId="0" fontId="58" fillId="0" borderId="9" xfId="0" applyFont="1" applyBorder="1" applyAlignment="1">
      <alignment horizontal="center" vertical="center"/>
    </xf>
    <xf numFmtId="0" fontId="13" fillId="0" borderId="7" xfId="0" applyFont="1" applyBorder="1" applyAlignment="1">
      <alignment horizontal="center" vertical="center"/>
    </xf>
    <xf numFmtId="180" fontId="64" fillId="0" borderId="7" xfId="0" applyNumberFormat="1" applyFont="1" applyBorder="1" applyAlignment="1" applyProtection="1">
      <alignment horizontal="left"/>
    </xf>
    <xf numFmtId="180" fontId="64" fillId="0" borderId="7" xfId="0" applyNumberFormat="1" applyFont="1" applyBorder="1" applyAlignment="1" applyProtection="1">
      <alignment horizontal="center"/>
    </xf>
    <xf numFmtId="0" fontId="33" fillId="0" borderId="8" xfId="0" applyFont="1" applyBorder="1" applyAlignment="1">
      <alignment vertical="center"/>
    </xf>
    <xf numFmtId="0" fontId="33" fillId="0" borderId="21" xfId="0" applyFont="1" applyBorder="1" applyAlignment="1">
      <alignment vertical="center"/>
    </xf>
    <xf numFmtId="0" fontId="33" fillId="0" borderId="21" xfId="0" applyFont="1" applyBorder="1" applyAlignment="1">
      <alignment vertical="top"/>
    </xf>
    <xf numFmtId="168" fontId="29" fillId="22" borderId="8" xfId="0" applyNumberFormat="1" applyFont="1" applyFill="1" applyBorder="1" applyAlignment="1">
      <alignment vertical="center"/>
    </xf>
    <xf numFmtId="168" fontId="29" fillId="22" borderId="21" xfId="0" applyNumberFormat="1" applyFont="1" applyFill="1" applyBorder="1" applyAlignment="1">
      <alignment vertical="center"/>
    </xf>
    <xf numFmtId="0" fontId="56" fillId="0" borderId="9" xfId="0" applyFont="1" applyBorder="1" applyAlignment="1">
      <alignment horizontal="center" vertical="center"/>
    </xf>
    <xf numFmtId="0" fontId="56" fillId="0" borderId="9" xfId="0" applyFont="1" applyBorder="1" applyAlignment="1">
      <alignment vertical="center"/>
    </xf>
    <xf numFmtId="0" fontId="56" fillId="0" borderId="24" xfId="0" applyFont="1" applyBorder="1" applyAlignment="1">
      <alignment horizontal="center" vertical="center"/>
    </xf>
    <xf numFmtId="0" fontId="55" fillId="0" borderId="9" xfId="0" applyFont="1" applyBorder="1" applyAlignment="1">
      <alignment vertical="center"/>
    </xf>
    <xf numFmtId="0" fontId="55" fillId="0" borderId="23" xfId="0" applyFont="1" applyBorder="1" applyAlignment="1">
      <alignment vertical="center"/>
    </xf>
    <xf numFmtId="180" fontId="29" fillId="0" borderId="14" xfId="0" applyNumberFormat="1" applyFont="1" applyBorder="1" applyAlignment="1" applyProtection="1">
      <alignment vertical="center" wrapText="1"/>
      <protection locked="0"/>
    </xf>
    <xf numFmtId="168" fontId="29" fillId="0" borderId="24" xfId="0" applyNumberFormat="1" applyFont="1" applyBorder="1" applyAlignment="1">
      <alignment vertical="center"/>
    </xf>
    <xf numFmtId="168" fontId="29" fillId="0" borderId="9" xfId="0" applyNumberFormat="1" applyFont="1" applyBorder="1" applyAlignment="1">
      <alignment vertical="center"/>
    </xf>
    <xf numFmtId="0" fontId="29" fillId="0" borderId="10" xfId="0" applyNumberFormat="1" applyFont="1" applyBorder="1" applyAlignment="1">
      <alignment vertical="center"/>
    </xf>
    <xf numFmtId="0" fontId="29" fillId="0" borderId="14" xfId="0" applyNumberFormat="1" applyFont="1" applyBorder="1" applyAlignment="1">
      <alignment vertical="center"/>
    </xf>
    <xf numFmtId="0" fontId="29" fillId="0" borderId="0" xfId="0" applyFont="1" applyBorder="1" applyAlignment="1">
      <alignment horizontal="right"/>
    </xf>
    <xf numFmtId="168" fontId="29" fillId="0" borderId="23" xfId="0" applyNumberFormat="1" applyFont="1" applyBorder="1" applyAlignment="1">
      <alignment horizontal="right" vertical="center"/>
    </xf>
    <xf numFmtId="168" fontId="8" fillId="0" borderId="23" xfId="0" applyNumberFormat="1" applyFont="1" applyBorder="1" applyAlignment="1">
      <alignment vertical="center"/>
    </xf>
    <xf numFmtId="0" fontId="13" fillId="0" borderId="7" xfId="0" applyFont="1" applyBorder="1" applyAlignment="1" applyProtection="1">
      <alignment horizontal="center" vertical="center"/>
      <protection locked="0"/>
    </xf>
    <xf numFmtId="176" fontId="29" fillId="0" borderId="24" xfId="0" applyNumberFormat="1" applyFont="1" applyBorder="1" applyAlignment="1" applyProtection="1">
      <alignment vertical="center"/>
      <protection locked="0"/>
    </xf>
    <xf numFmtId="176" fontId="29" fillId="0" borderId="9" xfId="0" applyNumberFormat="1" applyFont="1" applyBorder="1" applyAlignment="1" applyProtection="1">
      <alignment vertical="center"/>
      <protection locked="0"/>
    </xf>
    <xf numFmtId="168" fontId="29" fillId="0" borderId="24" xfId="0" applyNumberFormat="1" applyFont="1" applyBorder="1" applyAlignment="1" applyProtection="1">
      <alignment vertical="center"/>
      <protection locked="0"/>
    </xf>
    <xf numFmtId="168" fontId="29" fillId="0" borderId="9" xfId="0" applyNumberFormat="1" applyFont="1" applyBorder="1" applyAlignment="1" applyProtection="1">
      <alignment vertical="center"/>
      <protection locked="0"/>
    </xf>
    <xf numFmtId="49" fontId="29" fillId="0" borderId="24" xfId="0" applyNumberFormat="1" applyFont="1" applyBorder="1" applyAlignment="1">
      <alignment vertical="center"/>
    </xf>
    <xf numFmtId="49" fontId="29" fillId="0" borderId="23" xfId="0" applyNumberFormat="1" applyFont="1" applyBorder="1" applyAlignment="1">
      <alignment vertical="center"/>
    </xf>
    <xf numFmtId="0" fontId="13" fillId="0" borderId="24" xfId="0" applyFont="1" applyBorder="1" applyAlignment="1">
      <alignment vertical="center"/>
    </xf>
    <xf numFmtId="0" fontId="13" fillId="0" borderId="9" xfId="0" applyFont="1" applyBorder="1" applyAlignment="1">
      <alignment vertical="center"/>
    </xf>
    <xf numFmtId="49" fontId="13" fillId="0" borderId="24" xfId="0" applyNumberFormat="1" applyFont="1" applyBorder="1" applyAlignment="1">
      <alignment vertical="center"/>
    </xf>
    <xf numFmtId="49" fontId="13" fillId="0" borderId="23" xfId="0" applyNumberFormat="1" applyFont="1" applyBorder="1" applyAlignment="1">
      <alignment vertical="center"/>
    </xf>
    <xf numFmtId="0" fontId="0" fillId="0" borderId="0" xfId="0" applyBorder="1" applyAlignment="1">
      <alignment horizontal="right"/>
    </xf>
    <xf numFmtId="0" fontId="10" fillId="0" borderId="24" xfId="0" applyFont="1" applyBorder="1" applyAlignment="1">
      <alignment vertical="center"/>
    </xf>
    <xf numFmtId="0" fontId="109" fillId="9" borderId="4" xfId="0" applyFont="1" applyFill="1" applyBorder="1" applyAlignment="1" applyProtection="1">
      <alignment horizontal="center" vertical="center"/>
      <protection hidden="1"/>
    </xf>
    <xf numFmtId="0" fontId="109" fillId="9" borderId="0" xfId="0" applyFont="1" applyFill="1" applyBorder="1" applyAlignment="1" applyProtection="1">
      <alignment horizontal="center" vertical="center"/>
      <protection hidden="1"/>
    </xf>
    <xf numFmtId="0" fontId="105" fillId="9" borderId="140" xfId="0" applyFont="1" applyFill="1" applyBorder="1" applyProtection="1">
      <protection hidden="1"/>
    </xf>
    <xf numFmtId="0" fontId="105" fillId="9" borderId="9" xfId="0" applyFont="1" applyFill="1" applyBorder="1" applyProtection="1">
      <protection hidden="1"/>
    </xf>
    <xf numFmtId="0" fontId="105" fillId="9" borderId="142" xfId="0" applyFont="1" applyFill="1" applyBorder="1" applyProtection="1">
      <protection hidden="1"/>
    </xf>
    <xf numFmtId="0" fontId="105" fillId="9" borderId="22" xfId="0" applyFont="1" applyFill="1" applyBorder="1" applyProtection="1">
      <protection hidden="1"/>
    </xf>
    <xf numFmtId="169" fontId="126" fillId="9" borderId="22" xfId="0" applyNumberFormat="1" applyFont="1" applyFill="1" applyBorder="1" applyProtection="1">
      <protection hidden="1"/>
    </xf>
    <xf numFmtId="168" fontId="29" fillId="0" borderId="7" xfId="0" applyNumberFormat="1" applyFont="1" applyBorder="1" applyAlignment="1">
      <alignment horizontal="center"/>
    </xf>
    <xf numFmtId="0" fontId="29" fillId="0" borderId="7" xfId="0" applyNumberFormat="1" applyFont="1" applyBorder="1" applyAlignment="1">
      <alignment horizontal="center"/>
    </xf>
    <xf numFmtId="168" fontId="29" fillId="0" borderId="7" xfId="0" applyNumberFormat="1" applyFont="1" applyBorder="1" applyAlignment="1">
      <alignment horizontal="left"/>
    </xf>
    <xf numFmtId="0" fontId="29" fillId="0" borderId="7" xfId="0" applyFont="1" applyBorder="1" applyAlignment="1">
      <alignment horizontal="center"/>
    </xf>
    <xf numFmtId="0" fontId="14" fillId="0" borderId="7" xfId="0" applyNumberFormat="1" applyFont="1" applyBorder="1"/>
    <xf numFmtId="0" fontId="34" fillId="0" borderId="7" xfId="0" applyNumberFormat="1" applyFont="1" applyBorder="1"/>
    <xf numFmtId="0" fontId="14" fillId="0" borderId="7" xfId="0" applyFont="1" applyBorder="1" applyAlignment="1">
      <alignment horizontal="right"/>
    </xf>
    <xf numFmtId="49" fontId="64" fillId="0" borderId="7" xfId="0" applyNumberFormat="1" applyFont="1" applyBorder="1" applyAlignment="1">
      <alignment horizontal="center"/>
    </xf>
    <xf numFmtId="180" fontId="64" fillId="0" borderId="7" xfId="0" applyNumberFormat="1" applyFont="1" applyBorder="1" applyAlignment="1">
      <alignment horizontal="left"/>
    </xf>
    <xf numFmtId="180" fontId="29" fillId="0" borderId="7" xfId="0" applyNumberFormat="1" applyFont="1" applyBorder="1" applyAlignment="1">
      <alignment horizontal="center"/>
    </xf>
    <xf numFmtId="0" fontId="29" fillId="0" borderId="24" xfId="0" applyFont="1" applyBorder="1" applyAlignment="1">
      <alignment horizontal="center" vertical="center" wrapText="1"/>
    </xf>
    <xf numFmtId="0" fontId="29" fillId="0" borderId="9" xfId="0" applyFont="1" applyBorder="1" applyAlignment="1">
      <alignment horizontal="center" vertical="center" wrapText="1"/>
    </xf>
    <xf numFmtId="0" fontId="29" fillId="0" borderId="23" xfId="0" applyFont="1" applyBorder="1" applyAlignment="1">
      <alignment horizontal="center" vertical="center" wrapText="1"/>
    </xf>
    <xf numFmtId="0" fontId="57" fillId="0" borderId="9" xfId="0" applyFont="1" applyBorder="1" applyAlignment="1">
      <alignment vertical="center" wrapText="1"/>
    </xf>
    <xf numFmtId="180" fontId="64" fillId="0" borderId="7" xfId="0" applyNumberFormat="1" applyFont="1" applyBorder="1" applyAlignment="1">
      <alignment horizontal="center"/>
    </xf>
    <xf numFmtId="0" fontId="33" fillId="0" borderId="24" xfId="0" applyFont="1" applyBorder="1" applyAlignment="1">
      <alignment vertical="top"/>
    </xf>
    <xf numFmtId="0" fontId="33" fillId="0" borderId="9" xfId="0" applyFont="1" applyBorder="1" applyAlignment="1">
      <alignment vertical="top"/>
    </xf>
    <xf numFmtId="0" fontId="33" fillId="0" borderId="23" xfId="0" applyFont="1" applyBorder="1" applyAlignment="1">
      <alignment vertical="top"/>
    </xf>
    <xf numFmtId="0" fontId="37" fillId="0" borderId="9" xfId="0" applyFont="1" applyBorder="1" applyAlignment="1">
      <alignment horizontal="center" vertical="center"/>
    </xf>
    <xf numFmtId="0" fontId="55" fillId="0" borderId="23" xfId="0" applyFont="1" applyBorder="1"/>
    <xf numFmtId="0" fontId="33" fillId="0" borderId="24" xfId="0" applyFont="1" applyBorder="1" applyAlignment="1">
      <alignment vertical="center"/>
    </xf>
    <xf numFmtId="0" fontId="33" fillId="0" borderId="9" xfId="0" applyFont="1" applyBorder="1" applyAlignment="1">
      <alignment vertical="center"/>
    </xf>
    <xf numFmtId="0" fontId="33" fillId="0" borderId="23" xfId="0" applyFont="1" applyBorder="1" applyAlignment="1">
      <alignment vertical="center"/>
    </xf>
    <xf numFmtId="0" fontId="33" fillId="0" borderId="9" xfId="0" applyFont="1" applyBorder="1" applyAlignment="1">
      <alignment horizontal="center" vertical="top"/>
    </xf>
    <xf numFmtId="0" fontId="37" fillId="15" borderId="9" xfId="0" applyFont="1" applyFill="1" applyBorder="1" applyAlignment="1">
      <alignment horizontal="center" vertical="center"/>
    </xf>
    <xf numFmtId="0" fontId="55" fillId="15" borderId="9" xfId="0" applyFont="1" applyFill="1" applyBorder="1" applyAlignment="1">
      <alignment vertical="center"/>
    </xf>
    <xf numFmtId="0" fontId="8" fillId="15" borderId="9" xfId="0" applyFont="1" applyFill="1" applyBorder="1" applyAlignment="1">
      <alignment vertical="center"/>
    </xf>
    <xf numFmtId="0" fontId="8" fillId="15" borderId="23" xfId="0" applyFont="1" applyFill="1" applyBorder="1"/>
    <xf numFmtId="168" fontId="29" fillId="15" borderId="21" xfId="0" applyNumberFormat="1" applyFont="1" applyFill="1" applyBorder="1" applyAlignment="1">
      <alignment vertical="center"/>
    </xf>
    <xf numFmtId="168" fontId="29" fillId="15" borderId="21" xfId="0" applyNumberFormat="1" applyFont="1" applyFill="1" applyBorder="1" applyAlignment="1"/>
    <xf numFmtId="168" fontId="20" fillId="0" borderId="24" xfId="0" applyNumberFormat="1" applyFont="1" applyBorder="1" applyAlignment="1">
      <alignment vertical="top"/>
    </xf>
    <xf numFmtId="168" fontId="29" fillId="0" borderId="9" xfId="0" applyNumberFormat="1" applyFont="1" applyBorder="1" applyAlignment="1">
      <alignment vertical="top"/>
    </xf>
    <xf numFmtId="164" fontId="29" fillId="0" borderId="9" xfId="0" applyNumberFormat="1" applyFont="1" applyBorder="1" applyAlignment="1"/>
    <xf numFmtId="168" fontId="29" fillId="0" borderId="23" xfId="0" applyNumberFormat="1" applyFont="1" applyBorder="1" applyAlignment="1">
      <alignment vertical="top"/>
    </xf>
    <xf numFmtId="168" fontId="29" fillId="0" borderId="24" xfId="0" applyNumberFormat="1" applyFont="1" applyBorder="1" applyAlignment="1"/>
    <xf numFmtId="168" fontId="29" fillId="0" borderId="9" xfId="0" applyNumberFormat="1" applyFont="1" applyBorder="1" applyAlignment="1"/>
    <xf numFmtId="0" fontId="29" fillId="0" borderId="9" xfId="0" applyNumberFormat="1" applyFont="1" applyBorder="1" applyAlignment="1">
      <alignment vertical="center"/>
    </xf>
    <xf numFmtId="168" fontId="20" fillId="0" borderId="24" xfId="0" applyNumberFormat="1" applyFont="1" applyBorder="1" applyAlignment="1" applyProtection="1">
      <alignment vertical="top"/>
      <protection locked="0"/>
    </xf>
    <xf numFmtId="168" fontId="29" fillId="0" borderId="9" xfId="0" applyNumberFormat="1" applyFont="1" applyBorder="1" applyAlignment="1" applyProtection="1">
      <alignment vertical="top"/>
      <protection locked="0"/>
    </xf>
    <xf numFmtId="164" fontId="29" fillId="0" borderId="9" xfId="0" applyNumberFormat="1" applyFont="1" applyBorder="1" applyAlignment="1" applyProtection="1">
      <protection locked="0"/>
    </xf>
    <xf numFmtId="168" fontId="29" fillId="0" borderId="23" xfId="0" applyNumberFormat="1" applyFont="1" applyBorder="1" applyAlignment="1" applyProtection="1">
      <alignment vertical="top"/>
      <protection locked="0"/>
    </xf>
    <xf numFmtId="168" fontId="29" fillId="0" borderId="24" xfId="0" applyNumberFormat="1" applyFont="1" applyBorder="1" applyAlignment="1" applyProtection="1">
      <protection locked="0"/>
    </xf>
    <xf numFmtId="168" fontId="29" fillId="0" borderId="9" xfId="0" applyNumberFormat="1" applyFont="1" applyBorder="1" applyAlignment="1" applyProtection="1">
      <protection locked="0"/>
    </xf>
    <xf numFmtId="168" fontId="29" fillId="0" borderId="23" xfId="0" applyNumberFormat="1" applyFont="1" applyBorder="1" applyAlignment="1" applyProtection="1">
      <protection locked="0"/>
    </xf>
    <xf numFmtId="0" fontId="8" fillId="0" borderId="9" xfId="0" applyNumberFormat="1" applyFont="1" applyBorder="1" applyAlignment="1">
      <alignment vertical="center"/>
    </xf>
    <xf numFmtId="0" fontId="8" fillId="0" borderId="10" xfId="0" applyNumberFormat="1" applyFont="1" applyBorder="1" applyAlignment="1">
      <alignment vertical="center"/>
    </xf>
    <xf numFmtId="0" fontId="8" fillId="0" borderId="14" xfId="0" applyNumberFormat="1" applyFont="1" applyBorder="1" applyAlignment="1">
      <alignment vertical="center"/>
    </xf>
    <xf numFmtId="168" fontId="8" fillId="0" borderId="9" xfId="0" applyNumberFormat="1" applyFont="1" applyBorder="1" applyAlignment="1">
      <alignment vertical="center"/>
    </xf>
    <xf numFmtId="168" fontId="8" fillId="0" borderId="24" xfId="0" applyNumberFormat="1" applyFont="1" applyBorder="1" applyAlignment="1">
      <alignment vertical="center"/>
    </xf>
    <xf numFmtId="168" fontId="8" fillId="0" borderId="9" xfId="0" applyNumberFormat="1" applyFont="1" applyBorder="1" applyAlignment="1">
      <alignment horizontal="left" vertical="center"/>
    </xf>
    <xf numFmtId="0" fontId="10" fillId="0" borderId="0" xfId="0" applyFont="1" applyBorder="1" applyAlignment="1">
      <alignment horizontal="center" vertical="center"/>
    </xf>
    <xf numFmtId="0" fontId="10" fillId="0" borderId="0" xfId="0" applyFont="1" applyBorder="1" applyAlignment="1">
      <alignment vertical="center"/>
    </xf>
    <xf numFmtId="0" fontId="10" fillId="0" borderId="14" xfId="0" applyFont="1" applyBorder="1" applyAlignment="1">
      <alignment vertical="center"/>
    </xf>
    <xf numFmtId="0" fontId="10" fillId="0" borderId="0" xfId="0" applyFont="1" applyBorder="1" applyAlignment="1">
      <alignment horizontal="left" vertical="top"/>
    </xf>
    <xf numFmtId="0" fontId="10" fillId="0" borderId="0" xfId="0" applyFont="1" applyBorder="1" applyAlignment="1">
      <alignment vertical="top" wrapText="1"/>
    </xf>
    <xf numFmtId="0" fontId="10" fillId="0" borderId="14" xfId="0" applyFont="1" applyBorder="1" applyAlignment="1">
      <alignment vertical="top" wrapText="1"/>
    </xf>
    <xf numFmtId="0" fontId="10" fillId="0" borderId="0" xfId="0" applyFont="1" applyBorder="1" applyAlignment="1">
      <alignment horizontal="left" vertical="center"/>
    </xf>
    <xf numFmtId="0" fontId="7" fillId="12" borderId="7" xfId="3" quotePrefix="1" applyFont="1" applyFill="1" applyBorder="1" applyAlignment="1" applyProtection="1">
      <alignment horizontal="center" vertical="center" wrapText="1"/>
      <protection hidden="1"/>
    </xf>
    <xf numFmtId="191" fontId="118" fillId="20" borderId="0" xfId="3" applyNumberFormat="1" applyFont="1" applyFill="1" applyProtection="1"/>
    <xf numFmtId="191" fontId="7" fillId="19" borderId="0" xfId="3" applyNumberFormat="1" applyFont="1" applyFill="1" applyProtection="1"/>
    <xf numFmtId="191" fontId="9" fillId="19" borderId="0" xfId="3" applyNumberFormat="1" applyFont="1" applyFill="1" applyBorder="1" applyProtection="1"/>
    <xf numFmtId="191" fontId="7" fillId="7" borderId="7" xfId="3" quotePrefix="1" applyNumberFormat="1" applyFont="1" applyFill="1" applyBorder="1" applyAlignment="1" applyProtection="1">
      <alignment vertical="center"/>
      <protection locked="0"/>
    </xf>
    <xf numFmtId="191" fontId="7" fillId="7" borderId="47" xfId="3" quotePrefix="1" applyNumberFormat="1" applyFont="1" applyFill="1" applyBorder="1" applyAlignment="1" applyProtection="1">
      <alignment vertical="center"/>
      <protection locked="0"/>
    </xf>
    <xf numFmtId="191" fontId="7" fillId="7" borderId="7" xfId="1" applyNumberFormat="1" applyFont="1" applyFill="1" applyBorder="1" applyAlignment="1" applyProtection="1">
      <alignment horizontal="center" vertical="center"/>
      <protection locked="0"/>
    </xf>
    <xf numFmtId="191" fontId="8" fillId="18" borderId="0" xfId="3" applyNumberFormat="1" applyFont="1" applyFill="1" applyProtection="1"/>
    <xf numFmtId="191" fontId="19" fillId="0" borderId="0" xfId="3" applyNumberFormat="1" applyFont="1" applyProtection="1">
      <protection locked="0"/>
    </xf>
    <xf numFmtId="0" fontId="122" fillId="25" borderId="7" xfId="0" applyFont="1" applyFill="1" applyBorder="1" applyAlignment="1" applyProtection="1">
      <alignment horizontal="center" vertical="center"/>
      <protection hidden="1"/>
    </xf>
    <xf numFmtId="0" fontId="124" fillId="25" borderId="101" xfId="0" quotePrefix="1" applyFont="1" applyFill="1" applyBorder="1" applyAlignment="1" applyProtection="1">
      <alignment horizontal="center" vertical="center"/>
      <protection hidden="1"/>
    </xf>
    <xf numFmtId="191" fontId="7" fillId="7" borderId="7" xfId="3" applyNumberFormat="1" applyFont="1" applyFill="1" applyBorder="1" applyAlignment="1" applyProtection="1">
      <alignment horizontal="center" vertical="center"/>
      <protection locked="0"/>
    </xf>
    <xf numFmtId="191" fontId="7" fillId="7" borderId="47" xfId="3" applyNumberFormat="1" applyFont="1" applyFill="1" applyBorder="1" applyAlignment="1" applyProtection="1">
      <alignment horizontal="center" vertical="center"/>
      <protection locked="0"/>
    </xf>
    <xf numFmtId="191" fontId="7" fillId="7" borderId="7" xfId="3" quotePrefix="1" applyNumberFormat="1" applyFont="1" applyFill="1" applyBorder="1" applyAlignment="1" applyProtection="1">
      <alignment horizontal="center" vertical="center"/>
      <protection locked="0"/>
    </xf>
    <xf numFmtId="191" fontId="7" fillId="7" borderId="47" xfId="3" quotePrefix="1" applyNumberFormat="1" applyFont="1" applyFill="1" applyBorder="1" applyAlignment="1" applyProtection="1">
      <alignment horizontal="center" vertical="center"/>
      <protection locked="0"/>
    </xf>
    <xf numFmtId="0" fontId="122" fillId="25" borderId="26" xfId="0" applyFont="1" applyFill="1" applyBorder="1" applyAlignment="1" applyProtection="1">
      <alignment horizontal="center" vertical="center"/>
      <protection hidden="1"/>
    </xf>
    <xf numFmtId="0" fontId="124" fillId="25" borderId="97" xfId="0" quotePrefix="1" applyFont="1" applyFill="1" applyBorder="1" applyAlignment="1" applyProtection="1">
      <alignment horizontal="center" vertical="center"/>
      <protection hidden="1"/>
    </xf>
    <xf numFmtId="0" fontId="0" fillId="0" borderId="0" xfId="0" applyAlignment="1">
      <alignment horizontal="center" vertical="center"/>
    </xf>
    <xf numFmtId="0" fontId="105" fillId="9" borderId="0" xfId="0" applyFont="1" applyFill="1" applyAlignment="1" applyProtection="1">
      <alignment horizontal="center" vertical="center"/>
      <protection hidden="1"/>
    </xf>
    <xf numFmtId="0" fontId="114" fillId="9" borderId="0" xfId="0" applyFont="1" applyFill="1" applyAlignment="1" applyProtection="1">
      <alignment horizontal="center" vertical="center"/>
      <protection hidden="1"/>
    </xf>
    <xf numFmtId="0" fontId="111" fillId="9" borderId="0" xfId="0" applyFont="1" applyFill="1" applyAlignment="1" applyProtection="1">
      <alignment horizontal="left" vertical="center"/>
      <protection hidden="1"/>
    </xf>
    <xf numFmtId="0" fontId="105" fillId="9" borderId="0" xfId="0" applyFont="1" applyFill="1" applyAlignment="1" applyProtection="1">
      <alignment horizontal="left" vertical="center"/>
      <protection hidden="1"/>
    </xf>
    <xf numFmtId="0" fontId="112" fillId="9" borderId="0" xfId="0" applyFont="1" applyFill="1" applyAlignment="1" applyProtection="1">
      <alignment horizontal="left" vertical="center"/>
      <protection hidden="1"/>
    </xf>
    <xf numFmtId="0" fontId="105" fillId="9" borderId="147" xfId="0" quotePrefix="1" applyFont="1" applyFill="1" applyBorder="1" applyAlignment="1" applyProtection="1">
      <alignment horizontal="center" vertical="center" wrapText="1"/>
      <protection hidden="1"/>
    </xf>
    <xf numFmtId="0" fontId="105" fillId="9" borderId="148" xfId="0" quotePrefix="1" applyFont="1" applyFill="1" applyBorder="1" applyAlignment="1" applyProtection="1">
      <alignment horizontal="center" vertical="center" wrapText="1"/>
      <protection locked="0" hidden="1"/>
    </xf>
    <xf numFmtId="0" fontId="105" fillId="9" borderId="96" xfId="0" quotePrefix="1" applyFont="1" applyFill="1" applyBorder="1" applyAlignment="1" applyProtection="1">
      <alignment horizontal="center" vertical="center" wrapText="1"/>
      <protection hidden="1"/>
    </xf>
    <xf numFmtId="0" fontId="105" fillId="9" borderId="91" xfId="0" quotePrefix="1" applyFont="1" applyFill="1" applyBorder="1" applyAlignment="1" applyProtection="1">
      <alignment horizontal="center" vertical="center" wrapText="1"/>
      <protection locked="0" hidden="1"/>
    </xf>
    <xf numFmtId="0" fontId="105" fillId="9" borderId="110" xfId="0" quotePrefix="1" applyFont="1" applyFill="1" applyBorder="1" applyAlignment="1" applyProtection="1">
      <alignment horizontal="center" vertical="center" wrapText="1"/>
      <protection hidden="1"/>
    </xf>
    <xf numFmtId="0" fontId="105" fillId="9" borderId="92" xfId="0" quotePrefix="1" applyFont="1" applyFill="1" applyBorder="1" applyAlignment="1" applyProtection="1">
      <alignment horizontal="center" vertical="center" wrapText="1"/>
      <protection locked="0" hidden="1"/>
    </xf>
    <xf numFmtId="49" fontId="7" fillId="7" borderId="35" xfId="3" applyNumberFormat="1" applyFont="1" applyFill="1" applyBorder="1" applyAlignment="1" applyProtection="1">
      <alignment horizontal="left"/>
      <protection locked="0"/>
    </xf>
    <xf numFmtId="49" fontId="0" fillId="0" borderId="49" xfId="0" applyNumberFormat="1" applyBorder="1" applyAlignment="1" applyProtection="1">
      <alignment horizontal="left"/>
      <protection locked="0"/>
    </xf>
    <xf numFmtId="49" fontId="0" fillId="0" borderId="75" xfId="0" applyNumberFormat="1" applyBorder="1" applyAlignment="1" applyProtection="1">
      <alignment horizontal="left"/>
      <protection locked="0"/>
    </xf>
    <xf numFmtId="0" fontId="7" fillId="7" borderId="35" xfId="3" applyFont="1" applyFill="1" applyBorder="1" applyAlignment="1" applyProtection="1">
      <alignment horizontal="left"/>
      <protection locked="0"/>
    </xf>
    <xf numFmtId="0" fontId="0" fillId="0" borderId="49" xfId="0" applyBorder="1" applyAlignment="1">
      <alignment horizontal="left"/>
    </xf>
    <xf numFmtId="0" fontId="0" fillId="0" borderId="75" xfId="0" applyBorder="1" applyAlignment="1">
      <alignment horizontal="left"/>
    </xf>
    <xf numFmtId="49" fontId="0" fillId="0" borderId="49" xfId="0" applyNumberFormat="1" applyBorder="1" applyAlignment="1">
      <alignment horizontal="left"/>
    </xf>
    <xf numFmtId="49" fontId="0" fillId="0" borderId="75" xfId="0" applyNumberFormat="1" applyBorder="1" applyAlignment="1">
      <alignment horizontal="left"/>
    </xf>
    <xf numFmtId="0" fontId="73" fillId="19" borderId="87" xfId="3" applyFont="1" applyFill="1" applyBorder="1" applyAlignment="1" applyProtection="1">
      <alignment horizontal="center" vertical="top" wrapText="1"/>
      <protection locked="0"/>
    </xf>
    <xf numFmtId="0" fontId="13" fillId="7" borderId="35" xfId="3" applyFont="1" applyFill="1" applyBorder="1" applyAlignment="1" applyProtection="1">
      <alignment horizontal="left" vertical="top" wrapText="1"/>
      <protection locked="0"/>
    </xf>
    <xf numFmtId="0" fontId="13" fillId="7" borderId="49" xfId="3" applyFont="1" applyFill="1" applyBorder="1" applyAlignment="1" applyProtection="1">
      <alignment horizontal="left" vertical="top" wrapText="1"/>
      <protection locked="0"/>
    </xf>
    <xf numFmtId="0" fontId="13" fillId="7" borderId="75" xfId="3" applyFont="1" applyFill="1" applyBorder="1" applyAlignment="1" applyProtection="1">
      <alignment horizontal="left" vertical="top" wrapText="1"/>
      <protection locked="0"/>
    </xf>
    <xf numFmtId="0" fontId="73" fillId="19" borderId="0" xfId="3" applyFont="1" applyFill="1" applyBorder="1" applyAlignment="1" applyProtection="1">
      <alignment horizontal="center" vertical="top" wrapText="1"/>
      <protection locked="0"/>
    </xf>
    <xf numFmtId="0" fontId="13" fillId="13" borderId="35" xfId="3" applyFont="1" applyFill="1" applyBorder="1" applyAlignment="1" applyProtection="1">
      <alignment vertical="top" wrapText="1"/>
      <protection locked="0"/>
    </xf>
    <xf numFmtId="0" fontId="13" fillId="0" borderId="49" xfId="0" applyFont="1" applyBorder="1" applyAlignment="1">
      <alignment vertical="top" wrapText="1"/>
    </xf>
    <xf numFmtId="0" fontId="13" fillId="0" borderId="75" xfId="0" applyFont="1" applyBorder="1" applyAlignment="1">
      <alignment vertical="top" wrapText="1"/>
    </xf>
    <xf numFmtId="0" fontId="9" fillId="19" borderId="0" xfId="3" applyFont="1" applyFill="1" applyBorder="1" applyAlignment="1" applyProtection="1">
      <alignment horizontal="left" wrapText="1"/>
      <protection locked="0"/>
    </xf>
    <xf numFmtId="0" fontId="9" fillId="19" borderId="0" xfId="0" applyFont="1" applyFill="1" applyBorder="1" applyAlignment="1" applyProtection="1">
      <alignment horizontal="left" wrapText="1"/>
      <protection locked="0"/>
    </xf>
    <xf numFmtId="168" fontId="19" fillId="0" borderId="0" xfId="1" applyNumberFormat="1" applyFont="1" applyFill="1" applyBorder="1" applyAlignment="1" applyProtection="1">
      <alignment horizontal="center"/>
    </xf>
    <xf numFmtId="168" fontId="19" fillId="7" borderId="35" xfId="1" applyNumberFormat="1" applyFont="1" applyFill="1" applyBorder="1" applyAlignment="1" applyProtection="1">
      <alignment horizontal="center"/>
      <protection locked="0"/>
    </xf>
    <xf numFmtId="168" fontId="19" fillId="7" borderId="49" xfId="1" applyNumberFormat="1" applyFont="1" applyFill="1" applyBorder="1" applyAlignment="1" applyProtection="1">
      <alignment horizontal="center"/>
      <protection locked="0"/>
    </xf>
    <xf numFmtId="168" fontId="19" fillId="7" borderId="75" xfId="1" applyNumberFormat="1" applyFont="1" applyFill="1" applyBorder="1" applyAlignment="1" applyProtection="1">
      <alignment horizontal="center"/>
      <protection locked="0"/>
    </xf>
    <xf numFmtId="168" fontId="19" fillId="7" borderId="35" xfId="1" applyNumberFormat="1" applyFont="1" applyFill="1" applyBorder="1" applyAlignment="1" applyProtection="1">
      <alignment horizontal="right"/>
      <protection locked="0"/>
    </xf>
    <xf numFmtId="168" fontId="19" fillId="7" borderId="49" xfId="1" applyNumberFormat="1" applyFont="1" applyFill="1" applyBorder="1" applyAlignment="1" applyProtection="1">
      <alignment horizontal="right"/>
      <protection locked="0"/>
    </xf>
    <xf numFmtId="168" fontId="19" fillId="7" borderId="75" xfId="1" applyNumberFormat="1" applyFont="1" applyFill="1" applyBorder="1" applyAlignment="1" applyProtection="1">
      <alignment horizontal="right"/>
      <protection locked="0"/>
    </xf>
    <xf numFmtId="168" fontId="19" fillId="12" borderId="35" xfId="1" applyNumberFormat="1" applyFont="1" applyFill="1" applyBorder="1" applyAlignment="1" applyProtection="1">
      <alignment horizontal="right"/>
    </xf>
    <xf numFmtId="168" fontId="19" fillId="12" borderId="49" xfId="1" applyNumberFormat="1" applyFont="1" applyFill="1" applyBorder="1" applyAlignment="1" applyProtection="1">
      <alignment horizontal="right"/>
    </xf>
    <xf numFmtId="168" fontId="19" fillId="12" borderId="75" xfId="1" applyNumberFormat="1" applyFont="1" applyFill="1" applyBorder="1" applyAlignment="1" applyProtection="1">
      <alignment horizontal="right"/>
    </xf>
    <xf numFmtId="168" fontId="19" fillId="12" borderId="35" xfId="1" applyNumberFormat="1" applyFont="1" applyFill="1" applyBorder="1" applyAlignment="1" applyProtection="1">
      <alignment horizontal="center"/>
    </xf>
    <xf numFmtId="168" fontId="19" fillId="12" borderId="49" xfId="1" applyNumberFormat="1" applyFont="1" applyFill="1" applyBorder="1" applyAlignment="1" applyProtection="1">
      <alignment horizontal="center"/>
    </xf>
    <xf numFmtId="168" fontId="19" fillId="12" borderId="75" xfId="1" applyNumberFormat="1" applyFont="1" applyFill="1" applyBorder="1" applyAlignment="1" applyProtection="1">
      <alignment horizontal="center"/>
    </xf>
    <xf numFmtId="0" fontId="9" fillId="19" borderId="37" xfId="0" applyFont="1" applyFill="1" applyBorder="1" applyAlignment="1" applyProtection="1">
      <alignment horizontal="center" vertical="center" wrapText="1"/>
      <protection locked="0"/>
    </xf>
    <xf numFmtId="0" fontId="9" fillId="19" borderId="35" xfId="0" applyFont="1" applyFill="1" applyBorder="1" applyAlignment="1" applyProtection="1">
      <alignment horizontal="center" vertical="center" wrapText="1"/>
      <protection locked="0"/>
    </xf>
    <xf numFmtId="0" fontId="9" fillId="19" borderId="49" xfId="0" applyFont="1" applyFill="1" applyBorder="1" applyAlignment="1" applyProtection="1">
      <alignment horizontal="center" vertical="center" wrapText="1"/>
      <protection locked="0"/>
    </xf>
    <xf numFmtId="0" fontId="9" fillId="19" borderId="75" xfId="0" applyFont="1" applyFill="1" applyBorder="1" applyAlignment="1" applyProtection="1">
      <alignment horizontal="center" vertical="center" wrapText="1"/>
      <protection locked="0"/>
    </xf>
    <xf numFmtId="168" fontId="19" fillId="0" borderId="35" xfId="1" applyNumberFormat="1" applyFont="1" applyFill="1" applyBorder="1" applyAlignment="1" applyProtection="1">
      <alignment horizontal="right"/>
      <protection hidden="1"/>
    </xf>
    <xf numFmtId="168" fontId="19" fillId="0" borderId="49" xfId="1" applyNumberFormat="1" applyFont="1" applyFill="1" applyBorder="1" applyAlignment="1" applyProtection="1">
      <alignment horizontal="right"/>
      <protection hidden="1"/>
    </xf>
    <xf numFmtId="168" fontId="19" fillId="0" borderId="75" xfId="1" applyNumberFormat="1" applyFont="1" applyFill="1" applyBorder="1" applyAlignment="1" applyProtection="1">
      <alignment horizontal="right"/>
      <protection hidden="1"/>
    </xf>
    <xf numFmtId="168" fontId="19" fillId="7" borderId="35" xfId="1" applyNumberFormat="1" applyFont="1" applyFill="1" applyBorder="1" applyAlignment="1" applyProtection="1">
      <alignment horizontal="right"/>
      <protection locked="0" hidden="1"/>
    </xf>
    <xf numFmtId="168" fontId="19" fillId="7" borderId="49" xfId="1" applyNumberFormat="1" applyFont="1" applyFill="1" applyBorder="1" applyAlignment="1" applyProtection="1">
      <alignment horizontal="right"/>
      <protection locked="0" hidden="1"/>
    </xf>
    <xf numFmtId="168" fontId="19" fillId="7" borderId="75" xfId="1" applyNumberFormat="1" applyFont="1" applyFill="1" applyBorder="1" applyAlignment="1" applyProtection="1">
      <alignment horizontal="right"/>
      <protection locked="0" hidden="1"/>
    </xf>
    <xf numFmtId="169" fontId="9" fillId="19" borderId="35" xfId="0" applyNumberFormat="1" applyFont="1" applyFill="1" applyBorder="1" applyAlignment="1" applyProtection="1">
      <alignment horizontal="center"/>
      <protection locked="0"/>
    </xf>
    <xf numFmtId="169" fontId="9" fillId="19" borderId="49" xfId="0" applyNumberFormat="1" applyFont="1" applyFill="1" applyBorder="1" applyAlignment="1" applyProtection="1">
      <alignment horizontal="center"/>
      <protection locked="0"/>
    </xf>
    <xf numFmtId="169" fontId="9" fillId="19" borderId="75" xfId="0" applyNumberFormat="1" applyFont="1" applyFill="1" applyBorder="1" applyAlignment="1" applyProtection="1">
      <alignment horizontal="center"/>
      <protection locked="0"/>
    </xf>
    <xf numFmtId="177" fontId="19" fillId="7" borderId="35" xfId="0" applyNumberFormat="1" applyFont="1" applyFill="1" applyBorder="1" applyAlignment="1" applyProtection="1">
      <alignment horizontal="center"/>
      <protection locked="0"/>
    </xf>
    <xf numFmtId="177" fontId="19" fillId="7" borderId="49" xfId="0" applyNumberFormat="1" applyFont="1" applyFill="1" applyBorder="1" applyAlignment="1" applyProtection="1">
      <alignment horizontal="center"/>
      <protection locked="0"/>
    </xf>
    <xf numFmtId="177" fontId="19" fillId="7" borderId="75" xfId="0" applyNumberFormat="1" applyFont="1" applyFill="1" applyBorder="1" applyAlignment="1" applyProtection="1">
      <alignment horizontal="center"/>
      <protection locked="0"/>
    </xf>
    <xf numFmtId="177" fontId="19" fillId="9" borderId="35" xfId="0" applyNumberFormat="1" applyFont="1" applyFill="1" applyBorder="1" applyAlignment="1" applyProtection="1">
      <alignment horizontal="center"/>
      <protection hidden="1"/>
    </xf>
    <xf numFmtId="177" fontId="19" fillId="9" borderId="49" xfId="0" applyNumberFormat="1" applyFont="1" applyFill="1" applyBorder="1" applyAlignment="1" applyProtection="1">
      <alignment horizontal="center"/>
      <protection hidden="1"/>
    </xf>
    <xf numFmtId="177" fontId="19" fillId="9" borderId="75" xfId="0" applyNumberFormat="1" applyFont="1" applyFill="1" applyBorder="1" applyAlignment="1" applyProtection="1">
      <alignment horizontal="center"/>
      <protection hidden="1"/>
    </xf>
    <xf numFmtId="0" fontId="49" fillId="21" borderId="0" xfId="3" applyFont="1" applyFill="1" applyAlignment="1" applyProtection="1">
      <alignment horizontal="center"/>
      <protection locked="0"/>
    </xf>
    <xf numFmtId="0" fontId="9" fillId="19" borderId="47" xfId="3" applyFont="1" applyFill="1" applyBorder="1" applyAlignment="1" applyProtection="1">
      <alignment horizontal="center"/>
      <protection locked="0"/>
    </xf>
    <xf numFmtId="0" fontId="9" fillId="19" borderId="48" xfId="3" applyFont="1" applyFill="1" applyBorder="1" applyAlignment="1" applyProtection="1">
      <alignment horizontal="center"/>
      <protection locked="0"/>
    </xf>
    <xf numFmtId="0" fontId="9" fillId="19" borderId="0" xfId="3" applyFont="1" applyFill="1" applyBorder="1" applyAlignment="1" applyProtection="1">
      <alignment horizontal="left"/>
      <protection locked="0"/>
    </xf>
    <xf numFmtId="168" fontId="19" fillId="7" borderId="35" xfId="3" applyNumberFormat="1" applyFont="1" applyFill="1" applyBorder="1" applyAlignment="1" applyProtection="1">
      <alignment horizontal="center"/>
      <protection locked="0"/>
    </xf>
    <xf numFmtId="168" fontId="0" fillId="0" borderId="49" xfId="0" applyNumberFormat="1" applyBorder="1" applyProtection="1">
      <protection locked="0"/>
    </xf>
    <xf numFmtId="168" fontId="0" fillId="0" borderId="75" xfId="0" applyNumberFormat="1" applyBorder="1" applyProtection="1">
      <protection locked="0"/>
    </xf>
    <xf numFmtId="0" fontId="9" fillId="19" borderId="79" xfId="0" applyFont="1" applyFill="1" applyBorder="1" applyAlignment="1" applyProtection="1">
      <alignment horizontal="center" vertical="center" wrapText="1"/>
      <protection locked="0"/>
    </xf>
    <xf numFmtId="0" fontId="9" fillId="19" borderId="36" xfId="0" applyFont="1" applyFill="1" applyBorder="1" applyAlignment="1" applyProtection="1">
      <alignment horizontal="center" vertical="center" wrapText="1"/>
      <protection locked="0"/>
    </xf>
    <xf numFmtId="0" fontId="9" fillId="19" borderId="50" xfId="3" applyFont="1" applyFill="1" applyBorder="1" applyAlignment="1" applyProtection="1">
      <alignment horizontal="center" vertical="center"/>
      <protection locked="0"/>
    </xf>
    <xf numFmtId="0" fontId="9" fillId="19" borderId="51" xfId="3" applyFont="1" applyFill="1" applyBorder="1" applyAlignment="1" applyProtection="1">
      <alignment horizontal="center" vertical="center"/>
      <protection locked="0"/>
    </xf>
    <xf numFmtId="0" fontId="9" fillId="19" borderId="52" xfId="3" applyFont="1" applyFill="1" applyBorder="1" applyAlignment="1" applyProtection="1">
      <alignment horizontal="center" vertical="center"/>
      <protection locked="0"/>
    </xf>
    <xf numFmtId="168" fontId="7" fillId="0" borderId="26" xfId="1" applyNumberFormat="1" applyFill="1" applyBorder="1" applyAlignment="1" applyProtection="1">
      <alignment horizontal="center"/>
      <protection hidden="1"/>
    </xf>
    <xf numFmtId="168" fontId="7" fillId="0" borderId="22" xfId="1" applyNumberFormat="1" applyFill="1" applyBorder="1" applyAlignment="1" applyProtection="1">
      <alignment horizontal="center"/>
      <protection hidden="1"/>
    </xf>
    <xf numFmtId="168" fontId="7" fillId="0" borderId="34" xfId="1" applyNumberFormat="1" applyFill="1" applyBorder="1" applyAlignment="1" applyProtection="1">
      <alignment horizontal="center"/>
      <protection hidden="1"/>
    </xf>
    <xf numFmtId="172" fontId="7" fillId="7" borderId="7" xfId="3" quotePrefix="1" applyNumberFormat="1" applyFont="1" applyFill="1" applyBorder="1" applyAlignment="1" applyProtection="1">
      <alignment horizontal="center"/>
      <protection locked="0"/>
    </xf>
    <xf numFmtId="172" fontId="19" fillId="7" borderId="7" xfId="3" applyNumberFormat="1" applyFont="1" applyFill="1" applyBorder="1" applyAlignment="1" applyProtection="1">
      <alignment horizontal="center"/>
      <protection locked="0"/>
    </xf>
    <xf numFmtId="0" fontId="7" fillId="7" borderId="7" xfId="3" applyFont="1" applyFill="1" applyBorder="1" applyAlignment="1" applyProtection="1">
      <alignment horizontal="left"/>
      <protection locked="0"/>
    </xf>
    <xf numFmtId="0" fontId="19" fillId="7" borderId="7" xfId="3" applyFont="1" applyFill="1" applyBorder="1" applyAlignment="1" applyProtection="1">
      <alignment horizontal="left"/>
      <protection locked="0"/>
    </xf>
    <xf numFmtId="172" fontId="7" fillId="7" borderId="35" xfId="3" applyNumberFormat="1" applyFont="1" applyFill="1" applyBorder="1" applyAlignment="1" applyProtection="1">
      <alignment horizontal="center"/>
      <protection locked="0"/>
    </xf>
    <xf numFmtId="172" fontId="0" fillId="0" borderId="49" xfId="0" applyNumberFormat="1" applyBorder="1" applyProtection="1">
      <protection locked="0"/>
    </xf>
    <xf numFmtId="172" fontId="0" fillId="0" borderId="75" xfId="0" applyNumberFormat="1" applyBorder="1" applyProtection="1">
      <protection locked="0"/>
    </xf>
    <xf numFmtId="0" fontId="9" fillId="19" borderId="77" xfId="3" applyFont="1" applyFill="1" applyBorder="1" applyAlignment="1" applyProtection="1">
      <alignment horizontal="center" vertical="center"/>
      <protection locked="0"/>
    </xf>
    <xf numFmtId="0" fontId="9" fillId="19" borderId="42" xfId="3" applyFont="1" applyFill="1" applyBorder="1" applyAlignment="1" applyProtection="1">
      <alignment horizontal="center" vertical="center"/>
      <protection locked="0"/>
    </xf>
    <xf numFmtId="0" fontId="19" fillId="7" borderId="7" xfId="3" applyFont="1" applyFill="1" applyBorder="1" applyAlignment="1" applyProtection="1">
      <alignment horizontal="center"/>
      <protection locked="0"/>
    </xf>
    <xf numFmtId="0" fontId="9" fillId="19" borderId="83" xfId="3" applyFont="1" applyFill="1" applyBorder="1" applyAlignment="1" applyProtection="1">
      <alignment horizontal="center" vertical="center"/>
      <protection locked="0"/>
    </xf>
    <xf numFmtId="0" fontId="9" fillId="19" borderId="84" xfId="3" applyFont="1" applyFill="1" applyBorder="1" applyAlignment="1" applyProtection="1">
      <alignment horizontal="center" vertical="center"/>
      <protection locked="0"/>
    </xf>
    <xf numFmtId="0" fontId="9" fillId="19" borderId="53" xfId="3" applyFont="1" applyFill="1" applyBorder="1" applyAlignment="1" applyProtection="1">
      <alignment horizontal="center"/>
      <protection locked="0"/>
    </xf>
    <xf numFmtId="0" fontId="9" fillId="19" borderId="55" xfId="3" applyFont="1" applyFill="1" applyBorder="1" applyAlignment="1" applyProtection="1">
      <alignment horizontal="center"/>
      <protection locked="0"/>
    </xf>
    <xf numFmtId="0" fontId="9" fillId="19" borderId="0" xfId="3" applyFont="1" applyFill="1" applyBorder="1" applyAlignment="1" applyProtection="1">
      <alignment horizontal="left" vertical="top" wrapText="1"/>
      <protection locked="0"/>
    </xf>
    <xf numFmtId="169" fontId="19" fillId="9" borderId="35" xfId="0" applyNumberFormat="1" applyFont="1" applyFill="1" applyBorder="1" applyAlignment="1" applyProtection="1">
      <alignment horizontal="center"/>
      <protection hidden="1"/>
    </xf>
    <xf numFmtId="169" fontId="19" fillId="9" borderId="49" xfId="0" applyNumberFormat="1" applyFont="1" applyFill="1" applyBorder="1" applyAlignment="1" applyProtection="1">
      <alignment horizontal="center"/>
      <protection hidden="1"/>
    </xf>
    <xf numFmtId="169" fontId="19" fillId="9" borderId="75" xfId="0" applyNumberFormat="1" applyFont="1" applyFill="1" applyBorder="1" applyAlignment="1" applyProtection="1">
      <alignment horizontal="center"/>
      <protection hidden="1"/>
    </xf>
    <xf numFmtId="169" fontId="7" fillId="7" borderId="35" xfId="0" applyNumberFormat="1" applyFont="1" applyFill="1" applyBorder="1" applyAlignment="1" applyProtection="1">
      <alignment horizontal="right"/>
      <protection locked="0"/>
    </xf>
    <xf numFmtId="169" fontId="7" fillId="7" borderId="49" xfId="0" applyNumberFormat="1" applyFont="1" applyFill="1" applyBorder="1" applyAlignment="1" applyProtection="1">
      <alignment horizontal="right"/>
      <protection locked="0"/>
    </xf>
    <xf numFmtId="169" fontId="7" fillId="7" borderId="75" xfId="0" applyNumberFormat="1" applyFont="1" applyFill="1" applyBorder="1" applyAlignment="1" applyProtection="1">
      <alignment horizontal="right"/>
      <protection locked="0"/>
    </xf>
    <xf numFmtId="169" fontId="7" fillId="9" borderId="35" xfId="0" applyNumberFormat="1" applyFont="1" applyFill="1" applyBorder="1" applyAlignment="1" applyProtection="1">
      <alignment horizontal="right"/>
      <protection hidden="1"/>
    </xf>
    <xf numFmtId="169" fontId="7" fillId="9" borderId="49" xfId="0" applyNumberFormat="1" applyFont="1" applyFill="1" applyBorder="1" applyAlignment="1" applyProtection="1">
      <alignment horizontal="right"/>
      <protection hidden="1"/>
    </xf>
    <xf numFmtId="169" fontId="7" fillId="9" borderId="75" xfId="0" applyNumberFormat="1" applyFont="1" applyFill="1" applyBorder="1" applyAlignment="1" applyProtection="1">
      <alignment horizontal="right"/>
      <protection hidden="1"/>
    </xf>
    <xf numFmtId="0" fontId="9" fillId="19" borderId="37" xfId="3" applyFont="1" applyFill="1" applyBorder="1" applyAlignment="1" applyProtection="1">
      <alignment horizontal="center" vertical="center" wrapText="1"/>
      <protection locked="0"/>
    </xf>
    <xf numFmtId="0" fontId="9" fillId="19" borderId="35" xfId="3" applyFont="1" applyFill="1" applyBorder="1" applyAlignment="1" applyProtection="1">
      <alignment horizontal="center" vertical="center" wrapText="1"/>
      <protection locked="0"/>
    </xf>
    <xf numFmtId="0" fontId="9" fillId="19" borderId="49" xfId="3" applyFont="1" applyFill="1" applyBorder="1" applyAlignment="1" applyProtection="1">
      <alignment horizontal="center" vertical="center" wrapText="1"/>
      <protection locked="0"/>
    </xf>
    <xf numFmtId="0" fontId="9" fillId="19" borderId="75" xfId="3" applyFont="1" applyFill="1" applyBorder="1" applyAlignment="1" applyProtection="1">
      <alignment horizontal="center" vertical="center" wrapText="1"/>
      <protection locked="0"/>
    </xf>
    <xf numFmtId="168" fontId="19" fillId="0" borderId="35" xfId="1" applyNumberFormat="1" applyFont="1" applyFill="1" applyBorder="1" applyAlignment="1" applyProtection="1">
      <alignment horizontal="center"/>
      <protection hidden="1"/>
    </xf>
    <xf numFmtId="168" fontId="19" fillId="0" borderId="49" xfId="1" applyNumberFormat="1" applyFont="1" applyFill="1" applyBorder="1" applyAlignment="1" applyProtection="1">
      <alignment horizontal="center"/>
      <protection hidden="1"/>
    </xf>
    <xf numFmtId="168" fontId="19" fillId="0" borderId="75" xfId="1" applyNumberFormat="1" applyFont="1" applyFill="1" applyBorder="1" applyAlignment="1" applyProtection="1">
      <alignment horizontal="center"/>
      <protection hidden="1"/>
    </xf>
    <xf numFmtId="169" fontId="19" fillId="7" borderId="35" xfId="0" applyNumberFormat="1" applyFont="1" applyFill="1" applyBorder="1" applyAlignment="1" applyProtection="1">
      <alignment horizontal="right"/>
      <protection locked="0"/>
    </xf>
    <xf numFmtId="169" fontId="19" fillId="7" borderId="49" xfId="0" applyNumberFormat="1" applyFont="1" applyFill="1" applyBorder="1" applyAlignment="1" applyProtection="1">
      <alignment horizontal="right"/>
      <protection locked="0"/>
    </xf>
    <xf numFmtId="169" fontId="19" fillId="7" borderId="75" xfId="0" applyNumberFormat="1" applyFont="1" applyFill="1" applyBorder="1" applyAlignment="1" applyProtection="1">
      <alignment horizontal="right"/>
      <protection locked="0"/>
    </xf>
    <xf numFmtId="169" fontId="19" fillId="9" borderId="35" xfId="0" applyNumberFormat="1" applyFont="1" applyFill="1" applyBorder="1" applyAlignment="1" applyProtection="1">
      <alignment horizontal="right"/>
      <protection hidden="1"/>
    </xf>
    <xf numFmtId="169" fontId="19" fillId="9" borderId="49" xfId="0" applyNumberFormat="1" applyFont="1" applyFill="1" applyBorder="1" applyAlignment="1" applyProtection="1">
      <alignment horizontal="right"/>
      <protection hidden="1"/>
    </xf>
    <xf numFmtId="169" fontId="19" fillId="9" borderId="75" xfId="0" applyNumberFormat="1" applyFont="1" applyFill="1" applyBorder="1" applyAlignment="1" applyProtection="1">
      <alignment horizontal="right"/>
      <protection hidden="1"/>
    </xf>
    <xf numFmtId="168" fontId="9" fillId="9" borderId="35" xfId="3" applyNumberFormat="1" applyFont="1" applyFill="1" applyBorder="1" applyAlignment="1" applyProtection="1">
      <alignment horizontal="center"/>
    </xf>
    <xf numFmtId="0" fontId="9" fillId="9" borderId="49" xfId="3" applyFont="1" applyFill="1" applyBorder="1" applyAlignment="1" applyProtection="1">
      <alignment horizontal="center"/>
    </xf>
    <xf numFmtId="0" fontId="9" fillId="9" borderId="75" xfId="3" applyFont="1" applyFill="1" applyBorder="1" applyAlignment="1" applyProtection="1">
      <alignment horizontal="center"/>
    </xf>
    <xf numFmtId="0" fontId="29" fillId="0" borderId="0" xfId="3" applyFont="1" applyFill="1" applyBorder="1" applyAlignment="1" applyProtection="1">
      <alignment horizontal="left"/>
      <protection locked="0"/>
    </xf>
    <xf numFmtId="168" fontId="19" fillId="0" borderId="7" xfId="1" applyNumberFormat="1" applyFont="1" applyFill="1" applyBorder="1" applyAlignment="1" applyProtection="1">
      <alignment horizontal="center"/>
      <protection hidden="1"/>
    </xf>
    <xf numFmtId="168" fontId="19" fillId="0" borderId="46" xfId="1" applyNumberFormat="1" applyFont="1" applyFill="1" applyBorder="1" applyAlignment="1" applyProtection="1">
      <alignment horizontal="center"/>
      <protection hidden="1"/>
    </xf>
    <xf numFmtId="3" fontId="19" fillId="7" borderId="26" xfId="0" applyNumberFormat="1" applyFont="1" applyFill="1" applyBorder="1" applyAlignment="1" applyProtection="1">
      <alignment horizontal="right"/>
      <protection locked="0"/>
    </xf>
    <xf numFmtId="3" fontId="19" fillId="7" borderId="22" xfId="0" applyNumberFormat="1" applyFont="1" applyFill="1" applyBorder="1" applyAlignment="1" applyProtection="1">
      <alignment horizontal="right"/>
      <protection locked="0"/>
    </xf>
    <xf numFmtId="3" fontId="19" fillId="7" borderId="34" xfId="0" applyNumberFormat="1" applyFont="1" applyFill="1" applyBorder="1" applyAlignment="1" applyProtection="1">
      <alignment horizontal="right"/>
      <protection locked="0"/>
    </xf>
    <xf numFmtId="168" fontId="19" fillId="7" borderId="7" xfId="1" applyNumberFormat="1" applyFont="1" applyFill="1" applyBorder="1" applyAlignment="1" applyProtection="1">
      <alignment horizontal="center"/>
      <protection locked="0" hidden="1"/>
    </xf>
    <xf numFmtId="168" fontId="19" fillId="7" borderId="22" xfId="1" applyNumberFormat="1" applyFont="1" applyFill="1" applyBorder="1" applyAlignment="1" applyProtection="1">
      <alignment horizontal="center"/>
      <protection locked="0" hidden="1"/>
    </xf>
    <xf numFmtId="168" fontId="19" fillId="7" borderId="34" xfId="1" applyNumberFormat="1" applyFont="1" applyFill="1" applyBorder="1" applyAlignment="1" applyProtection="1">
      <alignment horizontal="center"/>
      <protection locked="0" hidden="1"/>
    </xf>
    <xf numFmtId="168" fontId="9" fillId="0" borderId="35" xfId="0" applyNumberFormat="1" applyFont="1" applyFill="1" applyBorder="1" applyAlignment="1" applyProtection="1">
      <alignment horizontal="center"/>
      <protection hidden="1"/>
    </xf>
    <xf numFmtId="0" fontId="9" fillId="0" borderId="49" xfId="0" applyFont="1" applyFill="1" applyBorder="1" applyAlignment="1" applyProtection="1">
      <alignment horizontal="center"/>
      <protection hidden="1"/>
    </xf>
    <xf numFmtId="0" fontId="9" fillId="0" borderId="75" xfId="0" applyFont="1" applyFill="1" applyBorder="1" applyAlignment="1" applyProtection="1">
      <alignment horizontal="center"/>
      <protection hidden="1"/>
    </xf>
    <xf numFmtId="168" fontId="9" fillId="7" borderId="35" xfId="0" applyNumberFormat="1" applyFont="1" applyFill="1" applyBorder="1" applyAlignment="1" applyProtection="1">
      <alignment horizontal="center"/>
      <protection locked="0"/>
    </xf>
    <xf numFmtId="0" fontId="9" fillId="7" borderId="49" xfId="0" applyFont="1" applyFill="1" applyBorder="1" applyAlignment="1" applyProtection="1">
      <alignment horizontal="center"/>
      <protection locked="0"/>
    </xf>
    <xf numFmtId="0" fontId="9" fillId="7" borderId="75" xfId="0" applyFont="1" applyFill="1" applyBorder="1" applyAlignment="1" applyProtection="1">
      <alignment horizontal="center"/>
      <protection locked="0"/>
    </xf>
    <xf numFmtId="0" fontId="9" fillId="19" borderId="47" xfId="0" applyFont="1" applyFill="1" applyBorder="1" applyAlignment="1" applyProtection="1">
      <alignment horizontal="center"/>
      <protection hidden="1"/>
    </xf>
    <xf numFmtId="0" fontId="9" fillId="19" borderId="48" xfId="0" applyFont="1" applyFill="1" applyBorder="1" applyAlignment="1" applyProtection="1">
      <alignment horizontal="center"/>
      <protection hidden="1"/>
    </xf>
    <xf numFmtId="177" fontId="7" fillId="7" borderId="49" xfId="0" applyNumberFormat="1" applyFont="1" applyFill="1" applyBorder="1" applyAlignment="1" applyProtection="1">
      <alignment horizontal="center"/>
      <protection locked="0"/>
    </xf>
    <xf numFmtId="169" fontId="19" fillId="19" borderId="78" xfId="0" applyNumberFormat="1" applyFont="1" applyFill="1" applyBorder="1" applyAlignment="1" applyProtection="1">
      <alignment horizontal="center" vertical="center" wrapText="1"/>
      <protection locked="0"/>
    </xf>
    <xf numFmtId="169" fontId="19" fillId="19" borderId="63" xfId="0" applyNumberFormat="1" applyFont="1" applyFill="1" applyBorder="1" applyAlignment="1" applyProtection="1">
      <alignment horizontal="center" vertical="center" wrapText="1"/>
      <protection locked="0"/>
    </xf>
    <xf numFmtId="169" fontId="19" fillId="19" borderId="61" xfId="0" applyNumberFormat="1" applyFont="1" applyFill="1" applyBorder="1" applyAlignment="1" applyProtection="1">
      <alignment horizontal="center"/>
      <protection locked="0"/>
    </xf>
    <xf numFmtId="169" fontId="19" fillId="19" borderId="0" xfId="0" applyNumberFormat="1" applyFont="1" applyFill="1" applyBorder="1" applyAlignment="1" applyProtection="1">
      <alignment horizontal="center"/>
      <protection locked="0"/>
    </xf>
    <xf numFmtId="0" fontId="9" fillId="19" borderId="0" xfId="0" applyFont="1" applyFill="1" applyBorder="1" applyAlignment="1" applyProtection="1">
      <alignment horizontal="center"/>
      <protection locked="0"/>
    </xf>
    <xf numFmtId="172" fontId="7" fillId="7" borderId="35" xfId="0" quotePrefix="1" applyNumberFormat="1" applyFont="1" applyFill="1" applyBorder="1" applyAlignment="1" applyProtection="1">
      <alignment horizontal="center"/>
      <protection locked="0"/>
    </xf>
    <xf numFmtId="172" fontId="19" fillId="7" borderId="49" xfId="0" applyNumberFormat="1" applyFont="1" applyFill="1" applyBorder="1" applyAlignment="1" applyProtection="1">
      <alignment horizontal="center"/>
      <protection locked="0"/>
    </xf>
    <xf numFmtId="172" fontId="19" fillId="7" borderId="75" xfId="0" applyNumberFormat="1" applyFont="1" applyFill="1" applyBorder="1" applyAlignment="1" applyProtection="1">
      <alignment horizontal="center"/>
      <protection locked="0"/>
    </xf>
    <xf numFmtId="172" fontId="7" fillId="7" borderId="49" xfId="0" applyNumberFormat="1" applyFont="1" applyFill="1" applyBorder="1" applyAlignment="1" applyProtection="1">
      <alignment horizontal="center"/>
      <protection locked="0"/>
    </xf>
    <xf numFmtId="172" fontId="7" fillId="7" borderId="75" xfId="0" applyNumberFormat="1" applyFont="1" applyFill="1" applyBorder="1" applyAlignment="1" applyProtection="1">
      <alignment horizontal="center"/>
      <protection locked="0"/>
    </xf>
    <xf numFmtId="49" fontId="7" fillId="7" borderId="35" xfId="0" quotePrefix="1" applyNumberFormat="1" applyFont="1" applyFill="1" applyBorder="1" applyAlignment="1" applyProtection="1">
      <alignment horizontal="center"/>
      <protection locked="0"/>
    </xf>
    <xf numFmtId="49" fontId="19" fillId="7" borderId="49" xfId="0" applyNumberFormat="1" applyFont="1" applyFill="1" applyBorder="1" applyAlignment="1" applyProtection="1">
      <alignment horizontal="center"/>
      <protection locked="0"/>
    </xf>
    <xf numFmtId="49" fontId="19" fillId="7" borderId="75" xfId="0" applyNumberFormat="1" applyFont="1" applyFill="1" applyBorder="1" applyAlignment="1" applyProtection="1">
      <alignment horizontal="center"/>
      <protection locked="0"/>
    </xf>
    <xf numFmtId="49" fontId="7" fillId="7" borderId="35" xfId="0" quotePrefix="1" applyNumberFormat="1" applyFont="1" applyFill="1" applyBorder="1" applyAlignment="1" applyProtection="1">
      <alignment horizontal="center" vertical="center" wrapText="1"/>
      <protection locked="0"/>
    </xf>
    <xf numFmtId="49" fontId="19" fillId="7" borderId="49" xfId="0" applyNumberFormat="1" applyFont="1" applyFill="1" applyBorder="1" applyAlignment="1" applyProtection="1">
      <alignment horizontal="center" vertical="center" wrapText="1"/>
      <protection locked="0"/>
    </xf>
    <xf numFmtId="49" fontId="19" fillId="7" borderId="75" xfId="0" applyNumberFormat="1" applyFont="1" applyFill="1" applyBorder="1" applyAlignment="1" applyProtection="1">
      <alignment horizontal="center" vertical="center" wrapText="1"/>
      <protection locked="0"/>
    </xf>
    <xf numFmtId="49" fontId="7" fillId="7" borderId="35" xfId="0" quotePrefix="1" applyNumberFormat="1" applyFont="1" applyFill="1" applyBorder="1" applyAlignment="1" applyProtection="1">
      <alignment horizontal="center" wrapText="1"/>
      <protection locked="0"/>
    </xf>
    <xf numFmtId="49" fontId="19" fillId="7" borderId="49" xfId="0" applyNumberFormat="1" applyFont="1" applyFill="1" applyBorder="1" applyAlignment="1" applyProtection="1">
      <alignment horizontal="center" wrapText="1"/>
      <protection locked="0"/>
    </xf>
    <xf numFmtId="49" fontId="19" fillId="7" borderId="75" xfId="0" applyNumberFormat="1" applyFont="1" applyFill="1" applyBorder="1" applyAlignment="1" applyProtection="1">
      <alignment horizontal="center" wrapText="1"/>
      <protection locked="0"/>
    </xf>
    <xf numFmtId="0" fontId="9" fillId="19" borderId="0" xfId="0" applyFont="1" applyFill="1" applyBorder="1" applyAlignment="1" applyProtection="1">
      <alignment horizontal="left" vertical="center" wrapText="1"/>
      <protection locked="0"/>
    </xf>
    <xf numFmtId="0" fontId="9" fillId="19" borderId="41" xfId="0" applyFont="1" applyFill="1" applyBorder="1" applyAlignment="1" applyProtection="1">
      <alignment horizontal="left" vertical="center" wrapText="1"/>
      <protection locked="0"/>
    </xf>
    <xf numFmtId="0" fontId="9" fillId="19" borderId="41" xfId="0" applyFont="1" applyFill="1" applyBorder="1" applyAlignment="1" applyProtection="1">
      <alignment horizontal="left" wrapText="1"/>
      <protection locked="0"/>
    </xf>
    <xf numFmtId="0" fontId="9" fillId="19" borderId="0" xfId="0" applyFont="1" applyFill="1" applyBorder="1" applyAlignment="1" applyProtection="1">
      <alignment horizontal="left" wrapText="1" shrinkToFit="1"/>
      <protection locked="0"/>
    </xf>
    <xf numFmtId="0" fontId="9" fillId="19" borderId="41" xfId="0" applyFont="1" applyFill="1" applyBorder="1" applyAlignment="1" applyProtection="1">
      <alignment horizontal="left" wrapText="1" shrinkToFit="1"/>
      <protection locked="0"/>
    </xf>
    <xf numFmtId="0" fontId="9" fillId="19" borderId="0" xfId="0" applyFont="1" applyFill="1" applyBorder="1" applyAlignment="1" applyProtection="1">
      <alignment horizontal="left" vertical="top" wrapText="1"/>
      <protection locked="0"/>
    </xf>
    <xf numFmtId="0" fontId="9" fillId="19" borderId="41" xfId="0" applyFont="1" applyFill="1" applyBorder="1" applyAlignment="1" applyProtection="1">
      <alignment horizontal="left" vertical="top" wrapText="1"/>
      <protection locked="0"/>
    </xf>
    <xf numFmtId="0" fontId="9" fillId="19" borderId="80" xfId="0" applyFont="1" applyFill="1" applyBorder="1" applyAlignment="1" applyProtection="1">
      <alignment horizontal="center" vertical="center" wrapText="1"/>
      <protection locked="0"/>
    </xf>
    <xf numFmtId="0" fontId="9" fillId="19" borderId="34" xfId="0" applyFont="1" applyFill="1" applyBorder="1" applyAlignment="1" applyProtection="1">
      <alignment horizontal="center" vertical="center" wrapText="1"/>
      <protection locked="0"/>
    </xf>
    <xf numFmtId="0" fontId="9" fillId="19" borderId="76" xfId="3" applyFont="1" applyFill="1" applyBorder="1" applyAlignment="1" applyProtection="1">
      <alignment horizontal="center" vertical="center"/>
      <protection locked="0"/>
    </xf>
    <xf numFmtId="0" fontId="9" fillId="19" borderId="43" xfId="3" applyFont="1" applyFill="1" applyBorder="1" applyAlignment="1" applyProtection="1">
      <alignment horizontal="center" vertical="center"/>
      <protection locked="0"/>
    </xf>
    <xf numFmtId="0" fontId="19" fillId="7" borderId="46" xfId="3" applyFont="1" applyFill="1" applyBorder="1" applyAlignment="1" applyProtection="1">
      <alignment horizontal="center"/>
      <protection locked="0"/>
    </xf>
    <xf numFmtId="169" fontId="19" fillId="7" borderId="35" xfId="0" applyNumberFormat="1" applyFont="1" applyFill="1" applyBorder="1" applyAlignment="1" applyProtection="1">
      <protection locked="0"/>
    </xf>
    <xf numFmtId="169" fontId="19" fillId="7" borderId="49" xfId="0" applyNumberFormat="1" applyFont="1" applyFill="1" applyBorder="1" applyAlignment="1" applyProtection="1">
      <protection locked="0"/>
    </xf>
    <xf numFmtId="169" fontId="19" fillId="7" borderId="75" xfId="0" applyNumberFormat="1" applyFont="1" applyFill="1" applyBorder="1" applyAlignment="1" applyProtection="1">
      <protection locked="0"/>
    </xf>
    <xf numFmtId="0" fontId="9" fillId="19" borderId="57" xfId="0" applyFont="1" applyFill="1" applyBorder="1" applyAlignment="1" applyProtection="1">
      <alignment horizontal="center" vertical="center" wrapText="1"/>
      <protection locked="0"/>
    </xf>
    <xf numFmtId="0" fontId="9" fillId="19" borderId="44" xfId="0" applyFont="1" applyFill="1" applyBorder="1" applyAlignment="1" applyProtection="1">
      <alignment horizontal="center"/>
      <protection locked="0"/>
    </xf>
    <xf numFmtId="0" fontId="9" fillId="19" borderId="58" xfId="3" applyFont="1" applyFill="1" applyBorder="1" applyAlignment="1" applyProtection="1">
      <alignment horizontal="center" vertical="center"/>
      <protection locked="0"/>
    </xf>
    <xf numFmtId="0" fontId="9" fillId="19" borderId="81" xfId="0" applyFont="1" applyFill="1" applyBorder="1" applyAlignment="1" applyProtection="1">
      <alignment horizontal="center"/>
      <protection locked="0"/>
    </xf>
    <xf numFmtId="0" fontId="9" fillId="19" borderId="52" xfId="0" applyFont="1" applyFill="1" applyBorder="1" applyAlignment="1" applyProtection="1">
      <alignment horizontal="center"/>
      <protection locked="0"/>
    </xf>
    <xf numFmtId="0" fontId="9" fillId="19" borderId="45" xfId="0" applyFont="1" applyFill="1" applyBorder="1" applyAlignment="1" applyProtection="1">
      <alignment horizontal="center"/>
      <protection locked="0"/>
    </xf>
    <xf numFmtId="0" fontId="9" fillId="19" borderId="0" xfId="3" applyFont="1" applyFill="1" applyBorder="1" applyAlignment="1" applyProtection="1">
      <alignment horizontal="left" vertical="center"/>
    </xf>
    <xf numFmtId="0" fontId="9" fillId="19" borderId="0" xfId="3" applyFont="1" applyFill="1" applyBorder="1" applyAlignment="1" applyProtection="1">
      <alignment horizontal="left" vertical="center" wrapText="1"/>
    </xf>
    <xf numFmtId="0" fontId="9" fillId="19" borderId="0" xfId="3" applyFont="1" applyFill="1" applyAlignment="1" applyProtection="1">
      <alignment horizontal="left" vertical="top" wrapText="1"/>
      <protection locked="0"/>
    </xf>
    <xf numFmtId="0" fontId="9" fillId="19" borderId="82" xfId="0" applyFont="1" applyFill="1" applyBorder="1" applyAlignment="1" applyProtection="1">
      <alignment horizontal="center" vertical="center" wrapText="1"/>
      <protection locked="0"/>
    </xf>
    <xf numFmtId="0" fontId="9" fillId="19" borderId="55" xfId="0" applyFont="1" applyFill="1" applyBorder="1" applyAlignment="1" applyProtection="1">
      <alignment horizontal="center" vertical="center" wrapText="1"/>
      <protection locked="0"/>
    </xf>
    <xf numFmtId="0" fontId="9" fillId="19" borderId="56" xfId="0" applyFont="1" applyFill="1" applyBorder="1" applyAlignment="1" applyProtection="1">
      <alignment horizontal="center" vertical="center" wrapText="1"/>
      <protection locked="0"/>
    </xf>
    <xf numFmtId="0" fontId="19" fillId="7" borderId="26" xfId="3" applyFont="1" applyFill="1" applyBorder="1" applyAlignment="1" applyProtection="1">
      <alignment horizontal="center"/>
      <protection locked="0"/>
    </xf>
    <xf numFmtId="0" fontId="19" fillId="7" borderId="22" xfId="3" applyFont="1" applyFill="1" applyBorder="1" applyAlignment="1" applyProtection="1">
      <alignment horizontal="center"/>
      <protection locked="0"/>
    </xf>
    <xf numFmtId="0" fontId="19" fillId="7" borderId="34" xfId="3" applyFont="1" applyFill="1" applyBorder="1" applyAlignment="1" applyProtection="1">
      <alignment horizontal="center"/>
      <protection locked="0"/>
    </xf>
    <xf numFmtId="0" fontId="7" fillId="27" borderId="0" xfId="0" applyFont="1" applyFill="1" applyAlignment="1" applyProtection="1">
      <alignment horizontal="left" wrapText="1"/>
      <protection locked="0"/>
    </xf>
    <xf numFmtId="0" fontId="49" fillId="26" borderId="0" xfId="0" applyFont="1" applyFill="1" applyAlignment="1" applyProtection="1">
      <alignment horizontal="center"/>
      <protection locked="0"/>
    </xf>
    <xf numFmtId="43" fontId="7" fillId="7" borderId="35" xfId="22" applyFont="1" applyFill="1" applyBorder="1" applyAlignment="1" applyProtection="1">
      <alignment horizontal="center"/>
      <protection locked="0"/>
    </xf>
    <xf numFmtId="43" fontId="7" fillId="7" borderId="49" xfId="22" applyFont="1" applyFill="1" applyBorder="1" applyAlignment="1" applyProtection="1">
      <alignment horizontal="center"/>
      <protection locked="0"/>
    </xf>
    <xf numFmtId="43" fontId="7" fillId="7" borderId="75" xfId="22" applyFont="1" applyFill="1" applyBorder="1" applyAlignment="1" applyProtection="1">
      <alignment horizontal="center"/>
      <protection locked="0"/>
    </xf>
    <xf numFmtId="0" fontId="9" fillId="27" borderId="78" xfId="0" applyFont="1" applyFill="1" applyBorder="1" applyAlignment="1" applyProtection="1">
      <alignment horizontal="center" vertical="center" wrapText="1"/>
      <protection locked="0"/>
    </xf>
    <xf numFmtId="0" fontId="9" fillId="5" borderId="63" xfId="0" applyFont="1" applyFill="1" applyBorder="1" applyAlignment="1" applyProtection="1">
      <alignment horizontal="center" vertical="center" wrapText="1"/>
      <protection locked="0"/>
    </xf>
    <xf numFmtId="0" fontId="9" fillId="5" borderId="64" xfId="0" applyFont="1" applyFill="1" applyBorder="1" applyAlignment="1" applyProtection="1">
      <alignment horizontal="center" vertical="center" wrapText="1"/>
      <protection locked="0"/>
    </xf>
    <xf numFmtId="0" fontId="9" fillId="5" borderId="90" xfId="0" applyFont="1" applyFill="1" applyBorder="1" applyAlignment="1" applyProtection="1">
      <alignment horizontal="center" vertical="center" wrapText="1"/>
      <protection locked="0"/>
    </xf>
    <xf numFmtId="0" fontId="9" fillId="5" borderId="87" xfId="0" applyFont="1" applyFill="1" applyBorder="1" applyAlignment="1" applyProtection="1">
      <alignment horizontal="center" vertical="center" wrapText="1"/>
      <protection locked="0"/>
    </xf>
    <xf numFmtId="0" fontId="9" fillId="5" borderId="88" xfId="0" applyFont="1" applyFill="1" applyBorder="1" applyAlignment="1" applyProtection="1">
      <alignment horizontal="center" vertical="center" wrapText="1"/>
      <protection locked="0"/>
    </xf>
    <xf numFmtId="0" fontId="9" fillId="27" borderId="62" xfId="0" applyFont="1" applyFill="1" applyBorder="1" applyAlignment="1" applyProtection="1">
      <alignment horizontal="center" vertical="center" wrapText="1"/>
      <protection locked="0"/>
    </xf>
    <xf numFmtId="0" fontId="9" fillId="5" borderId="86" xfId="0" applyFont="1" applyFill="1" applyBorder="1" applyAlignment="1" applyProtection="1">
      <alignment horizontal="center" vertical="center" wrapText="1"/>
      <protection locked="0"/>
    </xf>
    <xf numFmtId="0" fontId="0" fillId="0" borderId="63" xfId="0" applyBorder="1" applyProtection="1">
      <protection locked="0"/>
    </xf>
    <xf numFmtId="0" fontId="0" fillId="0" borderId="64" xfId="0" applyBorder="1" applyProtection="1">
      <protection locked="0"/>
    </xf>
    <xf numFmtId="0" fontId="0" fillId="0" borderId="86" xfId="0" applyBorder="1" applyProtection="1">
      <protection locked="0"/>
    </xf>
    <xf numFmtId="0" fontId="0" fillId="0" borderId="87" xfId="0" applyBorder="1" applyProtection="1">
      <protection locked="0"/>
    </xf>
    <xf numFmtId="0" fontId="0" fillId="0" borderId="88" xfId="0" applyBorder="1" applyProtection="1">
      <protection locked="0"/>
    </xf>
    <xf numFmtId="0" fontId="9" fillId="27" borderId="36" xfId="0" applyFont="1" applyFill="1" applyBorder="1" applyAlignment="1" applyProtection="1">
      <alignment horizontal="center" vertical="center" wrapText="1"/>
      <protection locked="0"/>
    </xf>
    <xf numFmtId="0" fontId="9" fillId="5" borderId="49" xfId="0" applyFont="1" applyFill="1" applyBorder="1" applyAlignment="1" applyProtection="1">
      <alignment horizontal="center" vertical="center" wrapText="1"/>
      <protection locked="0"/>
    </xf>
    <xf numFmtId="0" fontId="9" fillId="5" borderId="79" xfId="0" applyFont="1" applyFill="1" applyBorder="1" applyAlignment="1" applyProtection="1">
      <alignment horizontal="center" vertical="center" wrapText="1"/>
      <protection locked="0"/>
    </xf>
    <xf numFmtId="0" fontId="9" fillId="5" borderId="75" xfId="0" applyFont="1" applyFill="1" applyBorder="1" applyAlignment="1" applyProtection="1">
      <alignment horizontal="center" vertical="center" wrapText="1"/>
      <protection locked="0"/>
    </xf>
    <xf numFmtId="43" fontId="7" fillId="12" borderId="35" xfId="22" applyFont="1" applyFill="1" applyBorder="1" applyAlignment="1" applyProtection="1">
      <alignment horizontal="center"/>
    </xf>
    <xf numFmtId="43" fontId="7" fillId="12" borderId="49" xfId="22" applyFont="1" applyFill="1" applyBorder="1" applyAlignment="1" applyProtection="1">
      <alignment horizontal="center"/>
    </xf>
    <xf numFmtId="43" fontId="7" fillId="12" borderId="75" xfId="22" applyFont="1" applyFill="1" applyBorder="1" applyAlignment="1" applyProtection="1">
      <alignment horizontal="center"/>
    </xf>
    <xf numFmtId="10" fontId="7" fillId="12" borderId="35" xfId="5" applyNumberFormat="1" applyFont="1" applyFill="1" applyBorder="1" applyAlignment="1" applyProtection="1">
      <alignment horizontal="right"/>
    </xf>
    <xf numFmtId="10" fontId="7" fillId="12" borderId="49" xfId="5" applyNumberFormat="1" applyFont="1" applyFill="1" applyBorder="1" applyAlignment="1" applyProtection="1">
      <alignment horizontal="right"/>
    </xf>
    <xf numFmtId="10" fontId="7" fillId="12" borderId="75" xfId="5" applyNumberFormat="1" applyFont="1" applyFill="1" applyBorder="1" applyAlignment="1" applyProtection="1">
      <alignment horizontal="right"/>
    </xf>
    <xf numFmtId="9" fontId="7" fillId="27" borderId="0" xfId="5" applyFont="1" applyFill="1" applyAlignment="1" applyProtection="1">
      <alignment horizontal="center"/>
    </xf>
    <xf numFmtId="0" fontId="7" fillId="7" borderId="80" xfId="0" applyFont="1" applyFill="1" applyBorder="1" applyAlignment="1" applyProtection="1">
      <alignment horizontal="left" wrapText="1"/>
      <protection locked="0"/>
    </xf>
    <xf numFmtId="0" fontId="7" fillId="7" borderId="22" xfId="0" applyFont="1" applyFill="1" applyBorder="1" applyAlignment="1" applyProtection="1">
      <alignment horizontal="left" wrapText="1"/>
      <protection locked="0"/>
    </xf>
    <xf numFmtId="0" fontId="7" fillId="7" borderId="34" xfId="0" applyFont="1" applyFill="1" applyBorder="1" applyAlignment="1" applyProtection="1">
      <alignment horizontal="left" wrapText="1"/>
      <protection locked="0"/>
    </xf>
    <xf numFmtId="172" fontId="7" fillId="7" borderId="26" xfId="0" quotePrefix="1" applyNumberFormat="1" applyFont="1" applyFill="1" applyBorder="1" applyAlignment="1" applyProtection="1">
      <alignment horizontal="center"/>
      <protection locked="0"/>
    </xf>
    <xf numFmtId="172" fontId="7" fillId="7" borderId="22" xfId="0" applyNumberFormat="1" applyFont="1" applyFill="1" applyBorder="1" applyAlignment="1" applyProtection="1">
      <alignment horizontal="center"/>
      <protection locked="0"/>
    </xf>
    <xf numFmtId="172" fontId="7" fillId="7" borderId="34" xfId="0" applyNumberFormat="1" applyFont="1" applyFill="1" applyBorder="1" applyAlignment="1" applyProtection="1">
      <alignment horizontal="center"/>
      <protection locked="0"/>
    </xf>
    <xf numFmtId="43" fontId="7" fillId="7" borderId="26" xfId="22" applyFont="1" applyFill="1" applyBorder="1" applyAlignment="1" applyProtection="1">
      <alignment horizontal="center"/>
      <protection locked="0"/>
    </xf>
    <xf numFmtId="43" fontId="7" fillId="7" borderId="22" xfId="22" applyFont="1" applyFill="1" applyBorder="1" applyAlignment="1" applyProtection="1">
      <alignment horizontal="center"/>
      <protection locked="0"/>
    </xf>
    <xf numFmtId="43" fontId="7" fillId="7" borderId="34" xfId="22" applyFont="1" applyFill="1" applyBorder="1" applyAlignment="1" applyProtection="1">
      <alignment horizontal="center"/>
      <protection locked="0"/>
    </xf>
    <xf numFmtId="43" fontId="7" fillId="7" borderId="26" xfId="22" applyNumberFormat="1" applyFont="1" applyFill="1" applyBorder="1" applyAlignment="1" applyProtection="1">
      <alignment horizontal="center"/>
      <protection locked="0"/>
    </xf>
    <xf numFmtId="43" fontId="7" fillId="7" borderId="22" xfId="22" applyNumberFormat="1" applyFont="1" applyFill="1" applyBorder="1" applyAlignment="1" applyProtection="1">
      <alignment horizontal="center"/>
      <protection locked="0"/>
    </xf>
    <xf numFmtId="43" fontId="7" fillId="7" borderId="34" xfId="22" applyNumberFormat="1" applyFont="1" applyFill="1" applyBorder="1" applyAlignment="1" applyProtection="1">
      <alignment horizontal="center"/>
      <protection locked="0"/>
    </xf>
    <xf numFmtId="43" fontId="7" fillId="9" borderId="26" xfId="22" applyNumberFormat="1" applyFont="1" applyFill="1" applyBorder="1" applyAlignment="1" applyProtection="1">
      <alignment horizontal="center"/>
      <protection hidden="1"/>
    </xf>
    <xf numFmtId="43" fontId="7" fillId="9" borderId="22" xfId="22" applyNumberFormat="1" applyFont="1" applyFill="1" applyBorder="1" applyAlignment="1" applyProtection="1">
      <alignment horizontal="center"/>
      <protection hidden="1"/>
    </xf>
    <xf numFmtId="43" fontId="7" fillId="9" borderId="34" xfId="22" applyNumberFormat="1" applyFont="1" applyFill="1" applyBorder="1" applyAlignment="1" applyProtection="1">
      <alignment horizontal="center"/>
      <protection hidden="1"/>
    </xf>
    <xf numFmtId="0" fontId="7" fillId="7" borderId="26" xfId="0" applyFont="1" applyFill="1" applyBorder="1" applyAlignment="1" applyProtection="1">
      <alignment horizontal="center" wrapText="1"/>
      <protection locked="0"/>
    </xf>
    <xf numFmtId="0" fontId="7" fillId="7" borderId="34" xfId="0" applyFont="1" applyFill="1" applyBorder="1" applyAlignment="1" applyProtection="1">
      <alignment horizontal="center" wrapText="1"/>
      <protection locked="0"/>
    </xf>
    <xf numFmtId="43" fontId="7" fillId="9" borderId="26" xfId="22" applyFont="1" applyFill="1" applyBorder="1" applyAlignment="1" applyProtection="1">
      <alignment horizontal="center"/>
      <protection hidden="1"/>
    </xf>
    <xf numFmtId="43" fontId="7" fillId="9" borderId="22" xfId="22" applyFont="1" applyFill="1" applyBorder="1" applyAlignment="1" applyProtection="1">
      <alignment horizontal="center"/>
      <protection hidden="1"/>
    </xf>
    <xf numFmtId="43" fontId="7" fillId="9" borderId="34" xfId="22" applyFont="1" applyFill="1" applyBorder="1" applyAlignment="1" applyProtection="1">
      <alignment horizontal="center"/>
      <protection hidden="1"/>
    </xf>
    <xf numFmtId="168" fontId="7" fillId="9" borderId="26" xfId="22" applyNumberFormat="1" applyFont="1" applyFill="1" applyBorder="1" applyAlignment="1" applyProtection="1">
      <alignment horizontal="center"/>
      <protection hidden="1"/>
    </xf>
    <xf numFmtId="168" fontId="7" fillId="9" borderId="22" xfId="22" applyNumberFormat="1" applyFont="1" applyFill="1" applyBorder="1" applyAlignment="1" applyProtection="1">
      <alignment horizontal="center"/>
      <protection hidden="1"/>
    </xf>
    <xf numFmtId="168" fontId="7" fillId="9" borderId="34" xfId="22" applyNumberFormat="1" applyFont="1" applyFill="1" applyBorder="1" applyAlignment="1" applyProtection="1">
      <alignment horizontal="center"/>
      <protection hidden="1"/>
    </xf>
    <xf numFmtId="168" fontId="7" fillId="9" borderId="85" xfId="22" applyNumberFormat="1" applyFont="1" applyFill="1" applyBorder="1" applyAlignment="1" applyProtection="1">
      <alignment horizontal="center"/>
      <protection hidden="1"/>
    </xf>
    <xf numFmtId="172" fontId="7" fillId="7" borderId="26" xfId="0" applyNumberFormat="1" applyFont="1" applyFill="1" applyBorder="1" applyAlignment="1" applyProtection="1">
      <alignment horizontal="center"/>
      <protection locked="0"/>
    </xf>
    <xf numFmtId="0" fontId="7" fillId="7" borderId="26" xfId="0" applyFont="1" applyFill="1" applyBorder="1" applyAlignment="1" applyProtection="1">
      <alignment horizontal="center"/>
      <protection locked="0"/>
    </xf>
    <xf numFmtId="0" fontId="7" fillId="7" borderId="34" xfId="0" applyFont="1" applyFill="1" applyBorder="1" applyAlignment="1" applyProtection="1">
      <alignment horizontal="center"/>
      <protection locked="0"/>
    </xf>
    <xf numFmtId="0" fontId="7" fillId="9" borderId="80" xfId="0" applyFont="1" applyFill="1" applyBorder="1" applyAlignment="1" applyProtection="1">
      <alignment horizontal="left" wrapText="1"/>
      <protection hidden="1"/>
    </xf>
    <xf numFmtId="0" fontId="7" fillId="9" borderId="22" xfId="0" applyFont="1" applyFill="1" applyBorder="1" applyAlignment="1" applyProtection="1">
      <alignment horizontal="left" wrapText="1"/>
      <protection hidden="1"/>
    </xf>
    <xf numFmtId="0" fontId="7" fillId="9" borderId="34" xfId="0" applyFont="1" applyFill="1" applyBorder="1" applyAlignment="1" applyProtection="1">
      <alignment horizontal="left" wrapText="1"/>
      <protection hidden="1"/>
    </xf>
    <xf numFmtId="0" fontId="7" fillId="9" borderId="26" xfId="0" applyFont="1" applyFill="1" applyBorder="1" applyAlignment="1" applyProtection="1">
      <alignment horizontal="left"/>
      <protection hidden="1"/>
    </xf>
    <xf numFmtId="0" fontId="7" fillId="9" borderId="34" xfId="0" applyFont="1" applyFill="1" applyBorder="1" applyAlignment="1" applyProtection="1">
      <alignment horizontal="left"/>
      <protection hidden="1"/>
    </xf>
    <xf numFmtId="168" fontId="7" fillId="9" borderId="46" xfId="22" applyNumberFormat="1" applyFont="1" applyFill="1" applyBorder="1" applyAlignment="1" applyProtection="1">
      <alignment horizontal="center"/>
      <protection hidden="1"/>
    </xf>
    <xf numFmtId="168" fontId="7" fillId="9" borderId="132" xfId="22" applyNumberFormat="1" applyFont="1" applyFill="1" applyBorder="1" applyAlignment="1" applyProtection="1">
      <alignment horizontal="center"/>
      <protection hidden="1"/>
    </xf>
    <xf numFmtId="49" fontId="7" fillId="9" borderId="26" xfId="0" quotePrefix="1" applyNumberFormat="1" applyFont="1" applyFill="1" applyBorder="1" applyAlignment="1" applyProtection="1">
      <alignment horizontal="center"/>
      <protection locked="0"/>
    </xf>
    <xf numFmtId="49" fontId="7" fillId="9" borderId="22" xfId="0" quotePrefix="1" applyNumberFormat="1" applyFont="1" applyFill="1" applyBorder="1" applyAlignment="1" applyProtection="1">
      <alignment horizontal="center"/>
      <protection locked="0"/>
    </xf>
    <xf numFmtId="49" fontId="7" fillId="9" borderId="34" xfId="0" quotePrefix="1" applyNumberFormat="1" applyFont="1" applyFill="1" applyBorder="1" applyAlignment="1" applyProtection="1">
      <alignment horizontal="center"/>
      <protection locked="0"/>
    </xf>
    <xf numFmtId="0" fontId="7" fillId="9" borderId="26" xfId="0" applyFont="1" applyFill="1" applyBorder="1" applyAlignment="1" applyProtection="1">
      <alignment horizontal="center"/>
      <protection locked="0"/>
    </xf>
    <xf numFmtId="0" fontId="7" fillId="9" borderId="22" xfId="0" applyFont="1" applyFill="1" applyBorder="1" applyAlignment="1" applyProtection="1">
      <alignment horizontal="center"/>
      <protection locked="0"/>
    </xf>
    <xf numFmtId="0" fontId="7" fillId="9" borderId="34" xfId="0" applyFont="1" applyFill="1" applyBorder="1" applyAlignment="1" applyProtection="1">
      <alignment horizontal="center"/>
      <protection locked="0"/>
    </xf>
    <xf numFmtId="168" fontId="7" fillId="9" borderId="26" xfId="22" applyNumberFormat="1" applyFont="1" applyFill="1" applyBorder="1" applyAlignment="1" applyProtection="1">
      <alignment horizontal="center"/>
      <protection locked="0"/>
    </xf>
    <xf numFmtId="168" fontId="7" fillId="9" borderId="22" xfId="22" applyNumberFormat="1" applyFont="1" applyFill="1" applyBorder="1" applyAlignment="1" applyProtection="1">
      <alignment horizontal="center"/>
      <protection locked="0"/>
    </xf>
    <xf numFmtId="168" fontId="7" fillId="9" borderId="34" xfId="22" applyNumberFormat="1" applyFont="1" applyFill="1" applyBorder="1" applyAlignment="1" applyProtection="1">
      <alignment horizontal="center"/>
      <protection locked="0"/>
    </xf>
    <xf numFmtId="168" fontId="7" fillId="9" borderId="85" xfId="22" applyNumberFormat="1" applyFont="1" applyFill="1" applyBorder="1" applyAlignment="1" applyProtection="1">
      <alignment horizontal="center"/>
      <protection locked="0"/>
    </xf>
    <xf numFmtId="188" fontId="7" fillId="9" borderId="35" xfId="23" applyNumberFormat="1" applyFont="1" applyFill="1" applyBorder="1" applyAlignment="1" applyProtection="1">
      <alignment horizontal="center"/>
      <protection hidden="1"/>
    </xf>
    <xf numFmtId="188" fontId="7" fillId="9" borderId="49" xfId="23" applyNumberFormat="1" applyFont="1" applyFill="1" applyBorder="1" applyAlignment="1" applyProtection="1">
      <alignment horizontal="center"/>
      <protection hidden="1"/>
    </xf>
    <xf numFmtId="188" fontId="7" fillId="9" borderId="75" xfId="23" applyNumberFormat="1" applyFont="1" applyFill="1" applyBorder="1" applyAlignment="1" applyProtection="1">
      <alignment horizontal="center"/>
      <protection hidden="1"/>
    </xf>
    <xf numFmtId="168" fontId="7" fillId="9" borderId="35" xfId="0" applyNumberFormat="1" applyFont="1" applyFill="1" applyBorder="1" applyAlignment="1" applyProtection="1">
      <alignment horizontal="center"/>
      <protection hidden="1"/>
    </xf>
    <xf numFmtId="0" fontId="7" fillId="9" borderId="49" xfId="0" applyFont="1" applyFill="1" applyBorder="1" applyAlignment="1" applyProtection="1">
      <alignment horizontal="center"/>
      <protection hidden="1"/>
    </xf>
    <xf numFmtId="0" fontId="7" fillId="9" borderId="75" xfId="0" applyFont="1" applyFill="1" applyBorder="1" applyAlignment="1" applyProtection="1">
      <alignment horizontal="center"/>
      <protection hidden="1"/>
    </xf>
    <xf numFmtId="0" fontId="9" fillId="27" borderId="38" xfId="0" applyFont="1" applyFill="1" applyBorder="1" applyAlignment="1" applyProtection="1">
      <alignment horizontal="center" vertical="center" wrapText="1"/>
      <protection locked="0"/>
    </xf>
    <xf numFmtId="0" fontId="9" fillId="5" borderId="40" xfId="0" applyFont="1" applyFill="1" applyBorder="1" applyAlignment="1" applyProtection="1">
      <alignment horizontal="center" vertical="center" wrapText="1"/>
      <protection locked="0"/>
    </xf>
    <xf numFmtId="0" fontId="9" fillId="27" borderId="44" xfId="0" applyFont="1" applyFill="1" applyBorder="1" applyAlignment="1" applyProtection="1">
      <alignment horizontal="center" vertical="center" wrapText="1"/>
      <protection locked="0"/>
    </xf>
    <xf numFmtId="0" fontId="9" fillId="5" borderId="44" xfId="0" applyFont="1" applyFill="1" applyBorder="1" applyAlignment="1" applyProtection="1">
      <alignment horizontal="center" vertical="center" wrapText="1"/>
      <protection locked="0"/>
    </xf>
    <xf numFmtId="0" fontId="9" fillId="5" borderId="47" xfId="0" applyFont="1" applyFill="1" applyBorder="1" applyAlignment="1" applyProtection="1">
      <alignment horizontal="center" vertical="center" wrapText="1"/>
      <protection locked="0"/>
    </xf>
    <xf numFmtId="0" fontId="9" fillId="27" borderId="50" xfId="0" applyFont="1" applyFill="1" applyBorder="1" applyAlignment="1" applyProtection="1">
      <alignment horizontal="center"/>
      <protection locked="0"/>
    </xf>
    <xf numFmtId="0" fontId="9" fillId="5" borderId="51" xfId="0" applyFont="1" applyFill="1" applyBorder="1" applyAlignment="1" applyProtection="1">
      <alignment horizontal="center"/>
      <protection locked="0"/>
    </xf>
    <xf numFmtId="0" fontId="9" fillId="5" borderId="52" xfId="0" applyFont="1" applyFill="1" applyBorder="1" applyAlignment="1" applyProtection="1">
      <alignment horizontal="center"/>
      <protection locked="0"/>
    </xf>
    <xf numFmtId="0" fontId="9" fillId="27" borderId="50" xfId="0" applyFont="1" applyFill="1" applyBorder="1" applyAlignment="1" applyProtection="1">
      <alignment horizontal="center" vertical="center" wrapText="1"/>
      <protection locked="0"/>
    </xf>
    <xf numFmtId="0" fontId="9" fillId="5" borderId="51" xfId="0" applyFont="1" applyFill="1" applyBorder="1" applyAlignment="1" applyProtection="1">
      <alignment horizontal="center" vertical="center" wrapText="1"/>
      <protection locked="0"/>
    </xf>
    <xf numFmtId="0" fontId="9" fillId="5" borderId="58" xfId="0" applyFont="1" applyFill="1" applyBorder="1" applyAlignment="1" applyProtection="1">
      <alignment horizontal="center" vertical="center" wrapText="1"/>
      <protection locked="0"/>
    </xf>
    <xf numFmtId="0" fontId="9" fillId="27" borderId="53" xfId="0" applyFont="1" applyFill="1" applyBorder="1" applyAlignment="1" applyProtection="1">
      <alignment horizontal="center" vertical="center" wrapText="1"/>
      <protection locked="0"/>
    </xf>
    <xf numFmtId="0" fontId="0" fillId="5" borderId="54" xfId="0" applyFill="1" applyBorder="1" applyProtection="1">
      <protection locked="0"/>
    </xf>
    <xf numFmtId="0" fontId="0" fillId="5" borderId="55" xfId="0" applyFill="1" applyBorder="1" applyProtection="1">
      <protection locked="0"/>
    </xf>
    <xf numFmtId="0" fontId="9" fillId="5" borderId="54" xfId="0" applyFont="1" applyFill="1" applyBorder="1" applyAlignment="1" applyProtection="1">
      <alignment horizontal="center" vertical="center" wrapText="1"/>
      <protection locked="0"/>
    </xf>
    <xf numFmtId="0" fontId="9" fillId="5" borderId="55" xfId="0" applyFont="1" applyFill="1" applyBorder="1" applyAlignment="1" applyProtection="1">
      <alignment horizontal="center" vertical="center" wrapText="1"/>
      <protection locked="0"/>
    </xf>
    <xf numFmtId="0" fontId="9" fillId="27" borderId="47" xfId="0" applyFont="1" applyFill="1" applyBorder="1" applyAlignment="1" applyProtection="1">
      <alignment horizontal="center" vertical="center" wrapText="1"/>
      <protection locked="0"/>
    </xf>
    <xf numFmtId="0" fontId="9" fillId="5" borderId="48" xfId="0" applyFont="1" applyFill="1" applyBorder="1" applyAlignment="1" applyProtection="1">
      <alignment horizontal="center" vertical="center" wrapText="1"/>
      <protection locked="0"/>
    </xf>
    <xf numFmtId="0" fontId="7" fillId="27" borderId="50" xfId="0" applyFont="1" applyFill="1" applyBorder="1" applyAlignment="1" applyProtection="1">
      <alignment horizontal="center"/>
      <protection locked="0"/>
    </xf>
    <xf numFmtId="0" fontId="7" fillId="5" borderId="51" xfId="0" applyFont="1" applyFill="1" applyBorder="1" applyAlignment="1" applyProtection="1">
      <alignment horizontal="center"/>
      <protection locked="0"/>
    </xf>
    <xf numFmtId="0" fontId="7" fillId="5" borderId="52" xfId="0" applyFont="1" applyFill="1" applyBorder="1" applyAlignment="1" applyProtection="1">
      <alignment horizontal="center"/>
      <protection locked="0"/>
    </xf>
    <xf numFmtId="0" fontId="0" fillId="5" borderId="51" xfId="0" applyFill="1" applyBorder="1" applyProtection="1">
      <protection locked="0"/>
    </xf>
    <xf numFmtId="0" fontId="0" fillId="5" borderId="52" xfId="0" applyFill="1" applyBorder="1" applyProtection="1">
      <protection locked="0"/>
    </xf>
    <xf numFmtId="0" fontId="7" fillId="5" borderId="58" xfId="0" applyFont="1" applyFill="1" applyBorder="1" applyAlignment="1" applyProtection="1">
      <alignment horizontal="center"/>
      <protection locked="0"/>
    </xf>
    <xf numFmtId="0" fontId="7" fillId="7" borderId="26" xfId="0" applyFont="1" applyFill="1" applyBorder="1" applyAlignment="1" applyProtection="1">
      <alignment horizontal="left"/>
      <protection locked="0"/>
    </xf>
    <xf numFmtId="0" fontId="7" fillId="7" borderId="22" xfId="0" applyFont="1" applyFill="1" applyBorder="1" applyAlignment="1" applyProtection="1">
      <alignment horizontal="left"/>
      <protection locked="0"/>
    </xf>
    <xf numFmtId="0" fontId="7" fillId="7" borderId="34" xfId="0" applyFont="1" applyFill="1" applyBorder="1" applyAlignment="1" applyProtection="1">
      <alignment horizontal="left"/>
      <protection locked="0"/>
    </xf>
    <xf numFmtId="0" fontId="0" fillId="0" borderId="22" xfId="0" applyBorder="1" applyProtection="1">
      <protection locked="0"/>
    </xf>
    <xf numFmtId="0" fontId="0" fillId="0" borderId="34" xfId="0" applyBorder="1" applyProtection="1">
      <protection locked="0"/>
    </xf>
    <xf numFmtId="43" fontId="7" fillId="0" borderId="22" xfId="22" applyBorder="1" applyProtection="1">
      <protection locked="0"/>
    </xf>
    <xf numFmtId="43" fontId="7" fillId="0" borderId="34" xfId="22" applyBorder="1" applyProtection="1">
      <protection locked="0"/>
    </xf>
    <xf numFmtId="43" fontId="7" fillId="9" borderId="7" xfId="0" applyNumberFormat="1" applyFont="1" applyFill="1" applyBorder="1" applyAlignment="1" applyProtection="1">
      <alignment horizontal="center"/>
      <protection hidden="1"/>
    </xf>
    <xf numFmtId="43" fontId="0" fillId="9" borderId="26" xfId="0" applyNumberFormat="1" applyFill="1" applyBorder="1" applyAlignment="1" applyProtection="1">
      <alignment horizontal="center"/>
      <protection hidden="1"/>
    </xf>
    <xf numFmtId="0" fontId="0" fillId="9" borderId="22" xfId="0" applyFill="1" applyBorder="1" applyAlignment="1" applyProtection="1">
      <alignment horizontal="center"/>
      <protection hidden="1"/>
    </xf>
    <xf numFmtId="0" fontId="0" fillId="9" borderId="34" xfId="0" applyFill="1" applyBorder="1" applyAlignment="1" applyProtection="1">
      <alignment horizontal="center"/>
      <protection hidden="1"/>
    </xf>
    <xf numFmtId="168" fontId="7" fillId="0" borderId="26" xfId="22" applyNumberFormat="1" applyFont="1" applyFill="1" applyBorder="1" applyAlignment="1" applyProtection="1">
      <alignment horizontal="center"/>
      <protection hidden="1"/>
    </xf>
    <xf numFmtId="168" fontId="7" fillId="0" borderId="22" xfId="22" applyNumberFormat="1" applyFont="1" applyFill="1" applyBorder="1" applyAlignment="1" applyProtection="1">
      <alignment horizontal="center"/>
      <protection hidden="1"/>
    </xf>
    <xf numFmtId="168" fontId="7" fillId="0" borderId="85" xfId="22" applyNumberFormat="1" applyFont="1" applyFill="1" applyBorder="1" applyAlignment="1" applyProtection="1">
      <alignment horizontal="center"/>
      <protection hidden="1"/>
    </xf>
    <xf numFmtId="0" fontId="9" fillId="27" borderId="57" xfId="0" applyFont="1" applyFill="1" applyBorder="1" applyAlignment="1" applyProtection="1">
      <alignment horizontal="center" vertical="center"/>
      <protection locked="0"/>
    </xf>
    <xf numFmtId="0" fontId="9" fillId="5" borderId="57" xfId="0" applyFont="1" applyFill="1" applyBorder="1" applyAlignment="1" applyProtection="1">
      <alignment horizontal="center" vertical="center"/>
      <protection locked="0"/>
    </xf>
    <xf numFmtId="0" fontId="9" fillId="5" borderId="56" xfId="0" applyFont="1" applyFill="1" applyBorder="1" applyAlignment="1" applyProtection="1">
      <alignment horizontal="center" vertical="center"/>
      <protection locked="0"/>
    </xf>
    <xf numFmtId="0" fontId="7" fillId="27" borderId="53" xfId="0" applyFont="1" applyFill="1" applyBorder="1" applyAlignment="1" applyProtection="1">
      <alignment horizontal="center"/>
      <protection locked="0"/>
    </xf>
    <xf numFmtId="0" fontId="7" fillId="5" borderId="54" xfId="0" applyFont="1" applyFill="1" applyBorder="1" applyAlignment="1" applyProtection="1">
      <alignment horizontal="center"/>
      <protection locked="0"/>
    </xf>
    <xf numFmtId="0" fontId="7" fillId="5" borderId="55" xfId="0" applyFont="1" applyFill="1" applyBorder="1" applyAlignment="1" applyProtection="1">
      <alignment horizontal="center"/>
      <protection locked="0"/>
    </xf>
    <xf numFmtId="0" fontId="7" fillId="27" borderId="38" xfId="0" applyFont="1" applyFill="1" applyBorder="1" applyAlignment="1" applyProtection="1">
      <alignment horizontal="center"/>
      <protection locked="0"/>
    </xf>
    <xf numFmtId="0" fontId="7" fillId="5" borderId="44" xfId="0" applyFont="1" applyFill="1" applyBorder="1" applyAlignment="1" applyProtection="1">
      <alignment horizontal="center"/>
      <protection locked="0"/>
    </xf>
    <xf numFmtId="168" fontId="7" fillId="27" borderId="44" xfId="0" applyNumberFormat="1" applyFont="1" applyFill="1" applyBorder="1" applyAlignment="1" applyProtection="1">
      <alignment horizontal="center"/>
      <protection locked="0"/>
    </xf>
    <xf numFmtId="168" fontId="7" fillId="5" borderId="44" xfId="0" applyNumberFormat="1" applyFont="1" applyFill="1" applyBorder="1" applyAlignment="1" applyProtection="1">
      <alignment horizontal="center"/>
      <protection locked="0"/>
    </xf>
    <xf numFmtId="0" fontId="0" fillId="0" borderId="54" xfId="0" applyBorder="1" applyProtection="1">
      <protection locked="0"/>
    </xf>
    <xf numFmtId="0" fontId="0" fillId="0" borderId="55" xfId="0" applyBorder="1" applyProtection="1">
      <protection locked="0"/>
    </xf>
    <xf numFmtId="0" fontId="7" fillId="27" borderId="53" xfId="0" applyFont="1" applyFill="1" applyBorder="1" applyAlignment="1" applyProtection="1">
      <alignment horizontal="center"/>
      <protection hidden="1"/>
    </xf>
    <xf numFmtId="0" fontId="7" fillId="5" borderId="54" xfId="0" applyFont="1" applyFill="1" applyBorder="1" applyAlignment="1" applyProtection="1">
      <alignment horizontal="center"/>
      <protection hidden="1"/>
    </xf>
    <xf numFmtId="0" fontId="7" fillId="5" borderId="60" xfId="0" applyFont="1" applyFill="1" applyBorder="1" applyAlignment="1" applyProtection="1">
      <alignment horizontal="center"/>
      <protection hidden="1"/>
    </xf>
    <xf numFmtId="0" fontId="7" fillId="7" borderId="22" xfId="0" applyFont="1" applyFill="1" applyBorder="1" applyAlignment="1" applyProtection="1">
      <alignment horizontal="center"/>
      <protection locked="0"/>
    </xf>
    <xf numFmtId="43" fontId="7" fillId="9" borderId="35" xfId="22" applyFont="1" applyFill="1" applyBorder="1" applyAlignment="1" applyProtection="1">
      <alignment horizontal="center"/>
      <protection hidden="1"/>
    </xf>
    <xf numFmtId="43" fontId="7" fillId="9" borderId="49" xfId="22" applyFont="1" applyFill="1" applyBorder="1" applyAlignment="1" applyProtection="1">
      <alignment horizontal="center"/>
      <protection hidden="1"/>
    </xf>
    <xf numFmtId="43" fontId="7" fillId="9" borderId="75" xfId="22" applyFont="1" applyFill="1" applyBorder="1" applyAlignment="1" applyProtection="1">
      <alignment horizontal="center"/>
      <protection hidden="1"/>
    </xf>
    <xf numFmtId="43" fontId="7" fillId="9" borderId="35" xfId="0" applyNumberFormat="1" applyFont="1" applyFill="1" applyBorder="1" applyAlignment="1" applyProtection="1">
      <alignment horizontal="center"/>
      <protection hidden="1"/>
    </xf>
    <xf numFmtId="168" fontId="7" fillId="9" borderId="35" xfId="22" applyNumberFormat="1" applyFont="1" applyFill="1" applyBorder="1" applyAlignment="1" applyProtection="1">
      <alignment horizontal="center"/>
      <protection hidden="1"/>
    </xf>
    <xf numFmtId="168" fontId="7" fillId="9" borderId="49" xfId="22" applyNumberFormat="1" applyFont="1" applyFill="1" applyBorder="1" applyAlignment="1" applyProtection="1">
      <alignment horizontal="center"/>
      <protection hidden="1"/>
    </xf>
    <xf numFmtId="168" fontId="7" fillId="9" borderId="75" xfId="22" applyNumberFormat="1" applyFont="1" applyFill="1" applyBorder="1" applyAlignment="1" applyProtection="1">
      <alignment horizontal="center"/>
      <protection hidden="1"/>
    </xf>
    <xf numFmtId="168" fontId="7" fillId="7" borderId="7" xfId="0" applyNumberFormat="1" applyFont="1" applyFill="1" applyBorder="1" applyAlignment="1" applyProtection="1">
      <alignment horizontal="center"/>
      <protection locked="0"/>
    </xf>
    <xf numFmtId="168" fontId="7" fillId="7" borderId="46" xfId="0" applyNumberFormat="1" applyFont="1" applyFill="1" applyBorder="1" applyAlignment="1" applyProtection="1">
      <alignment horizontal="center"/>
      <protection locked="0"/>
    </xf>
    <xf numFmtId="0" fontId="7" fillId="7" borderId="39" xfId="0" applyFont="1" applyFill="1" applyBorder="1" applyAlignment="1" applyProtection="1">
      <alignment horizontal="left"/>
      <protection locked="0"/>
    </xf>
    <xf numFmtId="0" fontId="7" fillId="7" borderId="7" xfId="0" applyFont="1" applyFill="1" applyBorder="1" applyAlignment="1" applyProtection="1">
      <alignment horizontal="left"/>
      <protection locked="0"/>
    </xf>
    <xf numFmtId="43" fontId="7" fillId="12" borderId="35" xfId="22" applyFont="1" applyFill="1" applyBorder="1" applyAlignment="1" applyProtection="1">
      <alignment horizontal="center" vertical="center"/>
    </xf>
    <xf numFmtId="43" fontId="7" fillId="12" borderId="49" xfId="22" applyFont="1" applyFill="1" applyBorder="1" applyAlignment="1" applyProtection="1">
      <alignment horizontal="center" vertical="center"/>
    </xf>
    <xf numFmtId="43" fontId="7" fillId="12" borderId="75" xfId="22" applyFont="1" applyFill="1" applyBorder="1" applyAlignment="1" applyProtection="1">
      <alignment horizontal="center" vertical="center"/>
    </xf>
    <xf numFmtId="0" fontId="9" fillId="27" borderId="83" xfId="0" applyFont="1" applyFill="1" applyBorder="1" applyAlignment="1" applyProtection="1">
      <alignment horizontal="center" vertical="center"/>
      <protection locked="0"/>
    </xf>
    <xf numFmtId="0" fontId="9" fillId="5" borderId="77" xfId="0" applyFont="1" applyFill="1" applyBorder="1" applyAlignment="1" applyProtection="1">
      <alignment horizontal="center" vertical="center"/>
      <protection locked="0"/>
    </xf>
    <xf numFmtId="0" fontId="9" fillId="5" borderId="133" xfId="0" applyFont="1" applyFill="1" applyBorder="1" applyAlignment="1" applyProtection="1">
      <alignment horizontal="center" vertical="center"/>
      <protection locked="0"/>
    </xf>
    <xf numFmtId="0" fontId="9" fillId="5" borderId="73" xfId="0" applyFont="1" applyFill="1" applyBorder="1" applyAlignment="1" applyProtection="1">
      <alignment horizontal="center" vertical="center"/>
      <protection locked="0"/>
    </xf>
    <xf numFmtId="0" fontId="9" fillId="5" borderId="84" xfId="0" applyFont="1" applyFill="1" applyBorder="1" applyAlignment="1" applyProtection="1">
      <alignment horizontal="center" vertical="center"/>
      <protection locked="0"/>
    </xf>
    <xf numFmtId="0" fontId="9" fillId="5" borderId="42" xfId="0" applyFont="1" applyFill="1" applyBorder="1" applyAlignment="1" applyProtection="1">
      <alignment horizontal="center" vertical="center"/>
      <protection locked="0"/>
    </xf>
    <xf numFmtId="0" fontId="9" fillId="27" borderId="44" xfId="0" applyFont="1" applyFill="1" applyBorder="1" applyAlignment="1" applyProtection="1">
      <alignment horizontal="center"/>
      <protection locked="0"/>
    </xf>
    <xf numFmtId="0" fontId="9" fillId="5" borderId="44" xfId="0" applyFont="1" applyFill="1" applyBorder="1" applyAlignment="1" applyProtection="1">
      <alignment horizontal="center"/>
      <protection locked="0"/>
    </xf>
    <xf numFmtId="0" fontId="9" fillId="5" borderId="45" xfId="0" applyFont="1" applyFill="1" applyBorder="1" applyAlignment="1" applyProtection="1">
      <alignment horizontal="center"/>
      <protection locked="0"/>
    </xf>
    <xf numFmtId="0" fontId="9" fillId="27" borderId="17" xfId="0" applyFont="1" applyFill="1" applyBorder="1" applyAlignment="1" applyProtection="1">
      <alignment horizontal="center" vertical="center"/>
      <protection locked="0"/>
    </xf>
    <xf numFmtId="0" fontId="9" fillId="5" borderId="17" xfId="0" applyFont="1" applyFill="1" applyBorder="1" applyAlignment="1" applyProtection="1">
      <alignment horizontal="center" vertical="center"/>
      <protection locked="0"/>
    </xf>
    <xf numFmtId="0" fontId="9" fillId="27" borderId="47" xfId="0" applyFont="1" applyFill="1" applyBorder="1" applyAlignment="1" applyProtection="1">
      <alignment horizontal="center"/>
      <protection locked="0"/>
    </xf>
    <xf numFmtId="0" fontId="9" fillId="5" borderId="47" xfId="0" applyFont="1" applyFill="1" applyBorder="1" applyAlignment="1" applyProtection="1">
      <alignment horizontal="center"/>
      <protection locked="0"/>
    </xf>
    <xf numFmtId="0" fontId="9" fillId="5" borderId="48" xfId="0" applyFont="1" applyFill="1" applyBorder="1" applyAlignment="1" applyProtection="1">
      <alignment horizontal="center"/>
      <protection locked="0"/>
    </xf>
    <xf numFmtId="168" fontId="9" fillId="27" borderId="57" xfId="0" applyNumberFormat="1" applyFont="1" applyFill="1" applyBorder="1" applyAlignment="1" applyProtection="1">
      <alignment horizontal="center" wrapText="1"/>
      <protection locked="0"/>
    </xf>
    <xf numFmtId="168" fontId="9" fillId="5" borderId="57" xfId="0" applyNumberFormat="1" applyFont="1" applyFill="1" applyBorder="1" applyAlignment="1" applyProtection="1">
      <alignment horizontal="center" wrapText="1"/>
      <protection locked="0"/>
    </xf>
    <xf numFmtId="168" fontId="9" fillId="0" borderId="49" xfId="0" applyNumberFormat="1" applyFont="1" applyFill="1" applyBorder="1" applyAlignment="1" applyProtection="1">
      <alignment horizontal="center"/>
      <protection hidden="1"/>
    </xf>
    <xf numFmtId="168" fontId="9" fillId="0" borderId="75" xfId="0" applyNumberFormat="1" applyFont="1" applyFill="1" applyBorder="1" applyAlignment="1" applyProtection="1">
      <alignment horizontal="center"/>
      <protection hidden="1"/>
    </xf>
    <xf numFmtId="168" fontId="9" fillId="7" borderId="35" xfId="22" applyNumberFormat="1" applyFont="1" applyFill="1" applyBorder="1" applyAlignment="1" applyProtection="1">
      <alignment horizontal="right"/>
      <protection locked="0"/>
    </xf>
    <xf numFmtId="168" fontId="9" fillId="7" borderId="49" xfId="22" applyNumberFormat="1" applyFont="1" applyFill="1" applyBorder="1" applyAlignment="1" applyProtection="1">
      <alignment horizontal="right"/>
      <protection locked="0"/>
    </xf>
    <xf numFmtId="168" fontId="9" fillId="7" borderId="75" xfId="22" applyNumberFormat="1" applyFont="1" applyFill="1" applyBorder="1" applyAlignment="1" applyProtection="1">
      <alignment horizontal="right"/>
      <protection locked="0"/>
    </xf>
    <xf numFmtId="0" fontId="9" fillId="27" borderId="40" xfId="0" applyFont="1" applyFill="1" applyBorder="1" applyAlignment="1" applyProtection="1">
      <alignment horizontal="center"/>
      <protection locked="0"/>
    </xf>
    <xf numFmtId="168" fontId="9" fillId="27" borderId="47" xfId="0" applyNumberFormat="1" applyFont="1" applyFill="1" applyBorder="1" applyAlignment="1" applyProtection="1">
      <alignment horizontal="center"/>
      <protection locked="0"/>
    </xf>
    <xf numFmtId="168" fontId="9" fillId="5" borderId="47" xfId="0" applyNumberFormat="1" applyFont="1" applyFill="1" applyBorder="1" applyAlignment="1" applyProtection="1">
      <alignment horizontal="center"/>
      <protection locked="0"/>
    </xf>
    <xf numFmtId="0" fontId="7" fillId="5" borderId="60" xfId="0" applyFont="1" applyFill="1" applyBorder="1" applyAlignment="1" applyProtection="1">
      <alignment horizontal="center"/>
      <protection locked="0"/>
    </xf>
    <xf numFmtId="0" fontId="136" fillId="20" borderId="8" xfId="3" applyFont="1" applyFill="1" applyBorder="1" applyAlignment="1" applyProtection="1">
      <alignment horizontal="left" vertical="center" wrapText="1"/>
    </xf>
    <xf numFmtId="0" fontId="9" fillId="19" borderId="44" xfId="3" applyFont="1" applyFill="1" applyBorder="1" applyAlignment="1" applyProtection="1">
      <alignment horizontal="center" vertical="center" wrapText="1"/>
    </xf>
    <xf numFmtId="0" fontId="9" fillId="19" borderId="7" xfId="3" applyFont="1" applyFill="1" applyBorder="1" applyAlignment="1" applyProtection="1">
      <alignment horizontal="center" vertical="center" wrapText="1"/>
    </xf>
    <xf numFmtId="0" fontId="9" fillId="19" borderId="45" xfId="3" applyFont="1" applyFill="1" applyBorder="1" applyAlignment="1" applyProtection="1">
      <alignment horizontal="center" vertical="center" wrapText="1"/>
    </xf>
    <xf numFmtId="0" fontId="9" fillId="19" borderId="38" xfId="3" applyFont="1" applyFill="1" applyBorder="1" applyAlignment="1" applyProtection="1">
      <alignment horizontal="center" vertical="center"/>
    </xf>
    <xf numFmtId="0" fontId="9" fillId="19" borderId="39" xfId="3" applyFont="1" applyFill="1" applyBorder="1" applyAlignment="1" applyProtection="1">
      <alignment horizontal="center" vertical="center"/>
    </xf>
    <xf numFmtId="0" fontId="9" fillId="19" borderId="44" xfId="3" applyFont="1" applyFill="1" applyBorder="1" applyAlignment="1" applyProtection="1">
      <alignment horizontal="center" vertical="center"/>
    </xf>
    <xf numFmtId="0" fontId="9" fillId="19" borderId="7" xfId="3" applyFont="1" applyFill="1" applyBorder="1" applyAlignment="1" applyProtection="1">
      <alignment horizontal="center" vertical="center"/>
    </xf>
    <xf numFmtId="191" fontId="9" fillId="19" borderId="44" xfId="3" applyNumberFormat="1" applyFont="1" applyFill="1" applyBorder="1" applyAlignment="1" applyProtection="1">
      <alignment horizontal="center" vertical="center" wrapText="1"/>
    </xf>
    <xf numFmtId="191" fontId="9" fillId="19" borderId="7" xfId="3" applyNumberFormat="1" applyFont="1" applyFill="1" applyBorder="1" applyAlignment="1" applyProtection="1">
      <alignment horizontal="center" vertical="center" wrapText="1"/>
    </xf>
    <xf numFmtId="0" fontId="7" fillId="0" borderId="22" xfId="3" applyFont="1" applyFill="1" applyBorder="1" applyAlignment="1" applyProtection="1">
      <alignment horizontal="left" vertical="top" wrapText="1"/>
      <protection locked="0"/>
    </xf>
    <xf numFmtId="0" fontId="7" fillId="0" borderId="67" xfId="3" applyFont="1" applyFill="1" applyBorder="1" applyAlignment="1" applyProtection="1">
      <alignment horizontal="left" vertical="top" wrapText="1"/>
      <protection locked="0"/>
    </xf>
    <xf numFmtId="0" fontId="29" fillId="0" borderId="1" xfId="19" applyFont="1" applyFill="1" applyBorder="1" applyAlignment="1" applyProtection="1">
      <alignment horizontal="center" vertical="top" wrapText="1"/>
    </xf>
    <xf numFmtId="0" fontId="7" fillId="0" borderId="6" xfId="3" applyFont="1" applyFill="1" applyBorder="1" applyAlignment="1" applyProtection="1">
      <alignment horizontal="left" vertical="top" wrapText="1"/>
      <protection locked="0"/>
    </xf>
    <xf numFmtId="0" fontId="7" fillId="0" borderId="0" xfId="3" applyFont="1" applyFill="1" applyBorder="1" applyAlignment="1" applyProtection="1">
      <alignment horizontal="left" vertical="top" wrapText="1"/>
      <protection locked="0"/>
    </xf>
    <xf numFmtId="0" fontId="7" fillId="0" borderId="1" xfId="3" applyFont="1" applyFill="1" applyBorder="1" applyAlignment="1" applyProtection="1">
      <alignment horizontal="left" vertical="top" wrapText="1"/>
      <protection locked="0"/>
    </xf>
    <xf numFmtId="0" fontId="29" fillId="0" borderId="1" xfId="19" applyFont="1" applyFill="1" applyBorder="1" applyAlignment="1" applyProtection="1">
      <alignment horizontal="center" vertical="top" wrapText="1"/>
      <protection hidden="1"/>
    </xf>
    <xf numFmtId="0" fontId="29" fillId="0" borderId="0" xfId="19" applyFont="1" applyFill="1" applyBorder="1" applyAlignment="1" applyProtection="1">
      <alignment horizontal="center" vertical="top" wrapText="1"/>
      <protection hidden="1"/>
    </xf>
    <xf numFmtId="0" fontId="7" fillId="0" borderId="105" xfId="3" applyFont="1" applyFill="1" applyBorder="1" applyAlignment="1" applyProtection="1">
      <alignment horizontal="left" vertical="top" wrapText="1"/>
      <protection locked="0"/>
    </xf>
    <xf numFmtId="0" fontId="49" fillId="21" borderId="0" xfId="3" applyFont="1" applyFill="1" applyAlignment="1" applyProtection="1">
      <alignment horizontal="center"/>
    </xf>
    <xf numFmtId="0" fontId="105" fillId="9" borderId="91" xfId="0" quotePrefix="1" applyFont="1" applyFill="1" applyBorder="1" applyAlignment="1" applyProtection="1">
      <alignment horizontal="center" vertical="center" wrapText="1"/>
      <protection hidden="1"/>
    </xf>
    <xf numFmtId="0" fontId="105" fillId="9" borderId="69" xfId="0" quotePrefix="1" applyFont="1" applyFill="1" applyBorder="1" applyAlignment="1" applyProtection="1">
      <alignment horizontal="center" vertical="center" wrapText="1"/>
      <protection hidden="1"/>
    </xf>
    <xf numFmtId="0" fontId="105" fillId="9" borderId="92" xfId="0" quotePrefix="1" applyFont="1" applyFill="1" applyBorder="1" applyAlignment="1" applyProtection="1">
      <alignment horizontal="center" vertical="center" wrapText="1"/>
      <protection hidden="1"/>
    </xf>
    <xf numFmtId="0" fontId="105" fillId="9" borderId="71" xfId="0" quotePrefix="1" applyFont="1" applyFill="1" applyBorder="1" applyAlignment="1" applyProtection="1">
      <alignment horizontal="center" vertical="center" wrapText="1"/>
      <protection hidden="1"/>
    </xf>
    <xf numFmtId="0" fontId="122" fillId="25" borderId="26" xfId="0" applyFont="1" applyFill="1" applyBorder="1" applyAlignment="1" applyProtection="1">
      <alignment horizontal="center" vertical="center"/>
      <protection hidden="1"/>
    </xf>
    <xf numFmtId="0" fontId="122" fillId="25" borderId="34" xfId="0" applyFont="1" applyFill="1" applyBorder="1" applyAlignment="1" applyProtection="1">
      <alignment horizontal="center" vertical="center"/>
      <protection hidden="1"/>
    </xf>
    <xf numFmtId="0" fontId="124" fillId="25" borderId="97" xfId="0" quotePrefix="1" applyFont="1" applyFill="1" applyBorder="1" applyAlignment="1" applyProtection="1">
      <alignment horizontal="center" vertical="center"/>
      <protection hidden="1"/>
    </xf>
    <xf numFmtId="0" fontId="124" fillId="25" borderId="102" xfId="0" quotePrefix="1" applyFont="1" applyFill="1" applyBorder="1" applyAlignment="1" applyProtection="1">
      <alignment horizontal="center" vertical="center"/>
      <protection hidden="1"/>
    </xf>
    <xf numFmtId="0" fontId="105" fillId="9" borderId="148" xfId="0" quotePrefix="1" applyFont="1" applyFill="1" applyBorder="1" applyAlignment="1" applyProtection="1">
      <alignment horizontal="center" vertical="center" wrapText="1"/>
      <protection hidden="1"/>
    </xf>
    <xf numFmtId="0" fontId="105" fillId="9" borderId="149" xfId="0" quotePrefix="1" applyFont="1" applyFill="1" applyBorder="1" applyAlignment="1" applyProtection="1">
      <alignment horizontal="center" vertical="center" wrapText="1"/>
      <protection hidden="1"/>
    </xf>
    <xf numFmtId="0" fontId="7" fillId="12" borderId="0" xfId="19" applyFont="1" applyFill="1" applyBorder="1" applyAlignment="1">
      <alignment horizontal="left"/>
    </xf>
    <xf numFmtId="0" fontId="7" fillId="9" borderId="0" xfId="19" applyFont="1" applyFill="1" applyAlignment="1">
      <alignment horizontal="center"/>
    </xf>
    <xf numFmtId="0" fontId="64" fillId="9" borderId="0" xfId="19" applyFont="1" applyFill="1" applyAlignment="1">
      <alignment horizontal="center"/>
    </xf>
    <xf numFmtId="0" fontId="137" fillId="9" borderId="0" xfId="19" applyFont="1" applyFill="1" applyAlignment="1">
      <alignment horizontal="center"/>
    </xf>
    <xf numFmtId="0" fontId="7" fillId="9" borderId="138" xfId="19" applyFont="1" applyFill="1" applyBorder="1" applyAlignment="1">
      <alignment horizontal="left"/>
    </xf>
    <xf numFmtId="0" fontId="7" fillId="9" borderId="116" xfId="19" applyFont="1" applyFill="1" applyBorder="1" applyAlignment="1" applyProtection="1">
      <alignment horizontal="left"/>
      <protection locked="0"/>
    </xf>
    <xf numFmtId="0" fontId="139" fillId="9" borderId="0" xfId="19" applyFont="1" applyFill="1" applyAlignment="1">
      <alignment horizontal="center"/>
    </xf>
    <xf numFmtId="0" fontId="7" fillId="9" borderId="0" xfId="19" applyFont="1" applyFill="1" applyAlignment="1" applyProtection="1">
      <alignment horizontal="left" vertical="top" wrapText="1"/>
      <protection locked="0"/>
    </xf>
    <xf numFmtId="0" fontId="73" fillId="9" borderId="0" xfId="19" applyFont="1" applyFill="1" applyAlignment="1" applyProtection="1">
      <alignment horizontal="left" vertical="top" wrapText="1"/>
      <protection locked="0"/>
    </xf>
    <xf numFmtId="0" fontId="73" fillId="9" borderId="0" xfId="19" applyFont="1" applyFill="1" applyBorder="1" applyAlignment="1">
      <alignment horizontal="center"/>
    </xf>
    <xf numFmtId="0" fontId="7" fillId="9" borderId="0" xfId="19" applyFont="1" applyFill="1" applyBorder="1" applyAlignment="1">
      <alignment horizontal="center" vertical="center"/>
    </xf>
    <xf numFmtId="0" fontId="131" fillId="7" borderId="134" xfId="3" applyFont="1" applyFill="1" applyBorder="1" applyAlignment="1" applyProtection="1">
      <alignment horizontal="center" vertical="center"/>
    </xf>
    <xf numFmtId="0" fontId="131" fillId="7" borderId="135" xfId="3" applyFont="1" applyFill="1" applyBorder="1" applyAlignment="1" applyProtection="1">
      <alignment horizontal="center" vertical="center"/>
    </xf>
    <xf numFmtId="0" fontId="132" fillId="7" borderId="134" xfId="3" applyFont="1" applyFill="1" applyBorder="1" applyAlignment="1" applyProtection="1">
      <alignment horizontal="center" vertical="center"/>
    </xf>
    <xf numFmtId="0" fontId="132" fillId="7" borderId="135" xfId="3" applyFont="1" applyFill="1" applyBorder="1" applyAlignment="1" applyProtection="1">
      <alignment horizontal="center" vertical="center"/>
    </xf>
    <xf numFmtId="0" fontId="7" fillId="7" borderId="134" xfId="3" applyFont="1" applyFill="1" applyBorder="1" applyAlignment="1" applyProtection="1">
      <alignment horizontal="center"/>
    </xf>
    <xf numFmtId="0" fontId="7" fillId="7" borderId="135" xfId="3" applyFont="1" applyFill="1" applyBorder="1" applyAlignment="1" applyProtection="1">
      <alignment horizontal="center"/>
    </xf>
    <xf numFmtId="0" fontId="133" fillId="7" borderId="134" xfId="3" applyFont="1" applyFill="1" applyBorder="1" applyAlignment="1" applyProtection="1">
      <alignment horizontal="center"/>
      <protection locked="0"/>
    </xf>
    <xf numFmtId="0" fontId="133" fillId="7" borderId="135" xfId="3" applyFont="1" applyFill="1" applyBorder="1" applyAlignment="1" applyProtection="1">
      <alignment horizontal="center"/>
      <protection locked="0"/>
    </xf>
    <xf numFmtId="0" fontId="10" fillId="0" borderId="0" xfId="0" applyFont="1" applyBorder="1" applyAlignment="1">
      <alignment horizontal="left"/>
    </xf>
    <xf numFmtId="0" fontId="10" fillId="0" borderId="0" xfId="0" applyFont="1" applyBorder="1" applyAlignment="1">
      <alignment horizontal="center"/>
    </xf>
    <xf numFmtId="49" fontId="28" fillId="0" borderId="7" xfId="0" applyNumberFormat="1" applyFont="1" applyBorder="1" applyAlignment="1">
      <alignment horizontal="center" vertical="center"/>
    </xf>
    <xf numFmtId="0" fontId="10" fillId="0" borderId="17" xfId="0" applyFont="1" applyBorder="1" applyAlignment="1">
      <alignment horizontal="center" vertical="center"/>
    </xf>
    <xf numFmtId="0" fontId="10" fillId="0" borderId="18" xfId="0" applyFont="1" applyBorder="1" applyAlignment="1">
      <alignment horizontal="center" vertical="center"/>
    </xf>
    <xf numFmtId="168" fontId="20" fillId="0" borderId="24" xfId="0" applyNumberFormat="1" applyFont="1" applyBorder="1" applyAlignment="1">
      <alignment horizontal="right" vertical="center"/>
    </xf>
    <xf numFmtId="168" fontId="20" fillId="0" borderId="9" xfId="0" applyNumberFormat="1" applyFont="1" applyBorder="1" applyAlignment="1">
      <alignment horizontal="right" vertical="center"/>
    </xf>
    <xf numFmtId="168" fontId="20" fillId="0" borderId="20" xfId="0" applyNumberFormat="1" applyFont="1" applyBorder="1" applyAlignment="1">
      <alignment horizontal="right" vertical="center"/>
    </xf>
    <xf numFmtId="168" fontId="20" fillId="0" borderId="8" xfId="0" applyNumberFormat="1" applyFont="1" applyBorder="1" applyAlignment="1">
      <alignment horizontal="right" vertical="center"/>
    </xf>
    <xf numFmtId="0" fontId="9" fillId="0" borderId="6" xfId="0" applyFont="1" applyBorder="1" applyAlignment="1">
      <alignment horizontal="center" vertical="center" textRotation="90"/>
    </xf>
    <xf numFmtId="0" fontId="9" fillId="0" borderId="15" xfId="0" applyFont="1" applyBorder="1" applyAlignment="1">
      <alignment horizontal="center" vertical="center" textRotation="90"/>
    </xf>
    <xf numFmtId="0" fontId="9" fillId="0" borderId="2" xfId="0" applyFont="1" applyBorder="1" applyAlignment="1">
      <alignment horizontal="center" vertical="center" textRotation="90"/>
    </xf>
    <xf numFmtId="0" fontId="9" fillId="0" borderId="4" xfId="0" applyFont="1" applyBorder="1" applyAlignment="1">
      <alignment horizontal="center" vertical="center" textRotation="90"/>
    </xf>
    <xf numFmtId="0" fontId="9" fillId="0" borderId="5" xfId="0" applyFont="1" applyBorder="1" applyAlignment="1">
      <alignment horizontal="center" vertical="center" textRotation="90"/>
    </xf>
    <xf numFmtId="0" fontId="9" fillId="0" borderId="16" xfId="0" applyFont="1" applyBorder="1" applyAlignment="1">
      <alignment horizontal="center" vertical="center" textRotation="90"/>
    </xf>
    <xf numFmtId="0" fontId="9" fillId="0" borderId="3" xfId="0" applyFont="1" applyBorder="1" applyAlignment="1">
      <alignment horizontal="center" vertical="center" textRotation="90"/>
    </xf>
    <xf numFmtId="0" fontId="45" fillId="0" borderId="0" xfId="0" applyFont="1" applyBorder="1" applyAlignment="1">
      <alignment horizontal="left" vertical="center"/>
    </xf>
    <xf numFmtId="0" fontId="20" fillId="0" borderId="4" xfId="0" applyFont="1" applyBorder="1" applyAlignment="1">
      <alignment horizontal="center" vertical="center" textRotation="90"/>
    </xf>
    <xf numFmtId="0" fontId="20" fillId="0" borderId="16" xfId="0" applyFont="1" applyBorder="1" applyAlignment="1">
      <alignment horizontal="center" vertical="center" textRotation="90"/>
    </xf>
    <xf numFmtId="0" fontId="9" fillId="0" borderId="0" xfId="0" applyFont="1" applyFill="1" applyBorder="1" applyAlignment="1">
      <alignment horizontal="center" vertical="distributed"/>
    </xf>
    <xf numFmtId="0" fontId="24" fillId="0" borderId="26" xfId="0" applyFont="1" applyBorder="1" applyAlignment="1">
      <alignment horizontal="center"/>
    </xf>
    <xf numFmtId="0" fontId="24" fillId="0" borderId="22" xfId="0" applyFont="1" applyBorder="1" applyAlignment="1">
      <alignment horizontal="center"/>
    </xf>
    <xf numFmtId="0" fontId="24" fillId="0" borderId="34" xfId="0" applyFont="1" applyBorder="1" applyAlignment="1">
      <alignment horizontal="center"/>
    </xf>
    <xf numFmtId="168" fontId="20" fillId="0" borderId="24" xfId="0" quotePrefix="1" applyNumberFormat="1" applyFont="1" applyBorder="1" applyAlignment="1">
      <alignment horizontal="right" vertical="center"/>
    </xf>
    <xf numFmtId="168" fontId="20" fillId="0" borderId="24" xfId="0" applyNumberFormat="1" applyFont="1" applyFill="1" applyBorder="1" applyAlignment="1">
      <alignment horizontal="right" vertical="center"/>
    </xf>
    <xf numFmtId="168" fontId="20" fillId="0" borderId="9" xfId="0" applyNumberFormat="1" applyFont="1" applyFill="1" applyBorder="1" applyAlignment="1">
      <alignment horizontal="right" vertical="center"/>
    </xf>
    <xf numFmtId="168" fontId="20" fillId="0" borderId="20" xfId="0" applyNumberFormat="1" applyFont="1" applyFill="1" applyBorder="1" applyAlignment="1">
      <alignment horizontal="right" vertical="center"/>
    </xf>
    <xf numFmtId="168" fontId="20" fillId="0" borderId="8" xfId="0" applyNumberFormat="1" applyFont="1" applyFill="1" applyBorder="1" applyAlignment="1">
      <alignment horizontal="right" vertical="center"/>
    </xf>
    <xf numFmtId="0" fontId="36" fillId="0" borderId="4" xfId="0" applyFont="1" applyBorder="1" applyAlignment="1">
      <alignment horizontal="center" vertical="center"/>
    </xf>
    <xf numFmtId="0" fontId="36" fillId="0" borderId="0" xfId="0" applyFont="1" applyBorder="1" applyAlignment="1">
      <alignment horizontal="center" vertical="center"/>
    </xf>
    <xf numFmtId="0" fontId="36" fillId="0" borderId="5" xfId="0" applyFont="1" applyBorder="1" applyAlignment="1">
      <alignment horizontal="center" vertical="center"/>
    </xf>
    <xf numFmtId="0" fontId="10" fillId="0" borderId="0" xfId="0" applyFont="1" applyBorder="1" applyAlignment="1">
      <alignment horizontal="left" vertical="center" wrapText="1"/>
    </xf>
    <xf numFmtId="0" fontId="15" fillId="0" borderId="0" xfId="0" applyFont="1" applyBorder="1" applyAlignment="1">
      <alignment horizontal="center" vertical="center"/>
    </xf>
    <xf numFmtId="0" fontId="11" fillId="0" borderId="0" xfId="0" applyFont="1" applyBorder="1" applyAlignment="1">
      <alignment horizontal="center" vertical="top"/>
    </xf>
    <xf numFmtId="0" fontId="10" fillId="0" borderId="0" xfId="0" quotePrefix="1" applyFont="1" applyBorder="1" applyAlignment="1">
      <alignment horizontal="center" vertical="center"/>
    </xf>
    <xf numFmtId="0" fontId="39" fillId="0" borderId="24" xfId="0" applyFont="1" applyBorder="1" applyAlignment="1">
      <alignment horizontal="center" textRotation="90"/>
    </xf>
    <xf numFmtId="0" fontId="39" fillId="0" borderId="9" xfId="0" applyFont="1" applyBorder="1" applyAlignment="1">
      <alignment horizontal="center" textRotation="90"/>
    </xf>
    <xf numFmtId="0" fontId="39" fillId="0" borderId="23" xfId="0" applyFont="1" applyBorder="1" applyAlignment="1">
      <alignment horizontal="center" textRotation="90"/>
    </xf>
    <xf numFmtId="0" fontId="39" fillId="0" borderId="10" xfId="0" applyFont="1" applyBorder="1" applyAlignment="1">
      <alignment horizontal="center" textRotation="90"/>
    </xf>
    <xf numFmtId="0" fontId="39" fillId="0" borderId="0" xfId="0" applyFont="1" applyBorder="1" applyAlignment="1">
      <alignment horizontal="center" textRotation="90"/>
    </xf>
    <xf numFmtId="0" fontId="39" fillId="0" borderId="14" xfId="0" applyFont="1" applyBorder="1" applyAlignment="1">
      <alignment horizontal="center" textRotation="90"/>
    </xf>
    <xf numFmtId="0" fontId="39" fillId="0" borderId="20" xfId="0" applyFont="1" applyBorder="1" applyAlignment="1">
      <alignment horizontal="center" textRotation="90"/>
    </xf>
    <xf numFmtId="0" fontId="39" fillId="0" borderId="8" xfId="0" applyFont="1" applyBorder="1" applyAlignment="1">
      <alignment horizontal="center" textRotation="90"/>
    </xf>
    <xf numFmtId="0" fontId="39" fillId="0" borderId="21" xfId="0" applyFont="1" applyBorder="1" applyAlignment="1">
      <alignment horizontal="center" textRotation="90"/>
    </xf>
    <xf numFmtId="0" fontId="10" fillId="0" borderId="0" xfId="0" applyFont="1" applyBorder="1" applyAlignment="1">
      <alignment horizontal="center" vertical="center"/>
    </xf>
    <xf numFmtId="0" fontId="17" fillId="0" borderId="0" xfId="0" applyFont="1" applyBorder="1" applyAlignment="1">
      <alignment horizontal="center"/>
    </xf>
    <xf numFmtId="0" fontId="10" fillId="0" borderId="0" xfId="0" applyFont="1" applyAlignment="1">
      <alignment horizontal="left" vertical="center" wrapText="1"/>
    </xf>
    <xf numFmtId="0" fontId="10" fillId="0" borderId="14" xfId="0" applyFont="1" applyBorder="1" applyAlignment="1">
      <alignment horizontal="left" vertical="center" wrapText="1"/>
    </xf>
    <xf numFmtId="0" fontId="9" fillId="0" borderId="0" xfId="0" applyFont="1" applyBorder="1" applyAlignment="1">
      <alignment horizontal="center"/>
    </xf>
    <xf numFmtId="0" fontId="26" fillId="0" borderId="0" xfId="0" applyFont="1" applyBorder="1" applyAlignment="1">
      <alignment horizontal="center"/>
    </xf>
    <xf numFmtId="0" fontId="9" fillId="0" borderId="5" xfId="0" applyFont="1" applyBorder="1" applyAlignment="1">
      <alignment horizontal="center"/>
    </xf>
    <xf numFmtId="0" fontId="24" fillId="10" borderId="10" xfId="0" applyFont="1" applyFill="1" applyBorder="1" applyAlignment="1">
      <alignment horizontal="center"/>
    </xf>
    <xf numFmtId="0" fontId="24" fillId="10" borderId="0" xfId="0" applyFont="1" applyFill="1" applyBorder="1" applyAlignment="1">
      <alignment horizontal="center"/>
    </xf>
    <xf numFmtId="0" fontId="24" fillId="10" borderId="14" xfId="0" applyFont="1" applyFill="1" applyBorder="1" applyAlignment="1">
      <alignment horizontal="center"/>
    </xf>
    <xf numFmtId="0" fontId="31" fillId="0" borderId="24" xfId="0" applyFont="1" applyBorder="1" applyAlignment="1">
      <alignment horizontal="center" vertical="center" textRotation="90" wrapText="1"/>
    </xf>
    <xf numFmtId="0" fontId="31" fillId="0" borderId="9" xfId="0" applyFont="1" applyBorder="1" applyAlignment="1">
      <alignment horizontal="center" vertical="center" textRotation="90" wrapText="1"/>
    </xf>
    <xf numFmtId="0" fontId="31" fillId="0" borderId="23" xfId="0" applyFont="1" applyBorder="1" applyAlignment="1">
      <alignment horizontal="center" vertical="center" textRotation="90" wrapText="1"/>
    </xf>
    <xf numFmtId="0" fontId="31" fillId="0" borderId="10" xfId="0" applyFont="1" applyBorder="1" applyAlignment="1">
      <alignment horizontal="center" vertical="center" textRotation="90" wrapText="1"/>
    </xf>
    <xf numFmtId="0" fontId="31" fillId="0" borderId="0" xfId="0" applyFont="1" applyBorder="1" applyAlignment="1">
      <alignment horizontal="center" vertical="center" textRotation="90" wrapText="1"/>
    </xf>
    <xf numFmtId="0" fontId="31" fillId="0" borderId="14" xfId="0" applyFont="1" applyBorder="1" applyAlignment="1">
      <alignment horizontal="center" vertical="center" textRotation="90" wrapText="1"/>
    </xf>
    <xf numFmtId="0" fontId="31" fillId="0" borderId="20" xfId="0" applyFont="1" applyBorder="1" applyAlignment="1">
      <alignment horizontal="center" vertical="center" textRotation="90" wrapText="1"/>
    </xf>
    <xf numFmtId="0" fontId="31" fillId="0" borderId="8" xfId="0" applyFont="1" applyBorder="1" applyAlignment="1">
      <alignment horizontal="center" vertical="center" textRotation="90" wrapText="1"/>
    </xf>
    <xf numFmtId="0" fontId="31" fillId="0" borderId="21" xfId="0" applyFont="1" applyBorder="1" applyAlignment="1">
      <alignment horizontal="center" vertical="center" textRotation="90" wrapText="1"/>
    </xf>
    <xf numFmtId="0" fontId="10" fillId="0" borderId="14" xfId="0" applyFont="1" applyBorder="1" applyAlignment="1">
      <alignment horizontal="center"/>
    </xf>
    <xf numFmtId="187" fontId="14" fillId="0" borderId="0" xfId="0" applyNumberFormat="1" applyFont="1" applyBorder="1" applyAlignment="1">
      <alignment horizontal="left"/>
    </xf>
    <xf numFmtId="0" fontId="14" fillId="0" borderId="10" xfId="0" applyFont="1" applyBorder="1" applyAlignment="1">
      <alignment horizontal="center" vertical="center" textRotation="90"/>
    </xf>
    <xf numFmtId="0" fontId="14" fillId="0" borderId="0" xfId="0" applyFont="1" applyBorder="1" applyAlignment="1">
      <alignment horizontal="center" vertical="center" textRotation="90"/>
    </xf>
    <xf numFmtId="0" fontId="14" fillId="0" borderId="14" xfId="0" applyFont="1" applyBorder="1" applyAlignment="1">
      <alignment horizontal="center" vertical="center" textRotation="90"/>
    </xf>
    <xf numFmtId="0" fontId="14" fillId="0" borderId="20" xfId="0" applyFont="1" applyBorder="1" applyAlignment="1">
      <alignment horizontal="center" vertical="center" textRotation="90"/>
    </xf>
    <xf numFmtId="0" fontId="14" fillId="0" borderId="8" xfId="0" applyFont="1" applyBorder="1" applyAlignment="1">
      <alignment horizontal="center" vertical="center" textRotation="90"/>
    </xf>
    <xf numFmtId="0" fontId="14" fillId="0" borderId="21" xfId="0" applyFont="1" applyBorder="1" applyAlignment="1">
      <alignment horizontal="center" vertical="center" textRotation="90"/>
    </xf>
    <xf numFmtId="0" fontId="17" fillId="0" borderId="24" xfId="0" applyFont="1" applyFill="1" applyBorder="1" applyAlignment="1">
      <alignment horizontal="center" vertical="center" textRotation="90" wrapText="1"/>
    </xf>
    <xf numFmtId="0" fontId="17" fillId="0" borderId="9" xfId="0" applyFont="1" applyFill="1" applyBorder="1" applyAlignment="1">
      <alignment horizontal="center" vertical="center" textRotation="90" wrapText="1"/>
    </xf>
    <xf numFmtId="0" fontId="17" fillId="0" borderId="23" xfId="0" applyFont="1" applyFill="1" applyBorder="1" applyAlignment="1">
      <alignment horizontal="center" vertical="center" textRotation="90" wrapText="1"/>
    </xf>
    <xf numFmtId="0" fontId="17" fillId="0" borderId="10" xfId="0" applyFont="1" applyFill="1" applyBorder="1" applyAlignment="1">
      <alignment horizontal="center" vertical="center" textRotation="90" wrapText="1"/>
    </xf>
    <xf numFmtId="0" fontId="17" fillId="0" borderId="0" xfId="0" applyFont="1" applyFill="1" applyBorder="1" applyAlignment="1">
      <alignment horizontal="center" vertical="center" textRotation="90" wrapText="1"/>
    </xf>
    <xf numFmtId="0" fontId="17" fillId="0" borderId="14" xfId="0" applyFont="1" applyFill="1" applyBorder="1" applyAlignment="1">
      <alignment horizontal="center" vertical="center" textRotation="90" wrapText="1"/>
    </xf>
    <xf numFmtId="0" fontId="17" fillId="0" borderId="20" xfId="0" applyFont="1" applyFill="1" applyBorder="1" applyAlignment="1">
      <alignment horizontal="center" vertical="center" textRotation="90" wrapText="1"/>
    </xf>
    <xf numFmtId="0" fontId="17" fillId="0" borderId="8" xfId="0" applyFont="1" applyFill="1" applyBorder="1" applyAlignment="1">
      <alignment horizontal="center" vertical="center" textRotation="90" wrapText="1"/>
    </xf>
    <xf numFmtId="0" fontId="17" fillId="0" borderId="21" xfId="0" applyFont="1" applyFill="1" applyBorder="1" applyAlignment="1">
      <alignment horizontal="center" vertical="center" textRotation="90" wrapText="1"/>
    </xf>
    <xf numFmtId="0" fontId="34" fillId="0" borderId="10" xfId="0" applyFont="1" applyBorder="1" applyAlignment="1">
      <alignment horizontal="center" vertical="center" textRotation="90"/>
    </xf>
    <xf numFmtId="0" fontId="34" fillId="0" borderId="0" xfId="0" applyFont="1" applyBorder="1" applyAlignment="1">
      <alignment horizontal="center" vertical="center" textRotation="90"/>
    </xf>
    <xf numFmtId="0" fontId="34" fillId="0" borderId="14" xfId="0" applyFont="1" applyBorder="1" applyAlignment="1">
      <alignment horizontal="center" vertical="center" textRotation="90"/>
    </xf>
    <xf numFmtId="0" fontId="34" fillId="0" borderId="20" xfId="0" applyFont="1" applyBorder="1" applyAlignment="1">
      <alignment horizontal="center" vertical="center" textRotation="90"/>
    </xf>
    <xf numFmtId="0" fontId="34" fillId="0" borderId="8" xfId="0" applyFont="1" applyBorder="1" applyAlignment="1">
      <alignment horizontal="center" vertical="center" textRotation="90"/>
    </xf>
    <xf numFmtId="0" fontId="34" fillId="0" borderId="21" xfId="0" applyFont="1" applyBorder="1" applyAlignment="1">
      <alignment horizontal="center" vertical="center" textRotation="90"/>
    </xf>
    <xf numFmtId="0" fontId="20" fillId="0" borderId="0" xfId="0" applyFont="1" applyBorder="1" applyAlignment="1">
      <alignment horizontal="center" vertical="center" textRotation="90"/>
    </xf>
    <xf numFmtId="0" fontId="20" fillId="0" borderId="1" xfId="0" applyFont="1" applyBorder="1" applyAlignment="1">
      <alignment horizontal="center" vertical="center" textRotation="90"/>
    </xf>
    <xf numFmtId="0" fontId="10" fillId="0" borderId="73" xfId="0" applyFont="1" applyBorder="1" applyAlignment="1">
      <alignment horizontal="center" vertical="center"/>
    </xf>
    <xf numFmtId="0" fontId="14" fillId="0" borderId="24" xfId="0" applyFont="1" applyBorder="1" applyAlignment="1">
      <alignment horizontal="center" vertical="center" textRotation="90"/>
    </xf>
    <xf numFmtId="0" fontId="14" fillId="0" borderId="9" xfId="0" applyFont="1" applyBorder="1" applyAlignment="1">
      <alignment horizontal="center" vertical="center" textRotation="90"/>
    </xf>
    <xf numFmtId="0" fontId="14" fillId="0" borderId="23" xfId="0" applyFont="1" applyBorder="1" applyAlignment="1">
      <alignment horizontal="center" vertical="center" textRotation="90"/>
    </xf>
    <xf numFmtId="0" fontId="10" fillId="0" borderId="0" xfId="0" applyFont="1" applyBorder="1" applyAlignment="1">
      <alignment horizontal="left" wrapText="1"/>
    </xf>
    <xf numFmtId="0" fontId="17" fillId="0" borderId="15" xfId="0" applyFont="1" applyBorder="1" applyAlignment="1">
      <alignment horizontal="center" vertical="center"/>
    </xf>
    <xf numFmtId="0" fontId="17" fillId="0" borderId="6" xfId="0" applyFont="1" applyBorder="1" applyAlignment="1">
      <alignment horizontal="center" vertical="center"/>
    </xf>
    <xf numFmtId="0" fontId="17" fillId="0" borderId="2" xfId="0" applyFont="1" applyBorder="1" applyAlignment="1">
      <alignment horizontal="center" vertical="center"/>
    </xf>
    <xf numFmtId="0" fontId="17" fillId="0" borderId="4" xfId="0" applyFont="1" applyBorder="1" applyAlignment="1">
      <alignment horizontal="center" vertical="center"/>
    </xf>
    <xf numFmtId="0" fontId="17" fillId="0" borderId="0" xfId="0" applyFont="1" applyBorder="1" applyAlignment="1">
      <alignment horizontal="center" vertical="center"/>
    </xf>
    <xf numFmtId="0" fontId="17" fillId="0" borderId="5" xfId="0" applyFont="1" applyBorder="1" applyAlignment="1">
      <alignment horizontal="center" vertical="center"/>
    </xf>
    <xf numFmtId="0" fontId="41" fillId="0" borderId="0" xfId="0" applyFont="1" applyBorder="1" applyAlignment="1">
      <alignment horizontal="center" vertical="center"/>
    </xf>
    <xf numFmtId="0" fontId="29" fillId="0" borderId="16" xfId="0" applyFont="1" applyBorder="1" applyAlignment="1">
      <alignment horizontal="center"/>
    </xf>
    <xf numFmtId="0" fontId="29" fillId="0" borderId="1" xfId="0" applyFont="1" applyBorder="1" applyAlignment="1">
      <alignment horizontal="center"/>
    </xf>
    <xf numFmtId="0" fontId="29" fillId="0" borderId="3" xfId="0" applyFont="1" applyBorder="1" applyAlignment="1">
      <alignment horizontal="center"/>
    </xf>
    <xf numFmtId="0" fontId="45" fillId="0" borderId="0" xfId="0" applyFont="1" applyFill="1" applyBorder="1" applyAlignment="1">
      <alignment horizontal="left" vertical="center"/>
    </xf>
    <xf numFmtId="0" fontId="9" fillId="0" borderId="1" xfId="0" applyFont="1" applyBorder="1" applyAlignment="1">
      <alignment horizontal="center" vertical="center" readingOrder="1"/>
    </xf>
    <xf numFmtId="0" fontId="14" fillId="0" borderId="0" xfId="0" applyFont="1" applyAlignment="1">
      <alignment horizontal="left" vertical="center"/>
    </xf>
    <xf numFmtId="168" fontId="20" fillId="0" borderId="10" xfId="0" applyNumberFormat="1" applyFont="1" applyBorder="1" applyAlignment="1">
      <alignment horizontal="right" vertical="center"/>
    </xf>
    <xf numFmtId="168" fontId="20" fillId="0" borderId="0" xfId="0" applyNumberFormat="1" applyFont="1" applyBorder="1" applyAlignment="1">
      <alignment horizontal="right" vertical="center"/>
    </xf>
    <xf numFmtId="0" fontId="25" fillId="0" borderId="17" xfId="0" applyFont="1" applyBorder="1" applyAlignment="1">
      <alignment horizontal="center" vertical="center"/>
    </xf>
    <xf numFmtId="0" fontId="25" fillId="0" borderId="18" xfId="0" applyFont="1" applyBorder="1" applyAlignment="1">
      <alignment horizontal="center" vertical="center"/>
    </xf>
    <xf numFmtId="0" fontId="8" fillId="0" borderId="0" xfId="0" applyFont="1" applyBorder="1" applyAlignment="1">
      <alignment horizontal="center" vertical="center"/>
    </xf>
    <xf numFmtId="0" fontId="8" fillId="0" borderId="14" xfId="0" applyFont="1" applyBorder="1" applyAlignment="1">
      <alignment horizontal="center" vertical="center"/>
    </xf>
    <xf numFmtId="168" fontId="29" fillId="0" borderId="24" xfId="0" applyNumberFormat="1" applyFont="1" applyBorder="1" applyAlignment="1">
      <alignment horizontal="center" vertical="center"/>
    </xf>
    <xf numFmtId="168" fontId="29" fillId="0" borderId="9" xfId="0" applyNumberFormat="1" applyFont="1" applyBorder="1" applyAlignment="1">
      <alignment horizontal="center" vertical="center"/>
    </xf>
    <xf numFmtId="168" fontId="29" fillId="0" borderId="20" xfId="0" applyNumberFormat="1" applyFont="1" applyBorder="1" applyAlignment="1">
      <alignment horizontal="center" vertical="center"/>
    </xf>
    <xf numFmtId="168" fontId="29" fillId="0" borderId="8" xfId="0" applyNumberFormat="1" applyFont="1" applyBorder="1" applyAlignment="1">
      <alignment horizontal="center" vertical="center"/>
    </xf>
    <xf numFmtId="168" fontId="29" fillId="0" borderId="10" xfId="0" applyNumberFormat="1" applyFont="1" applyBorder="1" applyAlignment="1">
      <alignment horizontal="center" vertical="center"/>
    </xf>
    <xf numFmtId="168" fontId="29" fillId="0" borderId="0" xfId="0" applyNumberFormat="1" applyFont="1" applyBorder="1" applyAlignment="1">
      <alignment horizontal="center" vertical="center"/>
    </xf>
    <xf numFmtId="0" fontId="41" fillId="0" borderId="7" xfId="0" applyFont="1" applyBorder="1" applyAlignment="1">
      <alignment horizontal="center" vertical="distributed"/>
    </xf>
    <xf numFmtId="168" fontId="29" fillId="0" borderId="25" xfId="0" applyNumberFormat="1" applyFont="1" applyBorder="1" applyAlignment="1">
      <alignment horizontal="center" vertical="center"/>
    </xf>
    <xf numFmtId="168" fontId="29" fillId="0" borderId="11" xfId="0" applyNumberFormat="1" applyFont="1" applyBorder="1" applyAlignment="1">
      <alignment horizontal="center" vertical="center"/>
    </xf>
    <xf numFmtId="0" fontId="8" fillId="0" borderId="10" xfId="0" applyFont="1" applyBorder="1" applyAlignment="1">
      <alignment horizontal="center" vertical="center"/>
    </xf>
    <xf numFmtId="0" fontId="8" fillId="0" borderId="24" xfId="0" applyFont="1" applyBorder="1" applyAlignment="1">
      <alignment horizontal="center" vertical="center"/>
    </xf>
    <xf numFmtId="0" fontId="8" fillId="0" borderId="9" xfId="0" applyFont="1" applyBorder="1" applyAlignment="1">
      <alignment horizontal="center" vertical="center"/>
    </xf>
    <xf numFmtId="0" fontId="8" fillId="0" borderId="23" xfId="0" applyFont="1" applyBorder="1" applyAlignment="1">
      <alignment horizontal="center" vertical="center"/>
    </xf>
    <xf numFmtId="0" fontId="8" fillId="0" borderId="9" xfId="0" applyFont="1" applyBorder="1" applyAlignment="1">
      <alignment horizontal="center"/>
    </xf>
    <xf numFmtId="0" fontId="8" fillId="0" borderId="23" xfId="0" applyFont="1" applyBorder="1" applyAlignment="1">
      <alignment horizontal="center"/>
    </xf>
    <xf numFmtId="0" fontId="29" fillId="0" borderId="10" xfId="0" applyFont="1" applyBorder="1" applyAlignment="1">
      <alignment horizontal="center" vertical="center"/>
    </xf>
    <xf numFmtId="0" fontId="29" fillId="0" borderId="0" xfId="0" applyFont="1" applyBorder="1" applyAlignment="1">
      <alignment horizontal="center" vertical="center"/>
    </xf>
    <xf numFmtId="0" fontId="29" fillId="0" borderId="14" xfId="0" applyFont="1" applyBorder="1" applyAlignment="1">
      <alignment horizontal="center" vertical="center"/>
    </xf>
    <xf numFmtId="0" fontId="29" fillId="0" borderId="25" xfId="0" applyFont="1" applyBorder="1" applyAlignment="1">
      <alignment horizontal="center" vertical="center"/>
    </xf>
    <xf numFmtId="0" fontId="29" fillId="0" borderId="11" xfId="0" applyFont="1" applyBorder="1" applyAlignment="1">
      <alignment horizontal="center" vertical="center"/>
    </xf>
    <xf numFmtId="0" fontId="29" fillId="0" borderId="30" xfId="0" applyFont="1" applyBorder="1" applyAlignment="1">
      <alignment horizontal="center" vertical="center"/>
    </xf>
    <xf numFmtId="0" fontId="29" fillId="0" borderId="24" xfId="0" applyFont="1" applyBorder="1" applyAlignment="1">
      <alignment horizontal="center" vertical="center"/>
    </xf>
    <xf numFmtId="0" fontId="29" fillId="0" borderId="9" xfId="0" applyFont="1" applyBorder="1" applyAlignment="1">
      <alignment horizontal="center" vertical="center"/>
    </xf>
    <xf numFmtId="0" fontId="29" fillId="0" borderId="23" xfId="0" applyFont="1" applyBorder="1" applyAlignment="1">
      <alignment horizontal="center" vertical="center"/>
    </xf>
    <xf numFmtId="0" fontId="29" fillId="0" borderId="20" xfId="0" applyFont="1" applyBorder="1" applyAlignment="1">
      <alignment horizontal="center" vertical="center"/>
    </xf>
    <xf numFmtId="0" fontId="29" fillId="0" borderId="8" xfId="0" applyFont="1" applyBorder="1" applyAlignment="1">
      <alignment horizontal="center" vertical="center"/>
    </xf>
    <xf numFmtId="0" fontId="29" fillId="0" borderId="21" xfId="0" applyFont="1" applyBorder="1" applyAlignment="1">
      <alignment horizontal="center" vertical="center"/>
    </xf>
    <xf numFmtId="168" fontId="29" fillId="0" borderId="23" xfId="0" applyNumberFormat="1" applyFont="1" applyBorder="1" applyAlignment="1">
      <alignment horizontal="center" vertical="center"/>
    </xf>
    <xf numFmtId="168" fontId="29" fillId="0" borderId="21" xfId="0" applyNumberFormat="1" applyFont="1" applyBorder="1" applyAlignment="1">
      <alignment horizontal="center" vertical="center"/>
    </xf>
    <xf numFmtId="168" fontId="29" fillId="0" borderId="14" xfId="0" applyNumberFormat="1" applyFont="1" applyBorder="1" applyAlignment="1">
      <alignment horizontal="center" vertical="center"/>
    </xf>
    <xf numFmtId="0" fontId="9" fillId="0" borderId="0" xfId="0" applyFont="1" applyBorder="1" applyAlignment="1">
      <alignment horizontal="center" vertical="center"/>
    </xf>
    <xf numFmtId="0" fontId="26" fillId="0" borderId="5" xfId="0" applyFont="1" applyBorder="1" applyAlignment="1">
      <alignment horizontal="center" vertical="center"/>
    </xf>
    <xf numFmtId="0" fontId="20" fillId="0" borderId="16" xfId="0" applyFont="1" applyBorder="1" applyAlignment="1">
      <alignment horizontal="center" vertical="center"/>
    </xf>
    <xf numFmtId="0" fontId="20" fillId="0" borderId="1"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center"/>
    </xf>
    <xf numFmtId="0" fontId="20" fillId="0" borderId="0" xfId="0" applyFont="1" applyBorder="1" applyAlignment="1">
      <alignment horizontal="center"/>
    </xf>
    <xf numFmtId="0" fontId="20" fillId="0" borderId="5" xfId="0" applyFont="1" applyBorder="1" applyAlignment="1">
      <alignment horizontal="center"/>
    </xf>
    <xf numFmtId="0" fontId="9" fillId="0" borderId="1" xfId="0" applyFont="1" applyBorder="1" applyAlignment="1">
      <alignment horizontal="center" vertical="distributed"/>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10" xfId="0" applyFont="1" applyBorder="1" applyAlignment="1">
      <alignment horizontal="center"/>
    </xf>
    <xf numFmtId="0" fontId="8" fillId="0" borderId="0" xfId="0" applyFont="1" applyBorder="1" applyAlignment="1">
      <alignment horizontal="center"/>
    </xf>
    <xf numFmtId="0" fontId="8" fillId="0" borderId="14" xfId="0" applyFont="1" applyBorder="1" applyAlignment="1">
      <alignment horizontal="center"/>
    </xf>
    <xf numFmtId="0" fontId="10" fillId="0" borderId="0" xfId="0" applyFont="1" applyBorder="1" applyAlignment="1">
      <alignment horizontal="left" vertical="top"/>
    </xf>
    <xf numFmtId="0" fontId="7" fillId="0" borderId="22" xfId="0" quotePrefix="1" applyFont="1" applyBorder="1" applyAlignment="1">
      <alignment horizontal="center" vertical="center"/>
    </xf>
    <xf numFmtId="0" fontId="7" fillId="0" borderId="34" xfId="0" quotePrefix="1" applyFont="1" applyBorder="1" applyAlignment="1">
      <alignment horizontal="center" vertical="center"/>
    </xf>
    <xf numFmtId="0" fontId="8" fillId="0" borderId="10" xfId="0" applyFont="1" applyBorder="1" applyAlignment="1">
      <alignment horizontal="left" vertical="center"/>
    </xf>
    <xf numFmtId="0" fontId="8" fillId="0" borderId="0" xfId="0" applyFont="1" applyBorder="1" applyAlignment="1">
      <alignment horizontal="left" vertical="center"/>
    </xf>
    <xf numFmtId="0" fontId="8" fillId="0" borderId="20" xfId="0" applyFont="1" applyBorder="1" applyAlignment="1">
      <alignment horizontal="left" vertical="center"/>
    </xf>
    <xf numFmtId="0" fontId="8" fillId="0" borderId="8" xfId="0" applyFont="1" applyBorder="1" applyAlignment="1">
      <alignment horizontal="left" vertical="center"/>
    </xf>
    <xf numFmtId="0" fontId="8" fillId="0" borderId="8" xfId="0" applyFont="1" applyBorder="1" applyAlignment="1">
      <alignment horizontal="center" vertical="center"/>
    </xf>
    <xf numFmtId="0" fontId="8" fillId="0" borderId="14" xfId="0" applyFont="1" applyBorder="1" applyAlignment="1">
      <alignment horizontal="left" vertical="center"/>
    </xf>
    <xf numFmtId="0" fontId="8" fillId="0" borderId="21" xfId="0" applyFont="1" applyBorder="1" applyAlignment="1">
      <alignment horizontal="left" vertical="center"/>
    </xf>
    <xf numFmtId="0" fontId="8" fillId="0" borderId="24" xfId="0" applyFont="1" applyBorder="1" applyAlignment="1">
      <alignment horizontal="center"/>
    </xf>
    <xf numFmtId="0" fontId="7" fillId="0" borderId="20" xfId="0" quotePrefix="1" applyFont="1" applyBorder="1" applyAlignment="1">
      <alignment horizontal="center" vertical="center"/>
    </xf>
    <xf numFmtId="0" fontId="7" fillId="0" borderId="8" xfId="0" quotePrefix="1" applyFont="1" applyBorder="1" applyAlignment="1">
      <alignment horizontal="center" vertical="center"/>
    </xf>
    <xf numFmtId="0" fontId="7" fillId="0" borderId="21" xfId="0" quotePrefix="1" applyFont="1" applyBorder="1" applyAlignment="1">
      <alignment horizontal="center" vertical="center"/>
    </xf>
    <xf numFmtId="0" fontId="7" fillId="0" borderId="24" xfId="0" quotePrefix="1" applyFont="1" applyBorder="1" applyAlignment="1">
      <alignment horizontal="center" vertical="center"/>
    </xf>
    <xf numFmtId="0" fontId="7" fillId="0" borderId="9" xfId="0" quotePrefix="1" applyFont="1" applyBorder="1" applyAlignment="1">
      <alignment horizontal="center" vertical="center"/>
    </xf>
    <xf numFmtId="0" fontId="7" fillId="0" borderId="23" xfId="0" quotePrefix="1" applyFont="1" applyBorder="1" applyAlignment="1">
      <alignment horizontal="center" vertical="center"/>
    </xf>
    <xf numFmtId="165" fontId="29" fillId="0" borderId="24" xfId="0" applyNumberFormat="1" applyFont="1" applyBorder="1" applyAlignment="1">
      <alignment horizontal="center" vertical="center" wrapText="1"/>
    </xf>
    <xf numFmtId="165" fontId="29" fillId="0" borderId="9" xfId="0" applyNumberFormat="1" applyFont="1" applyBorder="1" applyAlignment="1">
      <alignment horizontal="center" vertical="center" wrapText="1"/>
    </xf>
    <xf numFmtId="165" fontId="29" fillId="0" borderId="23" xfId="0" applyNumberFormat="1" applyFont="1" applyBorder="1" applyAlignment="1">
      <alignment horizontal="center" vertical="center" wrapText="1"/>
    </xf>
    <xf numFmtId="165" fontId="29" fillId="0" borderId="20" xfId="0" applyNumberFormat="1" applyFont="1" applyBorder="1" applyAlignment="1">
      <alignment horizontal="center" vertical="center" wrapText="1"/>
    </xf>
    <xf numFmtId="165" fontId="29" fillId="0" borderId="8" xfId="0" applyNumberFormat="1" applyFont="1" applyBorder="1" applyAlignment="1">
      <alignment horizontal="center" vertical="center" wrapText="1"/>
    </xf>
    <xf numFmtId="165" fontId="29" fillId="0" borderId="21" xfId="0" applyNumberFormat="1" applyFont="1" applyBorder="1" applyAlignment="1">
      <alignment horizontal="center" vertical="center" wrapText="1"/>
    </xf>
    <xf numFmtId="165" fontId="29" fillId="0" borderId="10" xfId="0" applyNumberFormat="1" applyFont="1" applyBorder="1" applyAlignment="1">
      <alignment horizontal="center" vertical="center" wrapText="1"/>
    </xf>
    <xf numFmtId="165" fontId="29" fillId="0" borderId="0" xfId="0" applyNumberFormat="1" applyFont="1" applyBorder="1" applyAlignment="1">
      <alignment horizontal="center" vertical="center" wrapText="1"/>
    </xf>
    <xf numFmtId="165" fontId="29" fillId="0" borderId="14" xfId="0" applyNumberFormat="1" applyFont="1" applyBorder="1" applyAlignment="1">
      <alignment horizontal="center" vertical="center" wrapText="1"/>
    </xf>
    <xf numFmtId="172" fontId="29" fillId="0" borderId="24" xfId="0" applyNumberFormat="1" applyFont="1" applyBorder="1" applyAlignment="1">
      <alignment horizontal="center" vertical="center" wrapText="1"/>
    </xf>
    <xf numFmtId="172" fontId="29" fillId="0" borderId="9" xfId="0" applyNumberFormat="1" applyFont="1" applyBorder="1" applyAlignment="1">
      <alignment horizontal="center" vertical="center" wrapText="1"/>
    </xf>
    <xf numFmtId="172" fontId="29" fillId="0" borderId="23" xfId="0" applyNumberFormat="1" applyFont="1" applyBorder="1" applyAlignment="1">
      <alignment horizontal="center" vertical="center" wrapText="1"/>
    </xf>
    <xf numFmtId="172" fontId="29" fillId="0" borderId="20" xfId="0" applyNumberFormat="1" applyFont="1" applyBorder="1" applyAlignment="1">
      <alignment horizontal="center" vertical="center" wrapText="1"/>
    </xf>
    <xf numFmtId="172" fontId="29" fillId="0" borderId="8" xfId="0" applyNumberFormat="1" applyFont="1" applyBorder="1" applyAlignment="1">
      <alignment horizontal="center" vertical="center" wrapText="1"/>
    </xf>
    <xf numFmtId="172" fontId="29" fillId="0" borderId="21" xfId="0" applyNumberFormat="1" applyFont="1" applyBorder="1" applyAlignment="1">
      <alignment horizontal="center" vertical="center" wrapText="1"/>
    </xf>
    <xf numFmtId="0" fontId="7" fillId="0" borderId="26" xfId="0" quotePrefix="1" applyFont="1" applyBorder="1" applyAlignment="1">
      <alignment horizontal="center" vertical="center"/>
    </xf>
    <xf numFmtId="0" fontId="8" fillId="0" borderId="24" xfId="0" applyFont="1" applyBorder="1" applyAlignment="1">
      <alignment horizontal="left" vertical="center"/>
    </xf>
    <xf numFmtId="0" fontId="8" fillId="0" borderId="9" xfId="0" applyFont="1" applyBorder="1" applyAlignment="1">
      <alignment horizontal="left"/>
    </xf>
    <xf numFmtId="0" fontId="8" fillId="0" borderId="20" xfId="0" applyFont="1" applyBorder="1" applyAlignment="1">
      <alignment horizontal="left"/>
    </xf>
    <xf numFmtId="0" fontId="8" fillId="0" borderId="8" xfId="0" applyFont="1" applyBorder="1" applyAlignment="1">
      <alignment horizontal="left"/>
    </xf>
    <xf numFmtId="0" fontId="8" fillId="0" borderId="10" xfId="0" applyFont="1" applyBorder="1" applyAlignment="1">
      <alignment horizontal="left" vertical="center" wrapText="1"/>
    </xf>
    <xf numFmtId="0" fontId="8" fillId="0" borderId="0" xfId="0" applyFont="1" applyBorder="1" applyAlignment="1">
      <alignment horizontal="left" vertical="center" wrapText="1"/>
    </xf>
    <xf numFmtId="0" fontId="8" fillId="0" borderId="20" xfId="0" applyFont="1" applyBorder="1" applyAlignment="1">
      <alignment horizontal="left" vertical="center" wrapText="1"/>
    </xf>
    <xf numFmtId="0" fontId="8" fillId="0" borderId="8" xfId="0" applyFont="1" applyBorder="1" applyAlignment="1">
      <alignment horizontal="left" vertical="center" wrapText="1"/>
    </xf>
    <xf numFmtId="0" fontId="8" fillId="0" borderId="73" xfId="0" applyFont="1" applyBorder="1" applyAlignment="1">
      <alignment horizontal="center" vertical="center"/>
    </xf>
    <xf numFmtId="0" fontId="8" fillId="0" borderId="18" xfId="0" applyFont="1" applyBorder="1" applyAlignment="1">
      <alignment horizontal="center" vertical="center"/>
    </xf>
    <xf numFmtId="0" fontId="8" fillId="0" borderId="14" xfId="0" applyFont="1" applyBorder="1" applyAlignment="1">
      <alignment horizontal="left" vertical="center" wrapText="1"/>
    </xf>
    <xf numFmtId="0" fontId="8" fillId="0" borderId="21" xfId="0" applyFont="1" applyBorder="1" applyAlignment="1">
      <alignment horizontal="left" vertical="center" wrapText="1"/>
    </xf>
    <xf numFmtId="0" fontId="8" fillId="0" borderId="17" xfId="0" applyFont="1" applyBorder="1" applyAlignment="1">
      <alignment horizontal="center" vertical="center"/>
    </xf>
    <xf numFmtId="0" fontId="8" fillId="0" borderId="26" xfId="0" applyFont="1" applyBorder="1" applyAlignment="1">
      <alignment horizontal="center"/>
    </xf>
    <xf numFmtId="0" fontId="8" fillId="0" borderId="22" xfId="0" applyFont="1" applyBorder="1" applyAlignment="1">
      <alignment horizontal="center"/>
    </xf>
    <xf numFmtId="0" fontId="8" fillId="0" borderId="34" xfId="0" applyFont="1" applyBorder="1" applyAlignment="1">
      <alignment horizontal="center"/>
    </xf>
    <xf numFmtId="0" fontId="8" fillId="0" borderId="10" xfId="0" applyFont="1" applyBorder="1" applyAlignment="1">
      <alignment vertical="center" wrapText="1"/>
    </xf>
    <xf numFmtId="0" fontId="8" fillId="0" borderId="0" xfId="0" applyFont="1" applyBorder="1" applyAlignment="1">
      <alignment vertical="center" wrapText="1"/>
    </xf>
    <xf numFmtId="0" fontId="8" fillId="0" borderId="14" xfId="0" applyFont="1" applyBorder="1" applyAlignment="1">
      <alignment vertical="center" wrapText="1"/>
    </xf>
    <xf numFmtId="0" fontId="8" fillId="0" borderId="20" xfId="0" applyFont="1" applyBorder="1" applyAlignment="1">
      <alignment vertical="center" wrapText="1"/>
    </xf>
    <xf numFmtId="0" fontId="8" fillId="0" borderId="8" xfId="0" applyFont="1" applyBorder="1" applyAlignment="1">
      <alignment vertical="center" wrapText="1"/>
    </xf>
    <xf numFmtId="0" fontId="8" fillId="0" borderId="21" xfId="0" applyFont="1" applyBorder="1" applyAlignment="1">
      <alignment vertical="center" wrapText="1"/>
    </xf>
    <xf numFmtId="172" fontId="29" fillId="0" borderId="10" xfId="0" applyNumberFormat="1" applyFont="1" applyBorder="1" applyAlignment="1">
      <alignment horizontal="center" vertical="center" wrapText="1"/>
    </xf>
    <xf numFmtId="172" fontId="29" fillId="0" borderId="0" xfId="0" applyNumberFormat="1" applyFont="1" applyBorder="1" applyAlignment="1">
      <alignment horizontal="center" vertical="center" wrapText="1"/>
    </xf>
    <xf numFmtId="172" fontId="29" fillId="0" borderId="14" xfId="0" applyNumberFormat="1" applyFont="1" applyBorder="1" applyAlignment="1">
      <alignment horizontal="center" vertical="center" wrapText="1"/>
    </xf>
    <xf numFmtId="165" fontId="29" fillId="0" borderId="10" xfId="0" quotePrefix="1" applyNumberFormat="1" applyFont="1" applyBorder="1" applyAlignment="1">
      <alignment horizontal="center" vertical="center" wrapText="1"/>
    </xf>
    <xf numFmtId="165" fontId="29" fillId="0" borderId="25" xfId="0" applyNumberFormat="1" applyFont="1" applyBorder="1" applyAlignment="1">
      <alignment horizontal="center" vertical="center" wrapText="1"/>
    </xf>
    <xf numFmtId="165" fontId="29" fillId="0" borderId="11" xfId="0" applyNumberFormat="1" applyFont="1" applyBorder="1" applyAlignment="1">
      <alignment horizontal="center" vertical="center" wrapText="1"/>
    </xf>
    <xf numFmtId="165" fontId="29" fillId="0" borderId="30" xfId="0" applyNumberFormat="1" applyFont="1" applyBorder="1" applyAlignment="1">
      <alignment horizontal="center" vertical="center" wrapText="1"/>
    </xf>
    <xf numFmtId="165" fontId="57" fillId="0" borderId="24" xfId="0" applyNumberFormat="1" applyFont="1" applyBorder="1" applyAlignment="1">
      <alignment horizontal="center" vertical="center" wrapText="1"/>
    </xf>
    <xf numFmtId="165" fontId="57" fillId="0" borderId="9" xfId="0" applyNumberFormat="1" applyFont="1" applyBorder="1" applyAlignment="1">
      <alignment horizontal="center" vertical="center" wrapText="1"/>
    </xf>
    <xf numFmtId="165" fontId="57" fillId="0" borderId="23" xfId="0" applyNumberFormat="1" applyFont="1" applyBorder="1" applyAlignment="1">
      <alignment horizontal="center" vertical="center" wrapText="1"/>
    </xf>
    <xf numFmtId="165" fontId="57" fillId="0" borderId="20" xfId="0" applyNumberFormat="1" applyFont="1" applyBorder="1" applyAlignment="1">
      <alignment horizontal="center" vertical="center" wrapText="1"/>
    </xf>
    <xf numFmtId="165" fontId="57" fillId="0" borderId="8" xfId="0" applyNumberFormat="1" applyFont="1" applyBorder="1" applyAlignment="1">
      <alignment horizontal="center" vertical="center" wrapText="1"/>
    </xf>
    <xf numFmtId="165" fontId="57" fillId="0" borderId="21" xfId="0" applyNumberFormat="1" applyFont="1" applyBorder="1" applyAlignment="1">
      <alignment horizontal="center" vertical="center" wrapText="1"/>
    </xf>
    <xf numFmtId="165" fontId="29" fillId="0" borderId="24" xfId="0" quotePrefix="1" applyNumberFormat="1" applyFont="1" applyBorder="1" applyAlignment="1">
      <alignment horizontal="center" vertical="center" wrapText="1"/>
    </xf>
    <xf numFmtId="165" fontId="57" fillId="0" borderId="10" xfId="0" quotePrefix="1" applyNumberFormat="1" applyFont="1" applyBorder="1" applyAlignment="1">
      <alignment horizontal="center" vertical="center" wrapText="1"/>
    </xf>
    <xf numFmtId="165" fontId="57" fillId="0" borderId="0" xfId="0" applyNumberFormat="1" applyFont="1" applyBorder="1" applyAlignment="1">
      <alignment horizontal="center" vertical="center" wrapText="1"/>
    </xf>
    <xf numFmtId="165" fontId="57" fillId="0" borderId="14" xfId="0" applyNumberFormat="1" applyFont="1" applyBorder="1" applyAlignment="1">
      <alignment horizontal="center" vertical="center" wrapText="1"/>
    </xf>
    <xf numFmtId="165" fontId="57" fillId="0" borderId="25" xfId="0" applyNumberFormat="1" applyFont="1" applyBorder="1" applyAlignment="1">
      <alignment horizontal="center" vertical="center" wrapText="1"/>
    </xf>
    <xf numFmtId="165" fontId="57" fillId="0" borderId="11" xfId="0" applyNumberFormat="1" applyFont="1" applyBorder="1" applyAlignment="1">
      <alignment horizontal="center" vertical="center" wrapText="1"/>
    </xf>
    <xf numFmtId="165" fontId="57" fillId="0" borderId="30" xfId="0" applyNumberFormat="1" applyFont="1" applyBorder="1" applyAlignment="1">
      <alignment horizontal="center" vertical="center" wrapText="1"/>
    </xf>
    <xf numFmtId="165" fontId="57" fillId="0" borderId="10" xfId="0" applyNumberFormat="1" applyFont="1" applyBorder="1" applyAlignment="1">
      <alignment horizontal="center" vertical="center" wrapText="1"/>
    </xf>
    <xf numFmtId="0" fontId="142" fillId="0" borderId="0" xfId="0" applyFont="1" applyAlignment="1">
      <alignment horizontal="left" vertical="top" wrapText="1"/>
    </xf>
    <xf numFmtId="0" fontId="20" fillId="0" borderId="0" xfId="0" applyFont="1" applyAlignment="1">
      <alignment horizontal="center" vertical="center" textRotation="90"/>
    </xf>
    <xf numFmtId="0" fontId="41" fillId="0" borderId="0" xfId="0" applyFont="1" applyAlignment="1">
      <alignment horizontal="center" vertical="center"/>
    </xf>
    <xf numFmtId="0" fontId="33" fillId="0" borderId="10" xfId="0" applyFont="1" applyBorder="1" applyAlignment="1">
      <alignment horizontal="center" vertical="center"/>
    </xf>
    <xf numFmtId="0" fontId="33" fillId="0" borderId="20" xfId="0" applyFont="1" applyBorder="1" applyAlignment="1">
      <alignment horizontal="center" vertical="center"/>
    </xf>
    <xf numFmtId="0" fontId="29" fillId="0" borderId="9" xfId="0" applyFont="1" applyBorder="1" applyAlignment="1">
      <alignment horizontal="left"/>
    </xf>
    <xf numFmtId="0" fontId="29" fillId="0" borderId="23" xfId="0" applyFont="1" applyBorder="1" applyAlignment="1">
      <alignment horizontal="left"/>
    </xf>
    <xf numFmtId="0" fontId="29" fillId="0" borderId="0" xfId="0" applyFont="1" applyBorder="1" applyAlignment="1">
      <alignment horizontal="left"/>
    </xf>
    <xf numFmtId="0" fontId="29" fillId="0" borderId="14" xfId="0" applyFont="1" applyBorder="1" applyAlignment="1">
      <alignment horizontal="left"/>
    </xf>
    <xf numFmtId="176" fontId="29" fillId="0" borderId="24" xfId="0" applyNumberFormat="1" applyFont="1" applyBorder="1" applyAlignment="1">
      <alignment horizontal="left" vertical="center"/>
    </xf>
    <xf numFmtId="176" fontId="29" fillId="0" borderId="9" xfId="0" applyNumberFormat="1" applyFont="1" applyBorder="1" applyAlignment="1">
      <alignment horizontal="left" vertical="center"/>
    </xf>
    <xf numFmtId="176" fontId="29" fillId="0" borderId="23" xfId="0" applyNumberFormat="1" applyFont="1" applyBorder="1" applyAlignment="1">
      <alignment horizontal="left" vertical="center"/>
    </xf>
    <xf numFmtId="176" fontId="29" fillId="0" borderId="10" xfId="0" applyNumberFormat="1" applyFont="1" applyBorder="1" applyAlignment="1">
      <alignment horizontal="left" vertical="center"/>
    </xf>
    <xf numFmtId="176" fontId="29" fillId="0" borderId="0" xfId="0" applyNumberFormat="1" applyFont="1" applyBorder="1" applyAlignment="1">
      <alignment horizontal="left" vertical="center"/>
    </xf>
    <xf numFmtId="176" fontId="29" fillId="0" borderId="14" xfId="0" applyNumberFormat="1" applyFont="1" applyBorder="1" applyAlignment="1">
      <alignment horizontal="left" vertical="center"/>
    </xf>
    <xf numFmtId="0" fontId="8" fillId="0" borderId="24" xfId="0" applyFont="1" applyBorder="1" applyAlignment="1">
      <alignment horizontal="center" vertical="center" wrapText="1"/>
    </xf>
    <xf numFmtId="0" fontId="8" fillId="0" borderId="9" xfId="0" applyFont="1" applyBorder="1" applyAlignment="1">
      <alignment horizontal="center" vertical="center" wrapText="1"/>
    </xf>
    <xf numFmtId="0" fontId="8" fillId="0" borderId="23"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8"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20" xfId="0" applyFont="1" applyBorder="1" applyAlignment="1">
      <alignment horizontal="center"/>
    </xf>
    <xf numFmtId="0" fontId="8" fillId="0" borderId="8" xfId="0" applyFont="1" applyBorder="1" applyAlignment="1">
      <alignment horizontal="center"/>
    </xf>
    <xf numFmtId="0" fontId="8" fillId="0" borderId="21" xfId="0" applyFont="1" applyBorder="1" applyAlignment="1">
      <alignment horizontal="center"/>
    </xf>
    <xf numFmtId="168" fontId="29" fillId="0" borderId="9" xfId="0" applyNumberFormat="1" applyFont="1" applyBorder="1" applyAlignment="1">
      <alignment horizontal="left"/>
    </xf>
    <xf numFmtId="168" fontId="29" fillId="0" borderId="23" xfId="0" applyNumberFormat="1" applyFont="1" applyBorder="1" applyAlignment="1">
      <alignment horizontal="left"/>
    </xf>
    <xf numFmtId="168" fontId="29" fillId="0" borderId="0" xfId="0" applyNumberFormat="1" applyFont="1" applyBorder="1" applyAlignment="1">
      <alignment horizontal="left"/>
    </xf>
    <xf numFmtId="168" fontId="29" fillId="0" borderId="14" xfId="0" applyNumberFormat="1" applyFont="1" applyBorder="1" applyAlignment="1">
      <alignment horizontal="left"/>
    </xf>
    <xf numFmtId="168" fontId="29" fillId="0" borderId="24" xfId="0" applyNumberFormat="1" applyFont="1" applyBorder="1" applyAlignment="1">
      <alignment vertical="center" wrapText="1"/>
    </xf>
    <xf numFmtId="168" fontId="29" fillId="0" borderId="9" xfId="0" applyNumberFormat="1" applyFont="1" applyBorder="1" applyAlignment="1">
      <alignment vertical="center" wrapText="1"/>
    </xf>
    <xf numFmtId="168" fontId="29" fillId="0" borderId="23" xfId="0" applyNumberFormat="1" applyFont="1" applyBorder="1" applyAlignment="1">
      <alignment vertical="center" wrapText="1"/>
    </xf>
    <xf numFmtId="168" fontId="29" fillId="0" borderId="10" xfId="0" applyNumberFormat="1" applyFont="1" applyBorder="1" applyAlignment="1">
      <alignment vertical="center" wrapText="1"/>
    </xf>
    <xf numFmtId="168" fontId="29" fillId="0" borderId="0" xfId="0" applyNumberFormat="1" applyFont="1" applyBorder="1" applyAlignment="1">
      <alignment vertical="center" wrapText="1"/>
    </xf>
    <xf numFmtId="168" fontId="29" fillId="0" borderId="14" xfId="0" applyNumberFormat="1" applyFont="1" applyBorder="1" applyAlignment="1">
      <alignment vertical="center" wrapText="1"/>
    </xf>
    <xf numFmtId="176" fontId="29" fillId="0" borderId="24" xfId="0" applyNumberFormat="1" applyFont="1" applyBorder="1" applyAlignment="1">
      <alignment horizontal="right" vertical="center"/>
    </xf>
    <xf numFmtId="176" fontId="29" fillId="0" borderId="9" xfId="0" applyNumberFormat="1" applyFont="1" applyBorder="1" applyAlignment="1">
      <alignment horizontal="right" vertical="center"/>
    </xf>
    <xf numFmtId="176" fontId="29" fillId="0" borderId="23" xfId="0" applyNumberFormat="1" applyFont="1" applyBorder="1" applyAlignment="1">
      <alignment horizontal="right" vertical="center"/>
    </xf>
    <xf numFmtId="176" fontId="29" fillId="0" borderId="10" xfId="0" applyNumberFormat="1" applyFont="1" applyBorder="1" applyAlignment="1">
      <alignment horizontal="right" vertical="center"/>
    </xf>
    <xf numFmtId="176" fontId="29" fillId="0" borderId="0" xfId="0" applyNumberFormat="1" applyFont="1" applyBorder="1" applyAlignment="1">
      <alignment horizontal="right" vertical="center"/>
    </xf>
    <xf numFmtId="176" fontId="29" fillId="0" borderId="14" xfId="0" applyNumberFormat="1" applyFont="1" applyBorder="1" applyAlignment="1">
      <alignment horizontal="right" vertical="center"/>
    </xf>
    <xf numFmtId="176" fontId="29" fillId="0" borderId="20" xfId="0" applyNumberFormat="1" applyFont="1" applyBorder="1" applyAlignment="1">
      <alignment horizontal="right" vertical="center"/>
    </xf>
    <xf numFmtId="176" fontId="29" fillId="0" borderId="8" xfId="0" applyNumberFormat="1" applyFont="1" applyBorder="1" applyAlignment="1">
      <alignment horizontal="right" vertical="center"/>
    </xf>
    <xf numFmtId="176" fontId="29" fillId="0" borderId="21" xfId="0" applyNumberFormat="1" applyFont="1" applyBorder="1" applyAlignment="1">
      <alignment horizontal="right" vertical="center"/>
    </xf>
    <xf numFmtId="0" fontId="28" fillId="0" borderId="7" xfId="0" applyFont="1" applyBorder="1" applyAlignment="1">
      <alignment horizontal="center" vertical="center"/>
    </xf>
    <xf numFmtId="0" fontId="29" fillId="0" borderId="4" xfId="0" applyFont="1" applyBorder="1" applyAlignment="1">
      <alignment horizontal="center" vertical="center"/>
    </xf>
    <xf numFmtId="0" fontId="29" fillId="0" borderId="5" xfId="0" applyFont="1" applyBorder="1" applyAlignment="1">
      <alignment horizontal="center" vertical="center"/>
    </xf>
    <xf numFmtId="0" fontId="23" fillId="0" borderId="0" xfId="0" applyFont="1" applyBorder="1" applyAlignment="1">
      <alignment horizontal="center" vertical="center"/>
    </xf>
    <xf numFmtId="0" fontId="23" fillId="0" borderId="5" xfId="0" applyFont="1" applyBorder="1" applyAlignment="1">
      <alignment horizontal="center" vertical="center"/>
    </xf>
    <xf numFmtId="0" fontId="41" fillId="0" borderId="5" xfId="0" applyFont="1" applyBorder="1" applyAlignment="1">
      <alignment horizontal="center" vertical="center"/>
    </xf>
    <xf numFmtId="0" fontId="8" fillId="0" borderId="9" xfId="0" applyFont="1" applyBorder="1" applyAlignment="1">
      <alignment horizontal="left" vertical="center"/>
    </xf>
    <xf numFmtId="0" fontId="33" fillId="0" borderId="9" xfId="0" applyFont="1" applyBorder="1" applyAlignment="1">
      <alignment horizontal="center" vertical="center"/>
    </xf>
    <xf numFmtId="0" fontId="33" fillId="0" borderId="23" xfId="0" applyFont="1" applyBorder="1" applyAlignment="1">
      <alignment horizontal="center" vertical="center"/>
    </xf>
    <xf numFmtId="0" fontId="33" fillId="0" borderId="8" xfId="0" applyFont="1" applyBorder="1" applyAlignment="1">
      <alignment horizontal="center" vertical="center"/>
    </xf>
    <xf numFmtId="0" fontId="33" fillId="0" borderId="21" xfId="0" applyFont="1" applyBorder="1" applyAlignment="1">
      <alignment horizontal="center" vertical="center"/>
    </xf>
    <xf numFmtId="0" fontId="23" fillId="0" borderId="0" xfId="0" applyFont="1" applyBorder="1" applyAlignment="1">
      <alignment horizontal="center" vertical="distributed"/>
    </xf>
    <xf numFmtId="0" fontId="23" fillId="0" borderId="5" xfId="0" applyFont="1" applyBorder="1" applyAlignment="1">
      <alignment horizontal="center" vertical="distributed"/>
    </xf>
    <xf numFmtId="180" fontId="29" fillId="0" borderId="24" xfId="0" applyNumberFormat="1" applyFont="1" applyBorder="1" applyAlignment="1" applyProtection="1">
      <alignment horizontal="center" vertical="center" wrapText="1"/>
      <protection locked="0"/>
    </xf>
    <xf numFmtId="180" fontId="29" fillId="0" borderId="9" xfId="0" applyNumberFormat="1" applyFont="1" applyBorder="1" applyAlignment="1" applyProtection="1">
      <alignment horizontal="center" vertical="center" wrapText="1"/>
      <protection locked="0"/>
    </xf>
    <xf numFmtId="180" fontId="29" fillId="0" borderId="23" xfId="0" applyNumberFormat="1" applyFont="1" applyBorder="1" applyAlignment="1" applyProtection="1">
      <alignment horizontal="center" vertical="center" wrapText="1"/>
      <protection locked="0"/>
    </xf>
    <xf numFmtId="180" fontId="29" fillId="0" borderId="10" xfId="0" applyNumberFormat="1" applyFont="1" applyBorder="1" applyAlignment="1" applyProtection="1">
      <alignment horizontal="center" vertical="center" wrapText="1"/>
      <protection locked="0"/>
    </xf>
    <xf numFmtId="180" fontId="29" fillId="0" borderId="0" xfId="0" applyNumberFormat="1" applyFont="1" applyBorder="1" applyAlignment="1" applyProtection="1">
      <alignment horizontal="center" vertical="center" wrapText="1"/>
      <protection locked="0"/>
    </xf>
    <xf numFmtId="180" fontId="29" fillId="0" borderId="14" xfId="0" applyNumberFormat="1" applyFont="1" applyBorder="1" applyAlignment="1" applyProtection="1">
      <alignment horizontal="center" vertical="center" wrapText="1"/>
      <protection locked="0"/>
    </xf>
    <xf numFmtId="0" fontId="8" fillId="0" borderId="24" xfId="0" applyFont="1" applyFill="1" applyBorder="1" applyAlignment="1">
      <alignment horizontal="center" vertical="center"/>
    </xf>
    <xf numFmtId="0" fontId="8" fillId="0" borderId="23"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14" xfId="0" applyFont="1" applyFill="1" applyBorder="1" applyAlignment="1">
      <alignment horizontal="center" vertical="center"/>
    </xf>
    <xf numFmtId="0" fontId="8" fillId="0" borderId="20" xfId="0" applyFont="1" applyFill="1" applyBorder="1" applyAlignment="1">
      <alignment horizontal="center" vertical="center"/>
    </xf>
    <xf numFmtId="0" fontId="8" fillId="0" borderId="21" xfId="0" applyFont="1" applyFill="1" applyBorder="1" applyAlignment="1">
      <alignment horizontal="center" vertical="center"/>
    </xf>
    <xf numFmtId="175" fontId="29" fillId="0" borderId="10" xfId="0" applyNumberFormat="1" applyFont="1" applyBorder="1" applyAlignment="1">
      <alignment horizontal="center" vertical="center"/>
    </xf>
    <xf numFmtId="175" fontId="29" fillId="0" borderId="0" xfId="0" applyNumberFormat="1" applyFont="1" applyBorder="1" applyAlignment="1">
      <alignment horizontal="center" vertical="center"/>
    </xf>
    <xf numFmtId="168" fontId="29" fillId="22" borderId="10" xfId="0" applyNumberFormat="1" applyFont="1" applyFill="1" applyBorder="1" applyAlignment="1">
      <alignment horizontal="center" vertical="center"/>
    </xf>
    <xf numFmtId="168" fontId="29" fillId="22" borderId="0" xfId="0" applyNumberFormat="1" applyFont="1" applyFill="1" applyBorder="1" applyAlignment="1">
      <alignment horizontal="center" vertical="center"/>
    </xf>
    <xf numFmtId="168" fontId="29" fillId="22" borderId="20" xfId="0" applyNumberFormat="1" applyFont="1" applyFill="1" applyBorder="1" applyAlignment="1">
      <alignment horizontal="center" vertical="center"/>
    </xf>
    <xf numFmtId="168" fontId="29" fillId="22" borderId="8" xfId="0" applyNumberFormat="1" applyFont="1" applyFill="1" applyBorder="1" applyAlignment="1">
      <alignment horizontal="center" vertical="center"/>
    </xf>
    <xf numFmtId="168" fontId="29" fillId="0" borderId="10" xfId="0" applyNumberFormat="1" applyFont="1" applyBorder="1" applyAlignment="1">
      <alignment horizontal="center"/>
    </xf>
    <xf numFmtId="168" fontId="29" fillId="0" borderId="0" xfId="0" applyNumberFormat="1" applyFont="1" applyBorder="1" applyAlignment="1">
      <alignment horizontal="center"/>
    </xf>
    <xf numFmtId="0" fontId="33" fillId="0" borderId="0" xfId="0" applyFont="1" applyBorder="1" applyAlignment="1">
      <alignment horizontal="center" vertical="top"/>
    </xf>
    <xf numFmtId="0" fontId="33" fillId="0" borderId="14" xfId="0" applyFont="1" applyBorder="1" applyAlignment="1">
      <alignment horizontal="center" vertical="top"/>
    </xf>
    <xf numFmtId="0" fontId="8" fillId="0" borderId="23" xfId="0" applyFont="1" applyBorder="1" applyAlignment="1">
      <alignment horizontal="left" vertical="center"/>
    </xf>
    <xf numFmtId="0" fontId="9" fillId="0" borderId="0" xfId="0" applyFont="1" applyFill="1" applyAlignment="1">
      <alignment horizontal="center" vertical="center" textRotation="90"/>
    </xf>
    <xf numFmtId="0" fontId="9" fillId="0" borderId="1" xfId="0" applyFont="1" applyFill="1" applyBorder="1" applyAlignment="1">
      <alignment horizontal="center" vertical="center" textRotation="90"/>
    </xf>
    <xf numFmtId="0" fontId="55" fillId="0" borderId="20" xfId="0" applyFont="1" applyBorder="1" applyAlignment="1">
      <alignment horizontal="center"/>
    </xf>
    <xf numFmtId="0" fontId="55" fillId="0" borderId="8" xfId="0" applyFont="1" applyBorder="1" applyAlignment="1">
      <alignment horizontal="center"/>
    </xf>
    <xf numFmtId="0" fontId="55" fillId="0" borderId="21" xfId="0" applyFont="1" applyBorder="1" applyAlignment="1">
      <alignment horizontal="center"/>
    </xf>
    <xf numFmtId="0" fontId="8" fillId="0" borderId="20" xfId="0" applyFont="1" applyBorder="1" applyAlignment="1">
      <alignment horizontal="left" vertical="top"/>
    </xf>
    <xf numFmtId="0" fontId="8" fillId="0" borderId="8" xfId="0" applyFont="1" applyBorder="1" applyAlignment="1">
      <alignment horizontal="left" vertical="top"/>
    </xf>
    <xf numFmtId="0" fontId="8" fillId="0" borderId="24" xfId="0" applyFont="1" applyBorder="1" applyAlignment="1">
      <alignment horizontal="left" vertical="center" wrapText="1"/>
    </xf>
    <xf numFmtId="0" fontId="8" fillId="0" borderId="9" xfId="0" applyFont="1" applyBorder="1" applyAlignment="1">
      <alignment horizontal="left" vertical="center" wrapText="1"/>
    </xf>
    <xf numFmtId="0" fontId="8" fillId="0" borderId="23" xfId="0" applyFont="1" applyBorder="1" applyAlignment="1">
      <alignment horizontal="left" vertical="center" wrapText="1"/>
    </xf>
    <xf numFmtId="0" fontId="9" fillId="0" borderId="0" xfId="0" applyFont="1" applyBorder="1" applyAlignment="1">
      <alignment horizontal="center" vertical="center" textRotation="90"/>
    </xf>
    <xf numFmtId="0" fontId="9" fillId="0" borderId="1" xfId="0" applyFont="1" applyBorder="1" applyAlignment="1">
      <alignment horizontal="center" vertical="center" textRotation="90"/>
    </xf>
    <xf numFmtId="172" fontId="29" fillId="0" borderId="24" xfId="0" applyNumberFormat="1" applyFont="1" applyBorder="1" applyAlignment="1">
      <alignment horizontal="center" vertical="center"/>
    </xf>
    <xf numFmtId="172" fontId="29" fillId="0" borderId="9" xfId="0" applyNumberFormat="1" applyFont="1" applyBorder="1" applyAlignment="1">
      <alignment horizontal="center" vertical="center"/>
    </xf>
    <xf numFmtId="172" fontId="29" fillId="0" borderId="23" xfId="0" applyNumberFormat="1" applyFont="1" applyBorder="1" applyAlignment="1">
      <alignment horizontal="center" vertical="center"/>
    </xf>
    <xf numFmtId="172" fontId="29" fillId="0" borderId="10" xfId="0" applyNumberFormat="1" applyFont="1" applyBorder="1" applyAlignment="1">
      <alignment horizontal="center" vertical="center"/>
    </xf>
    <xf numFmtId="172" fontId="29" fillId="0" borderId="0" xfId="0" applyNumberFormat="1" applyFont="1" applyBorder="1" applyAlignment="1">
      <alignment horizontal="center" vertical="center"/>
    </xf>
    <xf numFmtId="172" fontId="29" fillId="0" borderId="14" xfId="0" applyNumberFormat="1" applyFont="1" applyBorder="1" applyAlignment="1">
      <alignment horizontal="center" vertical="center"/>
    </xf>
    <xf numFmtId="168" fontId="29" fillId="0" borderId="93" xfId="0" applyNumberFormat="1" applyFont="1" applyBorder="1" applyAlignment="1">
      <alignment horizontal="center" vertical="center"/>
    </xf>
    <xf numFmtId="168" fontId="29" fillId="0" borderId="94" xfId="0" applyNumberFormat="1" applyFont="1" applyBorder="1" applyAlignment="1">
      <alignment horizontal="center" vertical="center"/>
    </xf>
    <xf numFmtId="168" fontId="29" fillId="0" borderId="95" xfId="0" applyNumberFormat="1" applyFont="1" applyBorder="1" applyAlignment="1">
      <alignment horizontal="center" vertical="center"/>
    </xf>
    <xf numFmtId="168" fontId="29" fillId="0" borderId="91" xfId="0" applyNumberFormat="1" applyFont="1" applyBorder="1" applyAlignment="1">
      <alignment horizontal="center" vertical="center"/>
    </xf>
    <xf numFmtId="168" fontId="29" fillId="0" borderId="68" xfId="0" applyNumberFormat="1" applyFont="1" applyBorder="1" applyAlignment="1">
      <alignment horizontal="center" vertical="center"/>
    </xf>
    <xf numFmtId="168" fontId="29" fillId="0" borderId="69" xfId="0" applyNumberFormat="1" applyFont="1" applyBorder="1" applyAlignment="1">
      <alignment horizontal="center" vertical="center"/>
    </xf>
    <xf numFmtId="168" fontId="29" fillId="0" borderId="29" xfId="0" applyNumberFormat="1" applyFont="1" applyBorder="1" applyAlignment="1">
      <alignment horizontal="center" vertical="center"/>
    </xf>
    <xf numFmtId="168" fontId="29" fillId="0" borderId="13" xfId="0" applyNumberFormat="1" applyFont="1" applyBorder="1" applyAlignment="1">
      <alignment horizontal="center" vertical="center"/>
    </xf>
    <xf numFmtId="168" fontId="29" fillId="0" borderId="27" xfId="0" applyNumberFormat="1" applyFont="1" applyBorder="1" applyAlignment="1">
      <alignment horizontal="center" vertical="center"/>
    </xf>
    <xf numFmtId="176" fontId="29" fillId="0" borderId="24" xfId="0" applyNumberFormat="1" applyFont="1" applyBorder="1" applyAlignment="1">
      <alignment horizontal="center" vertical="center"/>
    </xf>
    <xf numFmtId="176" fontId="29" fillId="0" borderId="9" xfId="0" applyNumberFormat="1" applyFont="1" applyBorder="1" applyAlignment="1">
      <alignment horizontal="center" vertical="center"/>
    </xf>
    <xf numFmtId="176" fontId="29" fillId="0" borderId="10" xfId="0" applyNumberFormat="1" applyFont="1" applyBorder="1" applyAlignment="1">
      <alignment horizontal="center" vertical="center"/>
    </xf>
    <xf numFmtId="176" fontId="29" fillId="0" borderId="0" xfId="0" applyNumberFormat="1" applyFont="1" applyBorder="1" applyAlignment="1">
      <alignment horizontal="center" vertical="center"/>
    </xf>
    <xf numFmtId="0" fontId="29" fillId="0" borderId="24" xfId="0" applyFont="1" applyBorder="1" applyAlignment="1">
      <alignment vertical="center"/>
    </xf>
    <xf numFmtId="0" fontId="29" fillId="0" borderId="9" xfId="0" applyFont="1" applyBorder="1" applyAlignment="1">
      <alignment vertical="center"/>
    </xf>
    <xf numFmtId="0" fontId="29" fillId="0" borderId="23" xfId="0" applyFont="1" applyBorder="1" applyAlignment="1">
      <alignment vertical="center"/>
    </xf>
    <xf numFmtId="0" fontId="29" fillId="0" borderId="10" xfId="0" applyFont="1" applyBorder="1" applyAlignment="1">
      <alignment vertical="center"/>
    </xf>
    <xf numFmtId="0" fontId="29" fillId="0" borderId="0" xfId="0" applyFont="1" applyBorder="1" applyAlignment="1">
      <alignment vertical="center"/>
    </xf>
    <xf numFmtId="0" fontId="29" fillId="0" borderId="14" xfId="0" applyFont="1" applyBorder="1" applyAlignment="1">
      <alignment vertical="center"/>
    </xf>
    <xf numFmtId="0" fontId="29" fillId="0" borderId="24" xfId="0" applyFont="1" applyBorder="1" applyAlignment="1">
      <alignment vertical="center" wrapText="1"/>
    </xf>
    <xf numFmtId="0" fontId="29" fillId="0" borderId="9" xfId="0" applyFont="1" applyBorder="1" applyAlignment="1">
      <alignment vertical="center" wrapText="1"/>
    </xf>
    <xf numFmtId="0" fontId="29" fillId="0" borderId="23" xfId="0" applyFont="1" applyBorder="1" applyAlignment="1">
      <alignment vertical="center" wrapText="1"/>
    </xf>
    <xf numFmtId="0" fontId="29" fillId="0" borderId="10" xfId="0" applyFont="1" applyBorder="1" applyAlignment="1">
      <alignment vertical="center" wrapText="1"/>
    </xf>
    <xf numFmtId="0" fontId="29" fillId="0" borderId="0" xfId="0" applyFont="1" applyBorder="1" applyAlignment="1">
      <alignment vertical="center" wrapText="1"/>
    </xf>
    <xf numFmtId="0" fontId="29" fillId="0" borderId="14" xfId="0" applyFont="1" applyBorder="1" applyAlignment="1">
      <alignment vertical="center" wrapText="1"/>
    </xf>
    <xf numFmtId="176" fontId="29" fillId="0" borderId="0" xfId="0" quotePrefix="1" applyNumberFormat="1" applyFont="1" applyBorder="1" applyAlignment="1">
      <alignment horizontal="right" vertical="center"/>
    </xf>
    <xf numFmtId="176" fontId="29" fillId="0" borderId="14" xfId="0" quotePrefix="1" applyNumberFormat="1" applyFont="1" applyBorder="1" applyAlignment="1">
      <alignment horizontal="right" vertical="center"/>
    </xf>
    <xf numFmtId="0" fontId="29" fillId="0" borderId="24" xfId="0" applyNumberFormat="1" applyFont="1" applyBorder="1" applyAlignment="1">
      <alignment horizontal="center" vertical="center" wrapText="1"/>
    </xf>
    <xf numFmtId="0" fontId="29" fillId="0" borderId="9" xfId="0" applyNumberFormat="1" applyFont="1" applyBorder="1" applyAlignment="1">
      <alignment horizontal="center" vertical="center" wrapText="1"/>
    </xf>
    <xf numFmtId="0" fontId="29" fillId="0" borderId="23" xfId="0" applyNumberFormat="1" applyFont="1" applyBorder="1" applyAlignment="1">
      <alignment horizontal="center" vertical="center" wrapText="1"/>
    </xf>
    <xf numFmtId="0" fontId="29" fillId="0" borderId="10" xfId="0" applyNumberFormat="1" applyFont="1" applyBorder="1" applyAlignment="1">
      <alignment horizontal="center" vertical="center" wrapText="1"/>
    </xf>
    <xf numFmtId="0" fontId="29" fillId="0" borderId="0" xfId="0" applyNumberFormat="1" applyFont="1" applyBorder="1" applyAlignment="1">
      <alignment horizontal="center" vertical="center" wrapText="1"/>
    </xf>
    <xf numFmtId="0" fontId="29" fillId="0" borderId="14" xfId="0" applyNumberFormat="1" applyFont="1" applyBorder="1" applyAlignment="1">
      <alignment horizontal="center" vertical="center" wrapText="1"/>
    </xf>
    <xf numFmtId="0" fontId="29" fillId="0" borderId="24" xfId="0" applyNumberFormat="1" applyFont="1" applyBorder="1" applyAlignment="1">
      <alignment horizontal="center" vertical="center"/>
    </xf>
    <xf numFmtId="0" fontId="29" fillId="0" borderId="9" xfId="0" applyNumberFormat="1" applyFont="1" applyBorder="1" applyAlignment="1">
      <alignment horizontal="center" vertical="center"/>
    </xf>
    <xf numFmtId="0" fontId="29" fillId="0" borderId="23" xfId="0" applyNumberFormat="1" applyFont="1" applyBorder="1" applyAlignment="1">
      <alignment horizontal="center" vertical="center"/>
    </xf>
    <xf numFmtId="0" fontId="29" fillId="0" borderId="10" xfId="0" applyNumberFormat="1" applyFont="1" applyBorder="1" applyAlignment="1">
      <alignment horizontal="center" vertical="center"/>
    </xf>
    <xf numFmtId="0" fontId="29" fillId="0" borderId="0" xfId="0" applyNumberFormat="1" applyFont="1" applyBorder="1" applyAlignment="1">
      <alignment horizontal="center" vertical="center"/>
    </xf>
    <xf numFmtId="0" fontId="29" fillId="0" borderId="14" xfId="0" applyNumberFormat="1" applyFont="1" applyBorder="1" applyAlignment="1">
      <alignment horizontal="center" vertical="center"/>
    </xf>
    <xf numFmtId="0" fontId="29" fillId="0" borderId="24" xfId="0" applyNumberFormat="1" applyFont="1" applyBorder="1" applyAlignment="1">
      <alignment vertical="center" wrapText="1"/>
    </xf>
    <xf numFmtId="0" fontId="29" fillId="0" borderId="9" xfId="0" applyNumberFormat="1" applyFont="1" applyBorder="1" applyAlignment="1">
      <alignment vertical="center" wrapText="1"/>
    </xf>
    <xf numFmtId="0" fontId="29" fillId="0" borderId="23" xfId="0" applyNumberFormat="1" applyFont="1" applyBorder="1" applyAlignment="1">
      <alignment vertical="center" wrapText="1"/>
    </xf>
    <xf numFmtId="0" fontId="29" fillId="0" borderId="10" xfId="0" applyNumberFormat="1" applyFont="1" applyBorder="1" applyAlignment="1">
      <alignment vertical="center" wrapText="1"/>
    </xf>
    <xf numFmtId="0" fontId="29" fillId="0" borderId="0" xfId="0" applyNumberFormat="1" applyFont="1" applyBorder="1" applyAlignment="1">
      <alignment vertical="center" wrapText="1"/>
    </xf>
    <xf numFmtId="0" fontId="29" fillId="0" borderId="14" xfId="0" applyNumberFormat="1" applyFont="1" applyBorder="1" applyAlignment="1">
      <alignment vertical="center" wrapText="1"/>
    </xf>
    <xf numFmtId="168" fontId="29" fillId="0" borderId="24" xfId="0" applyNumberFormat="1" applyFont="1" applyBorder="1" applyAlignment="1">
      <alignment horizontal="right" vertical="center"/>
    </xf>
    <xf numFmtId="168" fontId="29" fillId="0" borderId="9" xfId="0" applyNumberFormat="1" applyFont="1" applyBorder="1" applyAlignment="1">
      <alignment horizontal="right" vertical="center"/>
    </xf>
    <xf numFmtId="168" fontId="29" fillId="0" borderId="23" xfId="0" applyNumberFormat="1" applyFont="1" applyBorder="1" applyAlignment="1">
      <alignment horizontal="right" vertical="center"/>
    </xf>
    <xf numFmtId="168" fontId="29" fillId="0" borderId="10" xfId="0" applyNumberFormat="1" applyFont="1" applyBorder="1" applyAlignment="1">
      <alignment horizontal="right" vertical="center"/>
    </xf>
    <xf numFmtId="168" fontId="29" fillId="0" borderId="0" xfId="0" applyNumberFormat="1" applyFont="1" applyBorder="1" applyAlignment="1">
      <alignment horizontal="right" vertical="center"/>
    </xf>
    <xf numFmtId="168" fontId="29" fillId="0" borderId="14" xfId="0" applyNumberFormat="1" applyFont="1" applyBorder="1" applyAlignment="1">
      <alignment horizontal="right" vertical="center"/>
    </xf>
    <xf numFmtId="181" fontId="29" fillId="0" borderId="24" xfId="0" applyNumberFormat="1" applyFont="1" applyBorder="1" applyAlignment="1">
      <alignment horizontal="left" vertical="center"/>
    </xf>
    <xf numFmtId="181" fontId="29" fillId="0" borderId="9" xfId="0" applyNumberFormat="1" applyFont="1" applyBorder="1" applyAlignment="1">
      <alignment horizontal="left" vertical="center"/>
    </xf>
    <xf numFmtId="181" fontId="29" fillId="0" borderId="23" xfId="0" applyNumberFormat="1" applyFont="1" applyBorder="1" applyAlignment="1">
      <alignment horizontal="left" vertical="center"/>
    </xf>
    <xf numFmtId="181" fontId="29" fillId="0" borderId="10" xfId="0" applyNumberFormat="1" applyFont="1" applyBorder="1" applyAlignment="1">
      <alignment horizontal="left" vertical="center"/>
    </xf>
    <xf numFmtId="181" fontId="29" fillId="0" borderId="0" xfId="0" applyNumberFormat="1" applyFont="1" applyBorder="1" applyAlignment="1">
      <alignment horizontal="left" vertical="center"/>
    </xf>
    <xf numFmtId="181" fontId="29" fillId="0" borderId="14" xfId="0" applyNumberFormat="1" applyFont="1" applyBorder="1" applyAlignment="1">
      <alignment horizontal="left" vertical="center"/>
    </xf>
    <xf numFmtId="168" fontId="29" fillId="0" borderId="24" xfId="0" applyNumberFormat="1" applyFont="1" applyBorder="1" applyAlignment="1">
      <alignment horizontal="left" vertical="center"/>
    </xf>
    <xf numFmtId="168" fontId="29" fillId="0" borderId="9" xfId="0" applyNumberFormat="1" applyFont="1" applyBorder="1" applyAlignment="1">
      <alignment horizontal="left" vertical="center"/>
    </xf>
    <xf numFmtId="168" fontId="29" fillId="0" borderId="23" xfId="0" applyNumberFormat="1" applyFont="1" applyBorder="1" applyAlignment="1">
      <alignment horizontal="left" vertical="center"/>
    </xf>
    <xf numFmtId="168" fontId="29" fillId="0" borderId="10" xfId="0" applyNumberFormat="1" applyFont="1" applyBorder="1" applyAlignment="1">
      <alignment horizontal="left" vertical="center"/>
    </xf>
    <xf numFmtId="168" fontId="29" fillId="0" borderId="0" xfId="0" applyNumberFormat="1" applyFont="1" applyBorder="1" applyAlignment="1">
      <alignment horizontal="left" vertical="center"/>
    </xf>
    <xf numFmtId="168" fontId="29" fillId="0" borderId="14" xfId="0" applyNumberFormat="1" applyFont="1" applyBorder="1" applyAlignment="1">
      <alignment horizontal="left" vertical="center"/>
    </xf>
    <xf numFmtId="168" fontId="29" fillId="0" borderId="20" xfId="0" applyNumberFormat="1" applyFont="1" applyBorder="1" applyAlignment="1">
      <alignment horizontal="left" vertical="center"/>
    </xf>
    <xf numFmtId="168" fontId="29" fillId="0" borderId="8" xfId="0" applyNumberFormat="1" applyFont="1" applyBorder="1" applyAlignment="1">
      <alignment horizontal="left" vertical="center"/>
    </xf>
    <xf numFmtId="168" fontId="29" fillId="0" borderId="21" xfId="0" applyNumberFormat="1" applyFont="1" applyBorder="1" applyAlignment="1">
      <alignment horizontal="left" vertical="center"/>
    </xf>
    <xf numFmtId="172" fontId="29" fillId="0" borderId="20" xfId="0" applyNumberFormat="1" applyFont="1" applyBorder="1" applyAlignment="1">
      <alignment horizontal="center" vertical="center"/>
    </xf>
    <xf numFmtId="172" fontId="29" fillId="0" borderId="8" xfId="0" applyNumberFormat="1" applyFont="1" applyBorder="1" applyAlignment="1">
      <alignment horizontal="center" vertical="center"/>
    </xf>
    <xf numFmtId="172" fontId="29" fillId="0" borderId="21" xfId="0" applyNumberFormat="1" applyFont="1" applyBorder="1" applyAlignment="1">
      <alignment horizontal="center" vertical="center"/>
    </xf>
    <xf numFmtId="0" fontId="0" fillId="0" borderId="9" xfId="0" applyBorder="1" applyAlignment="1">
      <alignment horizontal="center" vertical="center"/>
    </xf>
    <xf numFmtId="0" fontId="0" fillId="0" borderId="23" xfId="0"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0" borderId="21" xfId="0" applyBorder="1" applyAlignment="1">
      <alignment horizontal="center" vertical="center"/>
    </xf>
    <xf numFmtId="168" fontId="29" fillId="0" borderId="92" xfId="0" applyNumberFormat="1" applyFont="1" applyBorder="1" applyAlignment="1">
      <alignment horizontal="center" vertical="center"/>
    </xf>
    <xf numFmtId="168" fontId="29" fillId="0" borderId="70" xfId="0" applyNumberFormat="1" applyFont="1" applyBorder="1" applyAlignment="1">
      <alignment horizontal="center" vertical="center"/>
    </xf>
    <xf numFmtId="168" fontId="29" fillId="0" borderId="71" xfId="0" applyNumberFormat="1" applyFont="1" applyBorder="1" applyAlignment="1">
      <alignment horizontal="center" vertical="center"/>
    </xf>
    <xf numFmtId="0" fontId="29" fillId="0" borderId="24" xfId="0" applyNumberFormat="1" applyFont="1" applyBorder="1" applyAlignment="1" applyProtection="1">
      <alignment horizontal="center" vertical="top" wrapText="1"/>
      <protection locked="0"/>
    </xf>
    <xf numFmtId="0" fontId="29" fillId="0" borderId="9" xfId="0" applyNumberFormat="1" applyFont="1" applyBorder="1" applyAlignment="1" applyProtection="1">
      <alignment horizontal="center" vertical="top" wrapText="1"/>
      <protection locked="0"/>
    </xf>
    <xf numFmtId="0" fontId="29" fillId="0" borderId="10" xfId="0" applyNumberFormat="1" applyFont="1" applyBorder="1" applyAlignment="1" applyProtection="1">
      <alignment horizontal="center" vertical="top" wrapText="1"/>
      <protection locked="0"/>
    </xf>
    <xf numFmtId="0" fontId="29" fillId="0" borderId="0" xfId="0" applyNumberFormat="1" applyFont="1" applyBorder="1" applyAlignment="1" applyProtection="1">
      <alignment horizontal="center" vertical="top" wrapText="1"/>
      <protection locked="0"/>
    </xf>
    <xf numFmtId="168" fontId="29" fillId="0" borderId="24" xfId="0" applyNumberFormat="1" applyFont="1" applyBorder="1" applyAlignment="1" applyProtection="1">
      <alignment horizontal="center" vertical="center"/>
      <protection locked="0"/>
    </xf>
    <xf numFmtId="168" fontId="29" fillId="0" borderId="9" xfId="0" applyNumberFormat="1" applyFont="1" applyBorder="1" applyAlignment="1" applyProtection="1">
      <alignment horizontal="center" vertical="center"/>
      <protection locked="0"/>
    </xf>
    <xf numFmtId="168" fontId="29" fillId="0" borderId="23" xfId="0" applyNumberFormat="1" applyFont="1" applyBorder="1" applyAlignment="1" applyProtection="1">
      <alignment horizontal="center" vertical="center"/>
      <protection locked="0"/>
    </xf>
    <xf numFmtId="168" fontId="29" fillId="0" borderId="10" xfId="0" applyNumberFormat="1" applyFont="1" applyBorder="1" applyAlignment="1" applyProtection="1">
      <alignment horizontal="center" vertical="center"/>
      <protection locked="0"/>
    </xf>
    <xf numFmtId="168" fontId="29" fillId="0" borderId="0" xfId="0" applyNumberFormat="1" applyFont="1" applyBorder="1" applyAlignment="1" applyProtection="1">
      <alignment horizontal="center" vertical="center"/>
      <protection locked="0"/>
    </xf>
    <xf numFmtId="168" fontId="29" fillId="0" borderId="14" xfId="0" applyNumberFormat="1" applyFont="1" applyBorder="1" applyAlignment="1" applyProtection="1">
      <alignment horizontal="center" vertical="center"/>
      <protection locked="0"/>
    </xf>
    <xf numFmtId="168" fontId="29" fillId="0" borderId="24" xfId="0" applyNumberFormat="1" applyFont="1" applyBorder="1" applyAlignment="1" applyProtection="1">
      <alignment vertical="top" wrapText="1"/>
      <protection locked="0"/>
    </xf>
    <xf numFmtId="168" fontId="29" fillId="0" borderId="9" xfId="0" applyNumberFormat="1" applyFont="1" applyBorder="1" applyAlignment="1" applyProtection="1">
      <alignment vertical="top" wrapText="1"/>
      <protection locked="0"/>
    </xf>
    <xf numFmtId="168" fontId="29" fillId="0" borderId="23" xfId="0" applyNumberFormat="1" applyFont="1" applyBorder="1" applyAlignment="1" applyProtection="1">
      <alignment vertical="top" wrapText="1"/>
      <protection locked="0"/>
    </xf>
    <xf numFmtId="168" fontId="29" fillId="0" borderId="10" xfId="0" applyNumberFormat="1" applyFont="1" applyBorder="1" applyAlignment="1" applyProtection="1">
      <alignment vertical="top" wrapText="1"/>
      <protection locked="0"/>
    </xf>
    <xf numFmtId="168" fontId="29" fillId="0" borderId="0" xfId="0" applyNumberFormat="1" applyFont="1" applyBorder="1" applyAlignment="1" applyProtection="1">
      <alignment vertical="top" wrapText="1"/>
      <protection locked="0"/>
    </xf>
    <xf numFmtId="168" fontId="29" fillId="0" borderId="14" xfId="0" applyNumberFormat="1" applyFont="1" applyBorder="1" applyAlignment="1" applyProtection="1">
      <alignment vertical="top" wrapText="1"/>
      <protection locked="0"/>
    </xf>
    <xf numFmtId="168" fontId="29" fillId="0" borderId="24" xfId="0" applyNumberFormat="1" applyFont="1" applyBorder="1" applyAlignment="1" applyProtection="1">
      <alignment horizontal="right" vertical="center"/>
      <protection locked="0"/>
    </xf>
    <xf numFmtId="168" fontId="29" fillId="0" borderId="9" xfId="0" applyNumberFormat="1" applyFont="1" applyBorder="1" applyAlignment="1" applyProtection="1">
      <alignment horizontal="right" vertical="center"/>
      <protection locked="0"/>
    </xf>
    <xf numFmtId="168" fontId="29" fillId="0" borderId="23" xfId="0" applyNumberFormat="1" applyFont="1" applyBorder="1" applyAlignment="1" applyProtection="1">
      <alignment horizontal="right" vertical="center"/>
      <protection locked="0"/>
    </xf>
    <xf numFmtId="168" fontId="29" fillId="0" borderId="10" xfId="0" applyNumberFormat="1" applyFont="1" applyBorder="1" applyAlignment="1" applyProtection="1">
      <alignment horizontal="right" vertical="center"/>
      <protection locked="0"/>
    </xf>
    <xf numFmtId="168" fontId="29" fillId="0" borderId="0" xfId="0" applyNumberFormat="1" applyFont="1" applyBorder="1" applyAlignment="1" applyProtection="1">
      <alignment horizontal="right" vertical="center"/>
      <protection locked="0"/>
    </xf>
    <xf numFmtId="168" fontId="29" fillId="0" borderId="14" xfId="0" applyNumberFormat="1" applyFont="1" applyBorder="1" applyAlignment="1" applyProtection="1">
      <alignment horizontal="right" vertical="center"/>
      <protection locked="0"/>
    </xf>
    <xf numFmtId="176" fontId="29" fillId="0" borderId="24" xfId="0" applyNumberFormat="1" applyFont="1" applyBorder="1" applyAlignment="1" applyProtection="1">
      <alignment horizontal="left" vertical="center"/>
      <protection locked="0"/>
    </xf>
    <xf numFmtId="176" fontId="29" fillId="0" borderId="9" xfId="0" applyNumberFormat="1" applyFont="1" applyBorder="1" applyAlignment="1" applyProtection="1">
      <alignment horizontal="left" vertical="center"/>
      <protection locked="0"/>
    </xf>
    <xf numFmtId="176" fontId="29" fillId="0" borderId="23" xfId="0" applyNumberFormat="1" applyFont="1" applyBorder="1" applyAlignment="1" applyProtection="1">
      <alignment horizontal="left" vertical="center"/>
      <protection locked="0"/>
    </xf>
    <xf numFmtId="176" fontId="29" fillId="0" borderId="10" xfId="0" applyNumberFormat="1" applyFont="1" applyBorder="1" applyAlignment="1" applyProtection="1">
      <alignment horizontal="left" vertical="center"/>
      <protection locked="0"/>
    </xf>
    <xf numFmtId="176" fontId="29" fillId="0" borderId="0" xfId="0" applyNumberFormat="1" applyFont="1" applyBorder="1" applyAlignment="1" applyProtection="1">
      <alignment horizontal="left" vertical="center"/>
      <protection locked="0"/>
    </xf>
    <xf numFmtId="176" fontId="29" fillId="0" borderId="14" xfId="0" applyNumberFormat="1" applyFont="1" applyBorder="1" applyAlignment="1" applyProtection="1">
      <alignment horizontal="left" vertical="center"/>
      <protection locked="0"/>
    </xf>
    <xf numFmtId="0" fontId="29" fillId="0" borderId="9" xfId="0" applyFont="1" applyBorder="1" applyAlignment="1" applyProtection="1">
      <alignment horizontal="left"/>
      <protection locked="0"/>
    </xf>
    <xf numFmtId="0" fontId="29" fillId="0" borderId="23" xfId="0" applyFont="1" applyBorder="1" applyAlignment="1" applyProtection="1">
      <alignment horizontal="left"/>
      <protection locked="0"/>
    </xf>
    <xf numFmtId="0" fontId="29" fillId="0" borderId="0" xfId="0" applyFont="1" applyBorder="1" applyAlignment="1" applyProtection="1">
      <alignment horizontal="left"/>
      <protection locked="0"/>
    </xf>
    <xf numFmtId="0" fontId="29" fillId="0" borderId="14" xfId="0" applyFont="1" applyBorder="1" applyAlignment="1" applyProtection="1">
      <alignment horizontal="left"/>
      <protection locked="0"/>
    </xf>
    <xf numFmtId="168" fontId="29" fillId="0" borderId="9" xfId="0" applyNumberFormat="1" applyFont="1" applyBorder="1" applyAlignment="1" applyProtection="1">
      <alignment horizontal="left"/>
      <protection locked="0"/>
    </xf>
    <xf numFmtId="168" fontId="29" fillId="0" borderId="23" xfId="0" applyNumberFormat="1" applyFont="1" applyBorder="1" applyAlignment="1" applyProtection="1">
      <alignment horizontal="left"/>
      <protection locked="0"/>
    </xf>
    <xf numFmtId="168" fontId="29" fillId="0" borderId="0" xfId="0" applyNumberFormat="1" applyFont="1" applyBorder="1" applyAlignment="1" applyProtection="1">
      <alignment horizontal="left"/>
      <protection locked="0"/>
    </xf>
    <xf numFmtId="168" fontId="29" fillId="0" borderId="14" xfId="0" applyNumberFormat="1" applyFont="1" applyBorder="1" applyAlignment="1" applyProtection="1">
      <alignment horizontal="left"/>
      <protection locked="0"/>
    </xf>
    <xf numFmtId="0" fontId="29" fillId="0" borderId="24" xfId="0" applyFont="1" applyBorder="1" applyAlignment="1" applyProtection="1">
      <alignment vertical="top" wrapText="1"/>
      <protection locked="0"/>
    </xf>
    <xf numFmtId="0" fontId="29" fillId="0" borderId="9" xfId="0" applyFont="1" applyBorder="1" applyAlignment="1" applyProtection="1">
      <alignment vertical="top" wrapText="1"/>
      <protection locked="0"/>
    </xf>
    <xf numFmtId="0" fontId="29" fillId="0" borderId="23" xfId="0" applyFont="1" applyBorder="1" applyAlignment="1" applyProtection="1">
      <alignment vertical="top" wrapText="1"/>
      <protection locked="0"/>
    </xf>
    <xf numFmtId="0" fontId="29" fillId="0" borderId="10" xfId="0" applyFont="1" applyBorder="1" applyAlignment="1" applyProtection="1">
      <alignment vertical="top" wrapText="1"/>
      <protection locked="0"/>
    </xf>
    <xf numFmtId="0" fontId="29" fillId="0" borderId="0" xfId="0" applyFont="1" applyBorder="1" applyAlignment="1" applyProtection="1">
      <alignment vertical="top" wrapText="1"/>
      <protection locked="0"/>
    </xf>
    <xf numFmtId="0" fontId="29" fillId="0" borderId="14" xfId="0" applyFont="1" applyBorder="1" applyAlignment="1" applyProtection="1">
      <alignment vertical="top" wrapText="1"/>
      <protection locked="0"/>
    </xf>
    <xf numFmtId="176" fontId="29" fillId="0" borderId="24" xfId="0" applyNumberFormat="1" applyFont="1" applyBorder="1" applyAlignment="1" applyProtection="1">
      <alignment horizontal="right" vertical="center"/>
      <protection locked="0"/>
    </xf>
    <xf numFmtId="176" fontId="29" fillId="0" borderId="9" xfId="0" applyNumberFormat="1" applyFont="1" applyBorder="1" applyAlignment="1" applyProtection="1">
      <alignment horizontal="right" vertical="center"/>
      <protection locked="0"/>
    </xf>
    <xf numFmtId="176" fontId="29" fillId="0" borderId="23" xfId="0" applyNumberFormat="1" applyFont="1" applyBorder="1" applyAlignment="1" applyProtection="1">
      <alignment horizontal="right" vertical="center"/>
      <protection locked="0"/>
    </xf>
    <xf numFmtId="176" fontId="29" fillId="0" borderId="10" xfId="0" applyNumberFormat="1" applyFont="1" applyBorder="1" applyAlignment="1" applyProtection="1">
      <alignment horizontal="right" vertical="center"/>
      <protection locked="0"/>
    </xf>
    <xf numFmtId="176" fontId="29" fillId="0" borderId="0" xfId="0" applyNumberFormat="1" applyFont="1" applyBorder="1" applyAlignment="1" applyProtection="1">
      <alignment horizontal="right" vertical="center"/>
      <protection locked="0"/>
    </xf>
    <xf numFmtId="176" fontId="29" fillId="0" borderId="14" xfId="0" applyNumberFormat="1" applyFont="1" applyBorder="1" applyAlignment="1" applyProtection="1">
      <alignment horizontal="right" vertical="center"/>
      <protection locked="0"/>
    </xf>
    <xf numFmtId="0" fontId="29" fillId="0" borderId="24" xfId="0" applyFont="1" applyBorder="1" applyAlignment="1" applyProtection="1">
      <alignment horizontal="center" vertical="center"/>
      <protection locked="0"/>
    </xf>
    <xf numFmtId="0" fontId="29" fillId="0" borderId="9" xfId="0" applyFont="1" applyBorder="1" applyAlignment="1" applyProtection="1">
      <alignment horizontal="center" vertical="center"/>
      <protection locked="0"/>
    </xf>
    <xf numFmtId="0" fontId="29" fillId="0" borderId="23" xfId="0" applyFont="1" applyBorder="1" applyAlignment="1" applyProtection="1">
      <alignment horizontal="center" vertical="center"/>
      <protection locked="0"/>
    </xf>
    <xf numFmtId="0" fontId="29" fillId="0" borderId="10" xfId="0" applyFont="1" applyBorder="1" applyAlignment="1" applyProtection="1">
      <alignment horizontal="center" vertical="center"/>
      <protection locked="0"/>
    </xf>
    <xf numFmtId="0" fontId="29" fillId="0" borderId="0" xfId="0" applyFont="1" applyBorder="1" applyAlignment="1" applyProtection="1">
      <alignment horizontal="center" vertical="center"/>
      <protection locked="0"/>
    </xf>
    <xf numFmtId="0" fontId="29" fillId="0" borderId="14" xfId="0" applyFont="1" applyBorder="1" applyAlignment="1" applyProtection="1">
      <alignment horizontal="center" vertical="center"/>
      <protection locked="0"/>
    </xf>
    <xf numFmtId="49" fontId="29" fillId="0" borderId="24" xfId="0" applyNumberFormat="1" applyFont="1" applyBorder="1" applyAlignment="1" applyProtection="1">
      <alignment horizontal="center" vertical="center"/>
      <protection locked="0"/>
    </xf>
    <xf numFmtId="49" fontId="29" fillId="0" borderId="9" xfId="0" applyNumberFormat="1" applyFont="1" applyBorder="1" applyAlignment="1" applyProtection="1">
      <alignment horizontal="center" vertical="center"/>
      <protection locked="0"/>
    </xf>
    <xf numFmtId="49" fontId="29" fillId="0" borderId="23" xfId="0" applyNumberFormat="1" applyFont="1" applyBorder="1" applyAlignment="1" applyProtection="1">
      <alignment horizontal="center" vertical="center"/>
      <protection locked="0"/>
    </xf>
    <xf numFmtId="49" fontId="29" fillId="0" borderId="10" xfId="0" applyNumberFormat="1" applyFont="1" applyBorder="1" applyAlignment="1" applyProtection="1">
      <alignment horizontal="center" vertical="center"/>
      <protection locked="0"/>
    </xf>
    <xf numFmtId="49" fontId="29" fillId="0" borderId="0" xfId="0" applyNumberFormat="1" applyFont="1" applyBorder="1" applyAlignment="1" applyProtection="1">
      <alignment horizontal="center" vertical="center"/>
      <protection locked="0"/>
    </xf>
    <xf numFmtId="49" fontId="29" fillId="0" borderId="14" xfId="0" applyNumberFormat="1" applyFont="1" applyBorder="1" applyAlignment="1" applyProtection="1">
      <alignment horizontal="center" vertical="center"/>
      <protection locked="0"/>
    </xf>
    <xf numFmtId="0" fontId="29" fillId="0" borderId="24" xfId="0" applyNumberFormat="1" applyFont="1" applyBorder="1" applyAlignment="1" applyProtection="1">
      <alignment horizontal="center" vertical="center"/>
      <protection locked="0"/>
    </xf>
    <xf numFmtId="0" fontId="29" fillId="0" borderId="9" xfId="0" applyNumberFormat="1" applyFont="1" applyBorder="1" applyAlignment="1" applyProtection="1">
      <alignment horizontal="center" vertical="center"/>
      <protection locked="0"/>
    </xf>
    <xf numFmtId="0" fontId="29" fillId="0" borderId="23" xfId="0" applyNumberFormat="1" applyFont="1" applyBorder="1" applyAlignment="1" applyProtection="1">
      <alignment horizontal="center" vertical="center"/>
      <protection locked="0"/>
    </xf>
    <xf numFmtId="0" fontId="29" fillId="0" borderId="10" xfId="0" applyNumberFormat="1" applyFont="1" applyBorder="1" applyAlignment="1" applyProtection="1">
      <alignment horizontal="center" vertical="center"/>
      <protection locked="0"/>
    </xf>
    <xf numFmtId="0" fontId="29" fillId="0" borderId="0" xfId="0" applyNumberFormat="1" applyFont="1" applyBorder="1" applyAlignment="1" applyProtection="1">
      <alignment horizontal="center" vertical="center"/>
      <protection locked="0"/>
    </xf>
    <xf numFmtId="0" fontId="29" fillId="0" borderId="14" xfId="0" applyNumberFormat="1" applyFont="1" applyBorder="1" applyAlignment="1" applyProtection="1">
      <alignment horizontal="center" vertical="center"/>
      <protection locked="0"/>
    </xf>
    <xf numFmtId="0" fontId="29" fillId="0" borderId="24" xfId="0" applyNumberFormat="1" applyFont="1" applyBorder="1" applyAlignment="1" applyProtection="1">
      <alignment vertical="top" wrapText="1"/>
      <protection locked="0"/>
    </xf>
    <xf numFmtId="0" fontId="29" fillId="0" borderId="9" xfId="0" applyNumberFormat="1" applyFont="1" applyBorder="1" applyAlignment="1" applyProtection="1">
      <alignment vertical="top" wrapText="1"/>
      <protection locked="0"/>
    </xf>
    <xf numFmtId="0" fontId="29" fillId="0" borderId="23" xfId="0" applyNumberFormat="1" applyFont="1" applyBorder="1" applyAlignment="1" applyProtection="1">
      <alignment vertical="top" wrapText="1"/>
      <protection locked="0"/>
    </xf>
    <xf numFmtId="0" fontId="29" fillId="0" borderId="10" xfId="0" applyNumberFormat="1" applyFont="1" applyBorder="1" applyAlignment="1" applyProtection="1">
      <alignment vertical="top" wrapText="1"/>
      <protection locked="0"/>
    </xf>
    <xf numFmtId="0" fontId="29" fillId="0" borderId="0" xfId="0" applyNumberFormat="1" applyFont="1" applyBorder="1" applyAlignment="1" applyProtection="1">
      <alignment vertical="top" wrapText="1"/>
      <protection locked="0"/>
    </xf>
    <xf numFmtId="0" fontId="29" fillId="0" borderId="14" xfId="0" applyNumberFormat="1" applyFont="1" applyBorder="1" applyAlignment="1" applyProtection="1">
      <alignment vertical="top" wrapText="1"/>
      <protection locked="0"/>
    </xf>
    <xf numFmtId="0" fontId="10" fillId="0" borderId="24" xfId="0" applyFont="1" applyBorder="1" applyAlignment="1">
      <alignment horizontal="center" vertical="center"/>
    </xf>
    <xf numFmtId="0" fontId="10" fillId="0" borderId="9" xfId="0" applyFont="1" applyBorder="1" applyAlignment="1">
      <alignment horizontal="center" vertical="center"/>
    </xf>
    <xf numFmtId="0" fontId="10" fillId="0" borderId="23" xfId="0" applyFont="1" applyBorder="1" applyAlignment="1">
      <alignment horizontal="center" vertical="center"/>
    </xf>
    <xf numFmtId="0" fontId="10" fillId="0" borderId="10" xfId="0" applyFont="1" applyBorder="1" applyAlignment="1">
      <alignment horizontal="center" vertical="center"/>
    </xf>
    <xf numFmtId="0" fontId="10" fillId="0" borderId="14" xfId="0" applyFont="1" applyBorder="1" applyAlignment="1">
      <alignment horizontal="center" vertical="center"/>
    </xf>
    <xf numFmtId="0" fontId="10" fillId="0" borderId="24" xfId="0" applyFont="1" applyBorder="1" applyAlignment="1">
      <alignment vertical="center"/>
    </xf>
    <xf numFmtId="0" fontId="10" fillId="0" borderId="9" xfId="0" applyFont="1" applyBorder="1" applyAlignment="1">
      <alignment vertical="center"/>
    </xf>
    <xf numFmtId="0" fontId="10" fillId="0" borderId="23" xfId="0" applyFont="1" applyBorder="1" applyAlignment="1">
      <alignment vertical="center"/>
    </xf>
    <xf numFmtId="0" fontId="10" fillId="0" borderId="10" xfId="0" applyFont="1" applyBorder="1" applyAlignment="1">
      <alignment vertical="center"/>
    </xf>
    <xf numFmtId="0" fontId="10" fillId="0" borderId="0" xfId="0" applyFont="1" applyBorder="1" applyAlignment="1">
      <alignment vertical="center"/>
    </xf>
    <xf numFmtId="0" fontId="10" fillId="0" borderId="14" xfId="0" applyFont="1" applyBorder="1" applyAlignment="1">
      <alignment vertical="center"/>
    </xf>
    <xf numFmtId="176" fontId="13" fillId="0" borderId="24" xfId="0" applyNumberFormat="1" applyFont="1" applyBorder="1" applyAlignment="1">
      <alignment horizontal="right" vertical="center"/>
    </xf>
    <xf numFmtId="176" fontId="13" fillId="0" borderId="9" xfId="0" applyNumberFormat="1" applyFont="1" applyBorder="1" applyAlignment="1">
      <alignment horizontal="right" vertical="center"/>
    </xf>
    <xf numFmtId="176" fontId="13" fillId="0" borderId="23" xfId="0" applyNumberFormat="1" applyFont="1" applyBorder="1" applyAlignment="1">
      <alignment horizontal="right" vertical="center"/>
    </xf>
    <xf numFmtId="176" fontId="13" fillId="0" borderId="10" xfId="0" applyNumberFormat="1" applyFont="1" applyBorder="1" applyAlignment="1">
      <alignment horizontal="right" vertical="center"/>
    </xf>
    <xf numFmtId="176" fontId="13" fillId="0" borderId="0" xfId="0" applyNumberFormat="1" applyFont="1" applyBorder="1" applyAlignment="1">
      <alignment horizontal="right" vertical="center"/>
    </xf>
    <xf numFmtId="176" fontId="13" fillId="0" borderId="14" xfId="0" applyNumberFormat="1" applyFont="1" applyBorder="1" applyAlignment="1">
      <alignment horizontal="right" vertical="center"/>
    </xf>
    <xf numFmtId="0" fontId="143" fillId="0" borderId="0" xfId="0" applyFont="1" applyAlignment="1">
      <alignment horizontal="left" vertical="top" wrapText="1"/>
    </xf>
    <xf numFmtId="0" fontId="143" fillId="0" borderId="0" xfId="0" applyFont="1" applyAlignment="1">
      <alignment horizontal="left" wrapText="1"/>
    </xf>
    <xf numFmtId="0" fontId="105" fillId="9" borderId="117" xfId="0" quotePrefix="1" applyNumberFormat="1" applyFont="1" applyFill="1" applyBorder="1" applyAlignment="1" applyProtection="1">
      <alignment horizontal="center"/>
      <protection locked="0"/>
    </xf>
    <xf numFmtId="0" fontId="105" fillId="9" borderId="6" xfId="0" quotePrefix="1" applyNumberFormat="1" applyFont="1" applyFill="1" applyBorder="1" applyAlignment="1" applyProtection="1">
      <alignment horizontal="center"/>
      <protection locked="0"/>
    </xf>
    <xf numFmtId="0" fontId="105" fillId="9" borderId="99" xfId="0" quotePrefix="1" applyNumberFormat="1" applyFont="1" applyFill="1" applyBorder="1" applyAlignment="1" applyProtection="1">
      <alignment horizontal="center"/>
      <protection locked="0"/>
    </xf>
    <xf numFmtId="0" fontId="105" fillId="9" borderId="10" xfId="0" quotePrefix="1" applyNumberFormat="1" applyFont="1" applyFill="1" applyBorder="1" applyAlignment="1" applyProtection="1">
      <alignment horizontal="center"/>
      <protection locked="0"/>
    </xf>
    <xf numFmtId="0" fontId="105" fillId="9" borderId="0" xfId="0" quotePrefix="1" applyNumberFormat="1" applyFont="1" applyFill="1" applyBorder="1" applyAlignment="1" applyProtection="1">
      <alignment horizontal="center"/>
      <protection locked="0"/>
    </xf>
    <xf numFmtId="0" fontId="105" fillId="9" borderId="14" xfId="0" quotePrefix="1" applyNumberFormat="1" applyFont="1" applyFill="1" applyBorder="1" applyAlignment="1" applyProtection="1">
      <alignment horizontal="center"/>
      <protection locked="0"/>
    </xf>
    <xf numFmtId="0" fontId="105" fillId="9" borderId="10" xfId="1" quotePrefix="1" applyNumberFormat="1" applyFont="1" applyFill="1" applyBorder="1" applyAlignment="1" applyProtection="1">
      <alignment horizontal="center"/>
      <protection locked="0" hidden="1"/>
    </xf>
    <xf numFmtId="0" fontId="105" fillId="9" borderId="0" xfId="1" quotePrefix="1" applyNumberFormat="1" applyFont="1" applyFill="1" applyBorder="1" applyAlignment="1" applyProtection="1">
      <alignment horizontal="center"/>
      <protection locked="0" hidden="1"/>
    </xf>
    <xf numFmtId="178" fontId="105" fillId="9" borderId="0" xfId="1" applyNumberFormat="1" applyFont="1" applyFill="1" applyAlignment="1" applyProtection="1">
      <alignment horizontal="center"/>
      <protection hidden="1"/>
    </xf>
    <xf numFmtId="0" fontId="105" fillId="9" borderId="0" xfId="0" applyFont="1" applyFill="1" applyBorder="1" applyAlignment="1" applyProtection="1">
      <alignment horizontal="center" vertical="center"/>
      <protection hidden="1"/>
    </xf>
    <xf numFmtId="178" fontId="108" fillId="9" borderId="0" xfId="1" applyNumberFormat="1" applyFont="1" applyFill="1" applyAlignment="1" applyProtection="1">
      <alignment horizontal="center"/>
      <protection hidden="1"/>
    </xf>
    <xf numFmtId="178" fontId="105" fillId="9" borderId="0" xfId="0" applyNumberFormat="1" applyFont="1" applyFill="1" applyAlignment="1" applyProtection="1">
      <alignment horizontal="center"/>
      <protection hidden="1"/>
    </xf>
    <xf numFmtId="10" fontId="108" fillId="9" borderId="0" xfId="5" applyNumberFormat="1" applyFont="1" applyFill="1" applyAlignment="1" applyProtection="1">
      <alignment horizontal="center"/>
      <protection hidden="1"/>
    </xf>
    <xf numFmtId="0" fontId="122" fillId="25" borderId="15" xfId="0" applyFont="1" applyFill="1" applyBorder="1" applyAlignment="1" applyProtection="1">
      <alignment horizontal="center" vertical="center" wrapText="1"/>
      <protection hidden="1"/>
    </xf>
    <xf numFmtId="0" fontId="122" fillId="25" borderId="6" xfId="0" applyFont="1" applyFill="1" applyBorder="1" applyAlignment="1" applyProtection="1">
      <alignment horizontal="center" vertical="center" wrapText="1"/>
      <protection hidden="1"/>
    </xf>
    <xf numFmtId="0" fontId="122" fillId="25" borderId="99" xfId="0" applyFont="1" applyFill="1" applyBorder="1" applyAlignment="1" applyProtection="1">
      <alignment horizontal="center" vertical="center" wrapText="1"/>
      <protection hidden="1"/>
    </xf>
    <xf numFmtId="0" fontId="122" fillId="25" borderId="4" xfId="0" applyFont="1" applyFill="1" applyBorder="1" applyAlignment="1" applyProtection="1">
      <alignment horizontal="center" vertical="center" wrapText="1"/>
      <protection hidden="1"/>
    </xf>
    <xf numFmtId="0" fontId="122" fillId="25" borderId="0" xfId="0" applyFont="1" applyFill="1" applyBorder="1" applyAlignment="1" applyProtection="1">
      <alignment horizontal="center" vertical="center" wrapText="1"/>
      <protection hidden="1"/>
    </xf>
    <xf numFmtId="0" fontId="122" fillId="25" borderId="14" xfId="0" applyFont="1" applyFill="1" applyBorder="1" applyAlignment="1" applyProtection="1">
      <alignment horizontal="center" vertical="center" wrapText="1"/>
      <protection hidden="1"/>
    </xf>
    <xf numFmtId="0" fontId="122" fillId="25" borderId="117" xfId="0" applyFont="1" applyFill="1" applyBorder="1" applyAlignment="1" applyProtection="1">
      <alignment horizontal="center" vertical="center" wrapText="1"/>
      <protection hidden="1"/>
    </xf>
    <xf numFmtId="0" fontId="122" fillId="25" borderId="10" xfId="0" applyFont="1" applyFill="1" applyBorder="1" applyAlignment="1" applyProtection="1">
      <alignment horizontal="center" vertical="center" wrapText="1"/>
      <protection hidden="1"/>
    </xf>
    <xf numFmtId="0" fontId="122" fillId="25" borderId="104" xfId="0" applyFont="1" applyFill="1" applyBorder="1" applyAlignment="1" applyProtection="1">
      <alignment horizontal="center" vertical="center" wrapText="1"/>
      <protection hidden="1"/>
    </xf>
    <xf numFmtId="0" fontId="122" fillId="25" borderId="105" xfId="0" applyFont="1" applyFill="1" applyBorder="1" applyAlignment="1" applyProtection="1">
      <alignment horizontal="center" vertical="center" wrapText="1"/>
      <protection hidden="1"/>
    </xf>
    <xf numFmtId="0" fontId="122" fillId="25" borderId="106" xfId="0" applyFont="1" applyFill="1" applyBorder="1" applyAlignment="1" applyProtection="1">
      <alignment horizontal="center" vertical="center" wrapText="1"/>
      <protection hidden="1"/>
    </xf>
    <xf numFmtId="0" fontId="122" fillId="25" borderId="109" xfId="0" applyFont="1" applyFill="1" applyBorder="1" applyAlignment="1" applyProtection="1">
      <alignment horizontal="center" vertical="center" wrapText="1"/>
      <protection hidden="1"/>
    </xf>
    <xf numFmtId="0" fontId="122" fillId="25" borderId="5" xfId="0" applyFont="1" applyFill="1" applyBorder="1" applyAlignment="1" applyProtection="1">
      <alignment horizontal="center" vertical="center" wrapText="1"/>
      <protection hidden="1"/>
    </xf>
    <xf numFmtId="0" fontId="105" fillId="9" borderId="10" xfId="0" applyFont="1" applyFill="1" applyBorder="1" applyAlignment="1" applyProtection="1">
      <alignment horizontal="center"/>
      <protection hidden="1"/>
    </xf>
    <xf numFmtId="0" fontId="105" fillId="9" borderId="0" xfId="0" applyFont="1" applyFill="1" applyBorder="1" applyAlignment="1" applyProtection="1">
      <alignment horizontal="center"/>
      <protection hidden="1"/>
    </xf>
    <xf numFmtId="0" fontId="105" fillId="9" borderId="5" xfId="0" applyFont="1" applyFill="1" applyBorder="1" applyAlignment="1" applyProtection="1">
      <alignment horizontal="center"/>
      <protection hidden="1"/>
    </xf>
    <xf numFmtId="0" fontId="105" fillId="9" borderId="140" xfId="0" applyFont="1" applyFill="1" applyBorder="1" applyAlignment="1" applyProtection="1">
      <alignment horizontal="left"/>
      <protection hidden="1"/>
    </xf>
    <xf numFmtId="0" fontId="105" fillId="9" borderId="9" xfId="0" applyFont="1" applyFill="1" applyBorder="1" applyAlignment="1" applyProtection="1">
      <alignment horizontal="left"/>
      <protection hidden="1"/>
    </xf>
    <xf numFmtId="0" fontId="105" fillId="9" borderId="23" xfId="0" applyFont="1" applyFill="1" applyBorder="1" applyAlignment="1" applyProtection="1">
      <alignment horizontal="left"/>
      <protection hidden="1"/>
    </xf>
    <xf numFmtId="0" fontId="105" fillId="9" borderId="24" xfId="22" applyNumberFormat="1" applyFont="1" applyFill="1" applyBorder="1" applyAlignment="1" applyProtection="1">
      <alignment horizontal="center"/>
      <protection hidden="1"/>
    </xf>
    <xf numFmtId="0" fontId="105" fillId="9" borderId="9" xfId="22" applyNumberFormat="1" applyFont="1" applyFill="1" applyBorder="1" applyAlignment="1" applyProtection="1">
      <alignment horizontal="center"/>
      <protection hidden="1"/>
    </xf>
    <xf numFmtId="0" fontId="105" fillId="9" borderId="23" xfId="22" applyNumberFormat="1" applyFont="1" applyFill="1" applyBorder="1" applyAlignment="1" applyProtection="1">
      <alignment horizontal="center"/>
      <protection hidden="1"/>
    </xf>
    <xf numFmtId="43" fontId="105" fillId="9" borderId="24" xfId="22" applyFont="1" applyFill="1" applyBorder="1" applyAlignment="1" applyProtection="1">
      <alignment horizontal="center"/>
      <protection hidden="1"/>
    </xf>
    <xf numFmtId="43" fontId="105" fillId="9" borderId="9" xfId="22" applyFont="1" applyFill="1" applyBorder="1" applyAlignment="1" applyProtection="1">
      <alignment horizontal="center"/>
      <protection hidden="1"/>
    </xf>
    <xf numFmtId="43" fontId="105" fillId="9" borderId="23" xfId="22" applyFont="1" applyFill="1" applyBorder="1" applyAlignment="1" applyProtection="1">
      <alignment horizontal="center"/>
      <protection hidden="1"/>
    </xf>
    <xf numFmtId="190" fontId="105" fillId="9" borderId="24" xfId="22" applyNumberFormat="1" applyFont="1" applyFill="1" applyBorder="1" applyAlignment="1" applyProtection="1">
      <alignment horizontal="center"/>
      <protection hidden="1"/>
    </xf>
    <xf numFmtId="190" fontId="105" fillId="9" borderId="9" xfId="22" applyNumberFormat="1" applyFont="1" applyFill="1" applyBorder="1" applyAlignment="1" applyProtection="1">
      <alignment horizontal="center"/>
      <protection hidden="1"/>
    </xf>
    <xf numFmtId="190" fontId="105" fillId="9" borderId="23" xfId="22" applyNumberFormat="1" applyFont="1" applyFill="1" applyBorder="1" applyAlignment="1" applyProtection="1">
      <alignment horizontal="center"/>
      <protection hidden="1"/>
    </xf>
    <xf numFmtId="189" fontId="105" fillId="9" borderId="24" xfId="22" applyNumberFormat="1" applyFont="1" applyFill="1" applyBorder="1" applyAlignment="1" applyProtection="1">
      <alignment horizontal="center"/>
      <protection hidden="1"/>
    </xf>
    <xf numFmtId="189" fontId="105" fillId="9" borderId="9" xfId="22" applyNumberFormat="1" applyFont="1" applyFill="1" applyBorder="1" applyAlignment="1" applyProtection="1">
      <alignment horizontal="center"/>
      <protection hidden="1"/>
    </xf>
    <xf numFmtId="189" fontId="105" fillId="9" borderId="23" xfId="22" applyNumberFormat="1" applyFont="1" applyFill="1" applyBorder="1" applyAlignment="1" applyProtection="1">
      <alignment horizontal="center"/>
      <protection hidden="1"/>
    </xf>
    <xf numFmtId="189" fontId="105" fillId="9" borderId="141" xfId="22" applyNumberFormat="1" applyFont="1" applyFill="1" applyBorder="1" applyAlignment="1" applyProtection="1">
      <alignment horizontal="center"/>
      <protection hidden="1"/>
    </xf>
    <xf numFmtId="0" fontId="111" fillId="9" borderId="4" xfId="0" applyFont="1" applyFill="1" applyBorder="1" applyAlignment="1" applyProtection="1">
      <alignment horizontal="center"/>
      <protection hidden="1"/>
    </xf>
    <xf numFmtId="0" fontId="111" fillId="9" borderId="0" xfId="0" applyFont="1" applyFill="1" applyBorder="1" applyAlignment="1" applyProtection="1">
      <alignment horizontal="center"/>
      <protection hidden="1"/>
    </xf>
    <xf numFmtId="0" fontId="111" fillId="9" borderId="14" xfId="0" applyFont="1" applyFill="1" applyBorder="1" applyAlignment="1" applyProtection="1">
      <alignment horizontal="center"/>
      <protection hidden="1"/>
    </xf>
    <xf numFmtId="0" fontId="111" fillId="9" borderId="10" xfId="0" applyNumberFormat="1" applyFont="1" applyFill="1" applyBorder="1" applyAlignment="1" applyProtection="1">
      <alignment horizontal="center"/>
      <protection hidden="1"/>
    </xf>
    <xf numFmtId="0" fontId="111" fillId="9" borderId="0" xfId="0" applyNumberFormat="1" applyFont="1" applyFill="1" applyBorder="1" applyAlignment="1" applyProtection="1">
      <alignment horizontal="center"/>
      <protection hidden="1"/>
    </xf>
    <xf numFmtId="0" fontId="111" fillId="9" borderId="14" xfId="0" applyNumberFormat="1" applyFont="1" applyFill="1" applyBorder="1" applyAlignment="1" applyProtection="1">
      <alignment horizontal="center"/>
      <protection hidden="1"/>
    </xf>
    <xf numFmtId="0" fontId="105" fillId="9" borderId="14" xfId="0" applyFont="1" applyFill="1" applyBorder="1" applyAlignment="1" applyProtection="1">
      <alignment horizontal="center"/>
      <protection hidden="1"/>
    </xf>
    <xf numFmtId="189" fontId="105" fillId="9" borderId="26" xfId="22" applyNumberFormat="1" applyFont="1" applyFill="1" applyBorder="1" applyAlignment="1" applyProtection="1">
      <alignment horizontal="center"/>
      <protection hidden="1"/>
    </xf>
    <xf numFmtId="189" fontId="105" fillId="9" borderId="22" xfId="22" applyNumberFormat="1" applyFont="1" applyFill="1" applyBorder="1" applyAlignment="1" applyProtection="1">
      <alignment horizontal="center"/>
      <protection hidden="1"/>
    </xf>
    <xf numFmtId="189" fontId="105" fillId="9" borderId="103" xfId="22" applyNumberFormat="1" applyFont="1" applyFill="1" applyBorder="1" applyAlignment="1" applyProtection="1">
      <alignment horizontal="center"/>
      <protection hidden="1"/>
    </xf>
    <xf numFmtId="0" fontId="108" fillId="9" borderId="119" xfId="0" applyFont="1" applyFill="1" applyBorder="1" applyAlignment="1" applyProtection="1">
      <alignment horizontal="center" vertical="center"/>
      <protection hidden="1"/>
    </xf>
    <xf numFmtId="0" fontId="108" fillId="9" borderId="1" xfId="0" applyFont="1" applyFill="1" applyBorder="1" applyAlignment="1" applyProtection="1">
      <alignment horizontal="center" vertical="center"/>
      <protection hidden="1"/>
    </xf>
    <xf numFmtId="0" fontId="108" fillId="9" borderId="120" xfId="0" applyFont="1" applyFill="1" applyBorder="1" applyAlignment="1" applyProtection="1">
      <alignment horizontal="center" vertical="center"/>
      <protection hidden="1"/>
    </xf>
    <xf numFmtId="190" fontId="108" fillId="9" borderId="119" xfId="0" applyNumberFormat="1" applyFont="1" applyFill="1" applyBorder="1" applyAlignment="1" applyProtection="1">
      <alignment horizontal="center" vertical="center"/>
      <protection hidden="1"/>
    </xf>
    <xf numFmtId="190" fontId="108" fillId="9" borderId="1" xfId="0" applyNumberFormat="1" applyFont="1" applyFill="1" applyBorder="1" applyAlignment="1" applyProtection="1">
      <alignment horizontal="center" vertical="center"/>
      <protection hidden="1"/>
    </xf>
    <xf numFmtId="190" fontId="108" fillId="9" borderId="120" xfId="0" applyNumberFormat="1" applyFont="1" applyFill="1" applyBorder="1" applyAlignment="1" applyProtection="1">
      <alignment horizontal="center" vertical="center"/>
      <protection hidden="1"/>
    </xf>
    <xf numFmtId="178" fontId="108" fillId="9" borderId="119" xfId="22" applyNumberFormat="1" applyFont="1" applyFill="1" applyBorder="1" applyAlignment="1" applyProtection="1">
      <alignment horizontal="center" vertical="center"/>
      <protection hidden="1"/>
    </xf>
    <xf numFmtId="178" fontId="108" fillId="9" borderId="1" xfId="22" applyNumberFormat="1" applyFont="1" applyFill="1" applyBorder="1" applyAlignment="1" applyProtection="1">
      <alignment horizontal="center" vertical="center"/>
      <protection hidden="1"/>
    </xf>
    <xf numFmtId="178" fontId="108" fillId="9" borderId="120" xfId="22" applyNumberFormat="1" applyFont="1" applyFill="1" applyBorder="1" applyAlignment="1" applyProtection="1">
      <alignment horizontal="center" vertical="center"/>
      <protection hidden="1"/>
    </xf>
    <xf numFmtId="178" fontId="108" fillId="9" borderId="119" xfId="0" applyNumberFormat="1" applyFont="1" applyFill="1" applyBorder="1" applyAlignment="1" applyProtection="1">
      <alignment horizontal="center" vertical="center"/>
      <protection hidden="1"/>
    </xf>
    <xf numFmtId="178" fontId="108" fillId="9" borderId="1" xfId="0" applyNumberFormat="1" applyFont="1" applyFill="1" applyBorder="1" applyAlignment="1" applyProtection="1">
      <alignment horizontal="center" vertical="center"/>
      <protection hidden="1"/>
    </xf>
    <xf numFmtId="178" fontId="108" fillId="9" borderId="3" xfId="0" applyNumberFormat="1" applyFont="1" applyFill="1" applyBorder="1" applyAlignment="1" applyProtection="1">
      <alignment horizontal="center" vertical="center"/>
      <protection hidden="1"/>
    </xf>
    <xf numFmtId="0" fontId="105" fillId="9" borderId="142" xfId="0" applyFont="1" applyFill="1" applyBorder="1" applyAlignment="1" applyProtection="1">
      <alignment horizontal="left"/>
      <protection hidden="1"/>
    </xf>
    <xf numFmtId="0" fontId="105" fillId="9" borderId="22" xfId="0" applyFont="1" applyFill="1" applyBorder="1" applyAlignment="1" applyProtection="1">
      <alignment horizontal="left"/>
      <protection hidden="1"/>
    </xf>
    <xf numFmtId="0" fontId="105" fillId="9" borderId="34" xfId="0" applyFont="1" applyFill="1" applyBorder="1" applyAlignment="1" applyProtection="1">
      <alignment horizontal="left"/>
      <protection hidden="1"/>
    </xf>
    <xf numFmtId="0" fontId="105" fillId="9" borderId="26" xfId="22" applyNumberFormat="1" applyFont="1" applyFill="1" applyBorder="1" applyAlignment="1" applyProtection="1">
      <alignment horizontal="center"/>
      <protection hidden="1"/>
    </xf>
    <xf numFmtId="0" fontId="105" fillId="9" borderId="22" xfId="22" applyNumberFormat="1" applyFont="1" applyFill="1" applyBorder="1" applyAlignment="1" applyProtection="1">
      <alignment horizontal="center"/>
      <protection hidden="1"/>
    </xf>
    <xf numFmtId="0" fontId="105" fillId="9" borderId="34" xfId="22" applyNumberFormat="1" applyFont="1" applyFill="1" applyBorder="1" applyAlignment="1" applyProtection="1">
      <alignment horizontal="center"/>
      <protection hidden="1"/>
    </xf>
    <xf numFmtId="43" fontId="105" fillId="9" borderId="26" xfId="22" applyFont="1" applyFill="1" applyBorder="1" applyAlignment="1" applyProtection="1">
      <alignment horizontal="center"/>
      <protection hidden="1"/>
    </xf>
    <xf numFmtId="43" fontId="105" fillId="9" borderId="22" xfId="22" applyFont="1" applyFill="1" applyBorder="1" applyAlignment="1" applyProtection="1">
      <alignment horizontal="center"/>
      <protection hidden="1"/>
    </xf>
    <xf numFmtId="43" fontId="105" fillId="9" borderId="34" xfId="22" applyFont="1" applyFill="1" applyBorder="1" applyAlignment="1" applyProtection="1">
      <alignment horizontal="center"/>
      <protection hidden="1"/>
    </xf>
    <xf numFmtId="190" fontId="105" fillId="9" borderId="26" xfId="22" applyNumberFormat="1" applyFont="1" applyFill="1" applyBorder="1" applyAlignment="1" applyProtection="1">
      <alignment horizontal="center"/>
      <protection hidden="1"/>
    </xf>
    <xf numFmtId="190" fontId="105" fillId="9" borderId="22" xfId="22" applyNumberFormat="1" applyFont="1" applyFill="1" applyBorder="1" applyAlignment="1" applyProtection="1">
      <alignment horizontal="center"/>
      <protection hidden="1"/>
    </xf>
    <xf numFmtId="190" fontId="105" fillId="9" borderId="34" xfId="22" applyNumberFormat="1" applyFont="1" applyFill="1" applyBorder="1" applyAlignment="1" applyProtection="1">
      <alignment horizontal="center"/>
      <protection hidden="1"/>
    </xf>
    <xf numFmtId="189" fontId="105" fillId="9" borderId="34" xfId="22" applyNumberFormat="1" applyFont="1" applyFill="1" applyBorder="1" applyAlignment="1" applyProtection="1">
      <alignment horizontal="center"/>
      <protection hidden="1"/>
    </xf>
    <xf numFmtId="0" fontId="122" fillId="25" borderId="18" xfId="0" applyFont="1" applyFill="1" applyBorder="1" applyAlignment="1" applyProtection="1">
      <alignment horizontal="center" vertical="center" wrapText="1"/>
      <protection hidden="1"/>
    </xf>
    <xf numFmtId="0" fontId="122" fillId="25" borderId="131" xfId="0" applyFont="1" applyFill="1" applyBorder="1" applyAlignment="1" applyProtection="1">
      <alignment horizontal="center" vertical="center" wrapText="1"/>
      <protection hidden="1"/>
    </xf>
    <xf numFmtId="0" fontId="122" fillId="25" borderId="15" xfId="0" applyFont="1" applyFill="1" applyBorder="1" applyAlignment="1" applyProtection="1">
      <alignment horizontal="center" vertical="center"/>
    </xf>
    <xf numFmtId="0" fontId="122" fillId="25" borderId="6" xfId="0" applyFont="1" applyFill="1" applyBorder="1" applyAlignment="1" applyProtection="1">
      <alignment horizontal="center" vertical="center"/>
    </xf>
    <xf numFmtId="0" fontId="122" fillId="25" borderId="99" xfId="0" applyFont="1" applyFill="1" applyBorder="1" applyAlignment="1" applyProtection="1">
      <alignment horizontal="center" vertical="center"/>
    </xf>
    <xf numFmtId="0" fontId="122" fillId="25" borderId="4" xfId="0" applyFont="1" applyFill="1" applyBorder="1" applyAlignment="1" applyProtection="1">
      <alignment horizontal="center" vertical="center"/>
    </xf>
    <xf numFmtId="0" fontId="122" fillId="25" borderId="0" xfId="0" applyFont="1" applyFill="1" applyBorder="1" applyAlignment="1" applyProtection="1">
      <alignment horizontal="center" vertical="center"/>
    </xf>
    <xf numFmtId="0" fontId="122" fillId="25" borderId="14" xfId="0" applyFont="1" applyFill="1" applyBorder="1" applyAlignment="1" applyProtection="1">
      <alignment horizontal="center" vertical="center"/>
    </xf>
    <xf numFmtId="0" fontId="122" fillId="25" borderId="16" xfId="0" applyFont="1" applyFill="1" applyBorder="1" applyAlignment="1" applyProtection="1">
      <alignment horizontal="center" vertical="center"/>
    </xf>
    <xf numFmtId="0" fontId="122" fillId="25" borderId="1" xfId="0" applyFont="1" applyFill="1" applyBorder="1" applyAlignment="1" applyProtection="1">
      <alignment horizontal="center" vertical="center"/>
    </xf>
    <xf numFmtId="0" fontId="122" fillId="25" borderId="120" xfId="0" applyFont="1" applyFill="1" applyBorder="1" applyAlignment="1" applyProtection="1">
      <alignment horizontal="center" vertical="center"/>
    </xf>
    <xf numFmtId="0" fontId="122" fillId="25" borderId="107" xfId="0" applyFont="1" applyFill="1" applyBorder="1" applyAlignment="1" applyProtection="1">
      <alignment horizontal="center"/>
    </xf>
    <xf numFmtId="0" fontId="122" fillId="25" borderId="108" xfId="0" applyFont="1" applyFill="1" applyBorder="1" applyAlignment="1" applyProtection="1">
      <alignment horizontal="center"/>
    </xf>
    <xf numFmtId="0" fontId="122" fillId="25" borderId="17" xfId="0" applyFont="1" applyFill="1" applyBorder="1" applyAlignment="1" applyProtection="1">
      <alignment horizontal="center" vertical="center"/>
    </xf>
    <xf numFmtId="0" fontId="122" fillId="25" borderId="123" xfId="0" applyFont="1" applyFill="1" applyBorder="1" applyAlignment="1" applyProtection="1">
      <alignment horizontal="center" vertical="center"/>
    </xf>
    <xf numFmtId="0" fontId="122" fillId="25" borderId="26" xfId="0" applyFont="1" applyFill="1" applyBorder="1" applyAlignment="1" applyProtection="1">
      <alignment horizontal="center" vertical="center"/>
    </xf>
    <xf numFmtId="0" fontId="122" fillId="25" borderId="22" xfId="0" applyFont="1" applyFill="1" applyBorder="1" applyAlignment="1" applyProtection="1">
      <alignment horizontal="center" vertical="center"/>
    </xf>
    <xf numFmtId="0" fontId="122" fillId="25" borderId="103" xfId="0" applyFont="1" applyFill="1" applyBorder="1" applyAlignment="1" applyProtection="1">
      <alignment horizontal="center" vertical="center"/>
    </xf>
    <xf numFmtId="168" fontId="122" fillId="25" borderId="97" xfId="0" applyNumberFormat="1" applyFont="1" applyFill="1" applyBorder="1" applyAlignment="1" applyProtection="1">
      <alignment horizontal="center" vertical="center" wrapText="1"/>
    </xf>
    <xf numFmtId="168" fontId="122" fillId="25" borderId="67" xfId="0" applyNumberFormat="1" applyFont="1" applyFill="1" applyBorder="1" applyAlignment="1" applyProtection="1">
      <alignment horizontal="center" vertical="center" wrapText="1"/>
    </xf>
    <xf numFmtId="168" fontId="122" fillId="25" borderId="102" xfId="0" applyNumberFormat="1" applyFont="1" applyFill="1" applyBorder="1" applyAlignment="1" applyProtection="1">
      <alignment horizontal="center" vertical="center" wrapText="1"/>
    </xf>
    <xf numFmtId="0" fontId="122" fillId="25" borderId="124" xfId="0" applyFont="1" applyFill="1" applyBorder="1" applyAlignment="1" applyProtection="1">
      <alignment horizontal="center" vertical="center"/>
    </xf>
    <xf numFmtId="178" fontId="105" fillId="9" borderId="22" xfId="22" applyNumberFormat="1" applyFont="1" applyFill="1" applyBorder="1" applyAlignment="1" applyProtection="1">
      <alignment horizontal="center"/>
      <protection hidden="1"/>
    </xf>
    <xf numFmtId="0" fontId="111" fillId="9" borderId="0" xfId="0" applyFont="1" applyFill="1" applyAlignment="1" applyProtection="1">
      <alignment horizontal="center"/>
      <protection hidden="1"/>
    </xf>
    <xf numFmtId="178" fontId="105" fillId="9" borderId="0" xfId="1" applyNumberFormat="1" applyFont="1" applyFill="1" applyBorder="1" applyAlignment="1" applyProtection="1">
      <alignment horizontal="center"/>
      <protection hidden="1"/>
    </xf>
    <xf numFmtId="182" fontId="105" fillId="9" borderId="0" xfId="1" applyNumberFormat="1" applyFont="1" applyFill="1" applyBorder="1" applyAlignment="1" applyProtection="1">
      <alignment horizontal="center"/>
      <protection hidden="1"/>
    </xf>
    <xf numFmtId="0" fontId="113" fillId="9" borderId="0" xfId="0" applyFont="1" applyFill="1" applyAlignment="1" applyProtection="1">
      <alignment horizontal="left" vertical="top" wrapText="1"/>
      <protection hidden="1"/>
    </xf>
    <xf numFmtId="0" fontId="105" fillId="9" borderId="140" xfId="0" applyNumberFormat="1" applyFont="1" applyFill="1" applyBorder="1" applyAlignment="1" applyProtection="1">
      <alignment horizontal="left"/>
    </xf>
    <xf numFmtId="0" fontId="105" fillId="9" borderId="9" xfId="0" applyNumberFormat="1" applyFont="1" applyFill="1" applyBorder="1" applyAlignment="1" applyProtection="1">
      <alignment horizontal="left"/>
    </xf>
    <xf numFmtId="0" fontId="105" fillId="9" borderId="23" xfId="0" applyNumberFormat="1" applyFont="1" applyFill="1" applyBorder="1" applyAlignment="1" applyProtection="1">
      <alignment horizontal="left"/>
    </xf>
    <xf numFmtId="178" fontId="105" fillId="9" borderId="17" xfId="22" applyNumberFormat="1" applyFont="1" applyFill="1" applyBorder="1" applyAlignment="1" applyProtection="1">
      <alignment horizontal="center"/>
    </xf>
    <xf numFmtId="178" fontId="105" fillId="9" borderId="143" xfId="22" applyNumberFormat="1" applyFont="1" applyFill="1" applyBorder="1" applyAlignment="1" applyProtection="1">
      <alignment horizontal="center"/>
    </xf>
    <xf numFmtId="0" fontId="105" fillId="9" borderId="4" xfId="0" applyFont="1" applyFill="1" applyBorder="1" applyAlignment="1" applyProtection="1">
      <alignment horizontal="center"/>
    </xf>
    <xf numFmtId="0" fontId="105" fillId="9" borderId="0" xfId="0" applyFont="1" applyFill="1" applyBorder="1" applyAlignment="1" applyProtection="1">
      <alignment horizontal="center"/>
    </xf>
    <xf numFmtId="0" fontId="105" fillId="9" borderId="14" xfId="0" applyFont="1" applyFill="1" applyBorder="1" applyAlignment="1" applyProtection="1">
      <alignment horizontal="center"/>
    </xf>
    <xf numFmtId="168" fontId="105" fillId="9" borderId="73" xfId="22" applyNumberFormat="1" applyFont="1" applyFill="1" applyBorder="1" applyAlignment="1" applyProtection="1">
      <alignment horizontal="center"/>
    </xf>
    <xf numFmtId="168" fontId="105" fillId="9" borderId="10" xfId="22" applyNumberFormat="1" applyFont="1" applyFill="1" applyBorder="1" applyAlignment="1" applyProtection="1">
      <alignment horizontal="center"/>
    </xf>
    <xf numFmtId="168" fontId="105" fillId="9" borderId="0" xfId="22" applyNumberFormat="1" applyFont="1" applyFill="1" applyBorder="1" applyAlignment="1" applyProtection="1">
      <alignment horizontal="center"/>
    </xf>
    <xf numFmtId="168" fontId="105" fillId="9" borderId="5" xfId="22" applyNumberFormat="1" applyFont="1" applyFill="1" applyBorder="1" applyAlignment="1" applyProtection="1">
      <alignment horizontal="center"/>
    </xf>
    <xf numFmtId="2" fontId="105" fillId="9" borderId="140" xfId="0" applyNumberFormat="1" applyFont="1" applyFill="1" applyBorder="1" applyAlignment="1" applyProtection="1">
      <alignment horizontal="left"/>
    </xf>
    <xf numFmtId="2" fontId="105" fillId="9" borderId="9" xfId="0" applyNumberFormat="1" applyFont="1" applyFill="1" applyBorder="1" applyAlignment="1" applyProtection="1">
      <alignment horizontal="left"/>
    </xf>
    <xf numFmtId="2" fontId="105" fillId="9" borderId="23" xfId="0" applyNumberFormat="1" applyFont="1" applyFill="1" applyBorder="1" applyAlignment="1" applyProtection="1">
      <alignment horizontal="left"/>
    </xf>
    <xf numFmtId="0" fontId="123" fillId="25" borderId="125" xfId="0" applyFont="1" applyFill="1" applyBorder="1" applyAlignment="1" applyProtection="1">
      <alignment horizontal="center" vertical="center"/>
      <protection hidden="1"/>
    </xf>
    <xf numFmtId="0" fontId="123" fillId="25" borderId="126" xfId="0" applyFont="1" applyFill="1" applyBorder="1" applyAlignment="1" applyProtection="1">
      <alignment horizontal="center" vertical="center"/>
      <protection hidden="1"/>
    </xf>
    <xf numFmtId="0" fontId="123" fillId="25" borderId="127" xfId="0" applyFont="1" applyFill="1" applyBorder="1" applyAlignment="1" applyProtection="1">
      <alignment horizontal="center" vertical="center"/>
      <protection hidden="1"/>
    </xf>
    <xf numFmtId="0" fontId="105" fillId="9" borderId="4" xfId="0" applyFont="1" applyFill="1" applyBorder="1" applyAlignment="1" applyProtection="1">
      <alignment horizontal="center"/>
      <protection hidden="1"/>
    </xf>
    <xf numFmtId="0" fontId="105" fillId="9" borderId="144" xfId="0" applyFont="1" applyFill="1" applyBorder="1" applyAlignment="1" applyProtection="1">
      <alignment horizontal="left"/>
      <protection hidden="1"/>
    </xf>
    <xf numFmtId="0" fontId="105" fillId="9" borderId="17" xfId="0" applyFont="1" applyFill="1" applyBorder="1" applyAlignment="1" applyProtection="1">
      <alignment horizontal="left"/>
      <protection hidden="1"/>
    </xf>
    <xf numFmtId="178" fontId="105" fillId="9" borderId="17" xfId="0" applyNumberFormat="1" applyFont="1" applyFill="1" applyBorder="1" applyAlignment="1" applyProtection="1">
      <alignment horizontal="center"/>
      <protection hidden="1"/>
    </xf>
    <xf numFmtId="178" fontId="105" fillId="9" borderId="143" xfId="0" applyNumberFormat="1" applyFont="1" applyFill="1" applyBorder="1" applyAlignment="1" applyProtection="1">
      <alignment horizontal="center"/>
      <protection hidden="1"/>
    </xf>
    <xf numFmtId="0" fontId="105" fillId="9" borderId="142" xfId="0" applyNumberFormat="1" applyFont="1" applyFill="1" applyBorder="1" applyAlignment="1" applyProtection="1">
      <alignment horizontal="left"/>
    </xf>
    <xf numFmtId="0" fontId="105" fillId="9" borderId="22" xfId="0" applyNumberFormat="1" applyFont="1" applyFill="1" applyBorder="1" applyAlignment="1" applyProtection="1">
      <alignment horizontal="left"/>
    </xf>
    <xf numFmtId="0" fontId="105" fillId="9" borderId="34" xfId="0" applyNumberFormat="1" applyFont="1" applyFill="1" applyBorder="1" applyAlignment="1" applyProtection="1">
      <alignment horizontal="left"/>
    </xf>
    <xf numFmtId="178" fontId="105" fillId="9" borderId="7" xfId="22" applyNumberFormat="1" applyFont="1" applyFill="1" applyBorder="1" applyAlignment="1" applyProtection="1">
      <alignment horizontal="center"/>
    </xf>
    <xf numFmtId="178" fontId="105" fillId="9" borderId="112" xfId="22" applyNumberFormat="1" applyFont="1" applyFill="1" applyBorder="1" applyAlignment="1" applyProtection="1">
      <alignment horizontal="center"/>
    </xf>
    <xf numFmtId="0" fontId="108" fillId="9" borderId="72" xfId="0" applyFont="1" applyFill="1" applyBorder="1" applyAlignment="1" applyProtection="1">
      <alignment horizontal="left" vertical="center"/>
    </xf>
    <xf numFmtId="0" fontId="108" fillId="9" borderId="67" xfId="0" applyFont="1" applyFill="1" applyBorder="1" applyAlignment="1" applyProtection="1">
      <alignment horizontal="left" vertical="center"/>
    </xf>
    <xf numFmtId="0" fontId="108" fillId="9" borderId="102" xfId="0" applyFont="1" applyFill="1" applyBorder="1" applyAlignment="1" applyProtection="1">
      <alignment horizontal="left" vertical="center"/>
    </xf>
    <xf numFmtId="178" fontId="108" fillId="9" borderId="101" xfId="22" applyNumberFormat="1" applyFont="1" applyFill="1" applyBorder="1" applyAlignment="1" applyProtection="1">
      <alignment horizontal="center" vertical="center"/>
    </xf>
    <xf numFmtId="178" fontId="108" fillId="9" borderId="97" xfId="22" applyNumberFormat="1" applyFont="1" applyFill="1" applyBorder="1" applyAlignment="1" applyProtection="1">
      <alignment horizontal="center" vertical="center"/>
    </xf>
    <xf numFmtId="178" fontId="108" fillId="9" borderId="67" xfId="22" applyNumberFormat="1" applyFont="1" applyFill="1" applyBorder="1" applyAlignment="1" applyProtection="1">
      <alignment horizontal="center" vertical="center"/>
    </xf>
    <xf numFmtId="178" fontId="108" fillId="9" borderId="98" xfId="22" applyNumberFormat="1" applyFont="1" applyFill="1" applyBorder="1" applyAlignment="1" applyProtection="1">
      <alignment horizontal="center" vertical="center"/>
    </xf>
    <xf numFmtId="179" fontId="105" fillId="9" borderId="0" xfId="5" applyNumberFormat="1" applyFont="1" applyFill="1" applyAlignment="1" applyProtection="1">
      <alignment horizontal="center"/>
      <protection hidden="1"/>
    </xf>
    <xf numFmtId="0" fontId="109" fillId="9" borderId="111" xfId="0" applyFont="1" applyFill="1" applyBorder="1" applyAlignment="1" applyProtection="1">
      <alignment horizontal="center" vertical="center"/>
      <protection hidden="1"/>
    </xf>
    <xf numFmtId="0" fontId="109" fillId="9" borderId="7" xfId="0" applyFont="1" applyFill="1" applyBorder="1" applyAlignment="1" applyProtection="1">
      <alignment horizontal="center" vertical="center"/>
      <protection hidden="1"/>
    </xf>
    <xf numFmtId="178" fontId="109" fillId="9" borderId="7" xfId="0" applyNumberFormat="1" applyFont="1" applyFill="1" applyBorder="1" applyAlignment="1" applyProtection="1">
      <alignment horizontal="center" vertical="center"/>
      <protection hidden="1"/>
    </xf>
    <xf numFmtId="178" fontId="109" fillId="9" borderId="112" xfId="0" applyNumberFormat="1" applyFont="1" applyFill="1" applyBorder="1" applyAlignment="1" applyProtection="1">
      <alignment horizontal="center" vertical="center"/>
      <protection hidden="1"/>
    </xf>
    <xf numFmtId="0" fontId="109" fillId="9" borderId="72" xfId="0" applyFont="1" applyFill="1" applyBorder="1" applyAlignment="1" applyProtection="1">
      <alignment horizontal="center" vertical="center"/>
      <protection hidden="1"/>
    </xf>
    <xf numFmtId="0" fontId="109" fillId="9" borderId="67" xfId="0" applyFont="1" applyFill="1" applyBorder="1" applyAlignment="1" applyProtection="1">
      <alignment horizontal="center" vertical="center"/>
      <protection hidden="1"/>
    </xf>
    <xf numFmtId="0" fontId="109" fillId="9" borderId="102" xfId="0" applyFont="1" applyFill="1" applyBorder="1" applyAlignment="1" applyProtection="1">
      <alignment horizontal="center" vertical="center"/>
      <protection hidden="1"/>
    </xf>
    <xf numFmtId="178" fontId="109" fillId="9" borderId="97" xfId="0" applyNumberFormat="1" applyFont="1" applyFill="1" applyBorder="1" applyAlignment="1" applyProtection="1">
      <alignment horizontal="center" vertical="center"/>
      <protection hidden="1"/>
    </xf>
    <xf numFmtId="178" fontId="109" fillId="9" borderId="67" xfId="0" applyNumberFormat="1" applyFont="1" applyFill="1" applyBorder="1" applyAlignment="1" applyProtection="1">
      <alignment horizontal="center" vertical="center"/>
      <protection hidden="1"/>
    </xf>
    <xf numFmtId="178" fontId="109" fillId="9" borderId="98" xfId="0" applyNumberFormat="1" applyFont="1" applyFill="1" applyBorder="1" applyAlignment="1" applyProtection="1">
      <alignment horizontal="center" vertical="center"/>
      <protection hidden="1"/>
    </xf>
    <xf numFmtId="0" fontId="116" fillId="9" borderId="0" xfId="0" applyFont="1" applyFill="1" applyAlignment="1" applyProtection="1">
      <alignment horizontal="left"/>
      <protection hidden="1"/>
    </xf>
    <xf numFmtId="178" fontId="105" fillId="9" borderId="8" xfId="1" applyNumberFormat="1" applyFont="1" applyFill="1" applyBorder="1" applyAlignment="1" applyProtection="1">
      <alignment horizontal="center"/>
      <protection hidden="1"/>
    </xf>
    <xf numFmtId="0" fontId="105" fillId="9" borderId="111" xfId="0" applyFont="1" applyFill="1" applyBorder="1" applyAlignment="1" applyProtection="1">
      <alignment horizontal="center"/>
      <protection hidden="1"/>
    </xf>
    <xf numFmtId="0" fontId="105" fillId="9" borderId="7" xfId="0" applyFont="1" applyFill="1" applyBorder="1" applyAlignment="1" applyProtection="1">
      <alignment horizontal="center"/>
      <protection hidden="1"/>
    </xf>
    <xf numFmtId="178" fontId="105" fillId="9" borderId="7" xfId="0" applyNumberFormat="1" applyFont="1" applyFill="1" applyBorder="1" applyAlignment="1" applyProtection="1">
      <alignment horizontal="center"/>
      <protection hidden="1"/>
    </xf>
    <xf numFmtId="178" fontId="105" fillId="9" borderId="112" xfId="0" applyNumberFormat="1" applyFont="1" applyFill="1" applyBorder="1" applyAlignment="1" applyProtection="1">
      <alignment horizontal="center"/>
      <protection hidden="1"/>
    </xf>
    <xf numFmtId="178" fontId="108" fillId="9" borderId="0" xfId="0" applyNumberFormat="1" applyFont="1" applyFill="1" applyBorder="1" applyAlignment="1" applyProtection="1">
      <alignment horizontal="center" vertical="center"/>
      <protection hidden="1"/>
    </xf>
    <xf numFmtId="178" fontId="108" fillId="9" borderId="31" xfId="0" applyNumberFormat="1" applyFont="1" applyFill="1" applyBorder="1" applyAlignment="1" applyProtection="1">
      <alignment horizontal="center" vertical="center"/>
      <protection hidden="1"/>
    </xf>
    <xf numFmtId="178" fontId="108" fillId="9" borderId="32" xfId="0" applyNumberFormat="1" applyFont="1" applyFill="1" applyBorder="1" applyAlignment="1" applyProtection="1">
      <alignment horizontal="center" vertical="center"/>
      <protection hidden="1"/>
    </xf>
    <xf numFmtId="178" fontId="108" fillId="9" borderId="33" xfId="0" applyNumberFormat="1" applyFont="1" applyFill="1" applyBorder="1" applyAlignment="1" applyProtection="1">
      <alignment horizontal="center" vertical="center"/>
      <protection hidden="1"/>
    </xf>
    <xf numFmtId="178" fontId="105" fillId="9" borderId="8" xfId="22" applyNumberFormat="1" applyFont="1" applyFill="1" applyBorder="1" applyAlignment="1" applyProtection="1">
      <alignment horizontal="center"/>
      <protection hidden="1"/>
    </xf>
    <xf numFmtId="0" fontId="122" fillId="25" borderId="97" xfId="0" quotePrefix="1" applyFont="1" applyFill="1" applyBorder="1" applyAlignment="1" applyProtection="1">
      <alignment horizontal="center" vertical="center" wrapText="1"/>
      <protection hidden="1"/>
    </xf>
    <xf numFmtId="0" fontId="122" fillId="25" borderId="67" xfId="0" applyFont="1" applyFill="1" applyBorder="1" applyAlignment="1" applyProtection="1">
      <alignment horizontal="center" vertical="center" wrapText="1"/>
      <protection hidden="1"/>
    </xf>
    <xf numFmtId="0" fontId="122" fillId="25" borderId="98" xfId="0" applyFont="1" applyFill="1" applyBorder="1" applyAlignment="1" applyProtection="1">
      <alignment horizontal="center" vertical="center" wrapText="1"/>
      <protection hidden="1"/>
    </xf>
    <xf numFmtId="174" fontId="105" fillId="9" borderId="8" xfId="1" applyNumberFormat="1" applyFont="1" applyFill="1" applyBorder="1" applyAlignment="1" applyProtection="1">
      <alignment horizontal="center"/>
      <protection hidden="1"/>
    </xf>
    <xf numFmtId="178" fontId="105" fillId="9" borderId="0" xfId="22" applyNumberFormat="1" applyFont="1" applyFill="1" applyBorder="1" applyAlignment="1" applyProtection="1">
      <alignment horizontal="center"/>
      <protection hidden="1"/>
    </xf>
    <xf numFmtId="178" fontId="108" fillId="9" borderId="0" xfId="22" applyNumberFormat="1" applyFont="1" applyFill="1" applyBorder="1" applyAlignment="1" applyProtection="1">
      <alignment horizontal="center"/>
      <protection hidden="1"/>
    </xf>
    <xf numFmtId="178" fontId="108" fillId="9" borderId="8" xfId="22" applyNumberFormat="1" applyFont="1" applyFill="1" applyBorder="1" applyAlignment="1" applyProtection="1">
      <alignment horizontal="center"/>
      <protection hidden="1"/>
    </xf>
    <xf numFmtId="44" fontId="105" fillId="9" borderId="7" xfId="0" applyNumberFormat="1" applyFont="1" applyFill="1" applyBorder="1" applyAlignment="1" applyProtection="1">
      <alignment horizontal="center"/>
      <protection hidden="1"/>
    </xf>
    <xf numFmtId="178" fontId="105" fillId="9" borderId="7" xfId="22" applyNumberFormat="1" applyFont="1" applyFill="1" applyBorder="1" applyAlignment="1" applyProtection="1">
      <alignment horizontal="center"/>
      <protection hidden="1"/>
    </xf>
    <xf numFmtId="178" fontId="105" fillId="9" borderId="112" xfId="22" applyNumberFormat="1" applyFont="1" applyFill="1" applyBorder="1" applyAlignment="1" applyProtection="1">
      <alignment horizontal="center"/>
      <protection hidden="1"/>
    </xf>
    <xf numFmtId="44" fontId="105" fillId="9" borderId="97" xfId="0" applyNumberFormat="1" applyFont="1" applyFill="1" applyBorder="1" applyAlignment="1" applyProtection="1">
      <alignment horizontal="center"/>
      <protection hidden="1"/>
    </xf>
    <xf numFmtId="44" fontId="105" fillId="9" borderId="67" xfId="0" applyNumberFormat="1" applyFont="1" applyFill="1" applyBorder="1" applyAlignment="1" applyProtection="1">
      <alignment horizontal="center"/>
      <protection hidden="1"/>
    </xf>
    <xf numFmtId="44" fontId="105" fillId="9" borderId="102" xfId="0" applyNumberFormat="1" applyFont="1" applyFill="1" applyBorder="1" applyAlignment="1" applyProtection="1">
      <alignment horizontal="center"/>
      <protection hidden="1"/>
    </xf>
    <xf numFmtId="178" fontId="108" fillId="9" borderId="97" xfId="22" applyNumberFormat="1" applyFont="1" applyFill="1" applyBorder="1" applyAlignment="1" applyProtection="1">
      <alignment horizontal="center"/>
      <protection hidden="1"/>
    </xf>
    <xf numFmtId="178" fontId="108" fillId="9" borderId="67" xfId="22" applyNumberFormat="1" applyFont="1" applyFill="1" applyBorder="1" applyAlignment="1" applyProtection="1">
      <alignment horizontal="center"/>
      <protection hidden="1"/>
    </xf>
    <xf numFmtId="178" fontId="108" fillId="9" borderId="102" xfId="22" applyNumberFormat="1" applyFont="1" applyFill="1" applyBorder="1" applyAlignment="1" applyProtection="1">
      <alignment horizontal="center"/>
      <protection hidden="1"/>
    </xf>
    <xf numFmtId="178" fontId="108" fillId="9" borderId="98" xfId="22" applyNumberFormat="1" applyFont="1" applyFill="1" applyBorder="1" applyAlignment="1" applyProtection="1">
      <alignment horizontal="center"/>
      <protection hidden="1"/>
    </xf>
    <xf numFmtId="0" fontId="108" fillId="9" borderId="10" xfId="0" applyFont="1" applyFill="1" applyBorder="1" applyAlignment="1" applyProtection="1">
      <alignment horizontal="center" vertical="center" wrapText="1"/>
      <protection hidden="1"/>
    </xf>
    <xf numFmtId="0" fontId="108" fillId="9" borderId="0" xfId="0" applyFont="1" applyFill="1" applyBorder="1" applyAlignment="1" applyProtection="1">
      <alignment horizontal="center" vertical="center" wrapText="1"/>
      <protection hidden="1"/>
    </xf>
    <xf numFmtId="0" fontId="108" fillId="9" borderId="14" xfId="0" applyFont="1" applyFill="1" applyBorder="1" applyAlignment="1" applyProtection="1">
      <alignment horizontal="center" vertical="center" wrapText="1"/>
      <protection hidden="1"/>
    </xf>
    <xf numFmtId="182" fontId="108" fillId="9" borderId="0" xfId="1" quotePrefix="1" applyNumberFormat="1" applyFont="1" applyFill="1" applyAlignment="1" applyProtection="1">
      <alignment horizontal="center"/>
      <protection hidden="1"/>
    </xf>
    <xf numFmtId="182" fontId="108" fillId="9" borderId="0" xfId="1" applyNumberFormat="1" applyFont="1" applyFill="1" applyAlignment="1" applyProtection="1">
      <alignment horizontal="center"/>
      <protection hidden="1"/>
    </xf>
    <xf numFmtId="182" fontId="105" fillId="9" borderId="0" xfId="1" applyNumberFormat="1" applyFont="1" applyFill="1" applyAlignment="1" applyProtection="1">
      <alignment horizontal="center"/>
      <protection hidden="1"/>
    </xf>
    <xf numFmtId="182" fontId="105" fillId="9" borderId="8" xfId="1" applyNumberFormat="1" applyFont="1" applyFill="1" applyBorder="1" applyAlignment="1" applyProtection="1">
      <alignment horizontal="center"/>
      <protection hidden="1"/>
    </xf>
    <xf numFmtId="182" fontId="105" fillId="9" borderId="8" xfId="1" quotePrefix="1" applyNumberFormat="1" applyFont="1" applyFill="1" applyBorder="1" applyAlignment="1" applyProtection="1">
      <alignment horizontal="center"/>
      <protection hidden="1"/>
    </xf>
    <xf numFmtId="0" fontId="122" fillId="25" borderId="72" xfId="0" quotePrefix="1" applyFont="1" applyFill="1" applyBorder="1" applyAlignment="1" applyProtection="1">
      <alignment horizontal="center" vertical="center" wrapText="1"/>
      <protection hidden="1"/>
    </xf>
    <xf numFmtId="0" fontId="122" fillId="25" borderId="102" xfId="0" applyFont="1" applyFill="1" applyBorder="1" applyAlignment="1" applyProtection="1">
      <alignment horizontal="center" vertical="center" wrapText="1"/>
      <protection hidden="1"/>
    </xf>
    <xf numFmtId="182" fontId="105" fillId="9" borderId="0" xfId="1" quotePrefix="1" applyNumberFormat="1" applyFont="1" applyFill="1" applyAlignment="1" applyProtection="1">
      <alignment horizontal="center"/>
      <protection hidden="1"/>
    </xf>
    <xf numFmtId="182" fontId="108" fillId="9" borderId="9" xfId="0" applyNumberFormat="1" applyFont="1" applyFill="1" applyBorder="1" applyAlignment="1" applyProtection="1">
      <alignment horizontal="center"/>
      <protection hidden="1"/>
    </xf>
    <xf numFmtId="174" fontId="105" fillId="9" borderId="0" xfId="1" applyNumberFormat="1" applyFont="1" applyFill="1" applyAlignment="1" applyProtection="1">
      <alignment horizontal="center"/>
      <protection hidden="1"/>
    </xf>
    <xf numFmtId="0" fontId="105" fillId="9" borderId="0" xfId="0" applyFont="1" applyFill="1" applyBorder="1" applyAlignment="1" applyProtection="1">
      <alignment horizontal="left" vertical="top" wrapText="1"/>
      <protection hidden="1"/>
    </xf>
    <xf numFmtId="44" fontId="105" fillId="9" borderId="101" xfId="0" applyNumberFormat="1" applyFont="1" applyFill="1" applyBorder="1" applyAlignment="1" applyProtection="1">
      <alignment horizontal="center"/>
      <protection hidden="1"/>
    </xf>
    <xf numFmtId="0" fontId="108" fillId="9" borderId="5" xfId="0" applyFont="1" applyFill="1" applyBorder="1" applyAlignment="1" applyProtection="1">
      <alignment horizontal="center" vertical="center" wrapText="1"/>
      <protection hidden="1"/>
    </xf>
    <xf numFmtId="44" fontId="105" fillId="9" borderId="17" xfId="0" applyNumberFormat="1" applyFont="1" applyFill="1" applyBorder="1" applyAlignment="1" applyProtection="1">
      <alignment horizontal="center"/>
      <protection hidden="1"/>
    </xf>
    <xf numFmtId="178" fontId="105" fillId="9" borderId="17" xfId="22" applyNumberFormat="1" applyFont="1" applyFill="1" applyBorder="1" applyAlignment="1" applyProtection="1">
      <alignment horizontal="center"/>
      <protection hidden="1"/>
    </xf>
    <xf numFmtId="0" fontId="123" fillId="25" borderId="15" xfId="0" applyFont="1" applyFill="1" applyBorder="1" applyAlignment="1" applyProtection="1">
      <alignment horizontal="center" vertical="center"/>
      <protection hidden="1"/>
    </xf>
    <xf numFmtId="0" fontId="123" fillId="25" borderId="6" xfId="0" applyFont="1" applyFill="1" applyBorder="1" applyAlignment="1" applyProtection="1">
      <alignment horizontal="center" vertical="center"/>
      <protection hidden="1"/>
    </xf>
    <xf numFmtId="0" fontId="123" fillId="25" borderId="99" xfId="0" applyFont="1" applyFill="1" applyBorder="1" applyAlignment="1" applyProtection="1">
      <alignment horizontal="center" vertical="center"/>
      <protection hidden="1"/>
    </xf>
    <xf numFmtId="0" fontId="123" fillId="25" borderId="65" xfId="0" applyFont="1" applyFill="1" applyBorder="1" applyAlignment="1" applyProtection="1">
      <alignment horizontal="center" vertical="center"/>
      <protection hidden="1"/>
    </xf>
    <xf numFmtId="0" fontId="123" fillId="25" borderId="8" xfId="0" applyFont="1" applyFill="1" applyBorder="1" applyAlignment="1" applyProtection="1">
      <alignment horizontal="center" vertical="center"/>
      <protection hidden="1"/>
    </xf>
    <xf numFmtId="0" fontId="123" fillId="25" borderId="21" xfId="0" applyFont="1" applyFill="1" applyBorder="1" applyAlignment="1" applyProtection="1">
      <alignment horizontal="center" vertical="center"/>
      <protection hidden="1"/>
    </xf>
    <xf numFmtId="0" fontId="122" fillId="25" borderId="107" xfId="0" applyFont="1" applyFill="1" applyBorder="1" applyAlignment="1" applyProtection="1">
      <alignment horizontal="center" vertical="center" wrapText="1"/>
      <protection hidden="1"/>
    </xf>
    <xf numFmtId="0" fontId="122" fillId="25" borderId="108" xfId="0" applyFont="1" applyFill="1" applyBorder="1" applyAlignment="1" applyProtection="1">
      <alignment horizontal="center" vertical="center" wrapText="1"/>
      <protection hidden="1"/>
    </xf>
    <xf numFmtId="0" fontId="124" fillId="25" borderId="67" xfId="0" quotePrefix="1" applyFont="1" applyFill="1" applyBorder="1" applyAlignment="1" applyProtection="1">
      <alignment horizontal="center" vertical="center"/>
      <protection hidden="1"/>
    </xf>
    <xf numFmtId="0" fontId="124" fillId="25" borderId="98" xfId="0" quotePrefix="1" applyFont="1" applyFill="1" applyBorder="1" applyAlignment="1" applyProtection="1">
      <alignment horizontal="center" vertical="center"/>
      <protection hidden="1"/>
    </xf>
    <xf numFmtId="0" fontId="105" fillId="9" borderId="114" xfId="0" quotePrefix="1" applyFont="1" applyFill="1" applyBorder="1" applyAlignment="1" applyProtection="1">
      <alignment horizontal="center"/>
    </xf>
    <xf numFmtId="0" fontId="105" fillId="9" borderId="114" xfId="0" quotePrefix="1" applyFont="1" applyFill="1" applyBorder="1" applyAlignment="1" applyProtection="1">
      <alignment horizontal="left" wrapText="1"/>
    </xf>
    <xf numFmtId="168" fontId="105" fillId="9" borderId="114" xfId="1" quotePrefix="1" applyNumberFormat="1" applyFont="1" applyFill="1" applyBorder="1" applyAlignment="1" applyProtection="1">
      <alignment horizontal="center"/>
    </xf>
    <xf numFmtId="0" fontId="123" fillId="25" borderId="72" xfId="0" quotePrefix="1" applyFont="1" applyFill="1" applyBorder="1" applyAlignment="1" applyProtection="1">
      <alignment horizontal="center" vertical="center"/>
      <protection hidden="1"/>
    </xf>
    <xf numFmtId="0" fontId="123" fillId="25" borderId="67" xfId="0" applyFont="1" applyFill="1" applyBorder="1" applyAlignment="1" applyProtection="1">
      <alignment horizontal="center" vertical="center"/>
      <protection hidden="1"/>
    </xf>
    <xf numFmtId="0" fontId="123" fillId="25" borderId="102" xfId="0" applyFont="1" applyFill="1" applyBorder="1" applyAlignment="1" applyProtection="1">
      <alignment horizontal="center" vertical="center"/>
      <protection hidden="1"/>
    </xf>
    <xf numFmtId="0" fontId="122" fillId="25" borderId="104" xfId="0" applyFont="1" applyFill="1" applyBorder="1" applyAlignment="1" applyProtection="1">
      <alignment horizontal="center" vertical="center"/>
      <protection hidden="1"/>
    </xf>
    <xf numFmtId="0" fontId="122" fillId="25" borderId="105" xfId="0" applyFont="1" applyFill="1" applyBorder="1" applyAlignment="1" applyProtection="1">
      <alignment horizontal="center" vertical="center"/>
      <protection hidden="1"/>
    </xf>
    <xf numFmtId="0" fontId="122" fillId="25" borderId="106" xfId="0" applyFont="1" applyFill="1" applyBorder="1" applyAlignment="1" applyProtection="1">
      <alignment horizontal="center" vertical="center"/>
      <protection hidden="1"/>
    </xf>
    <xf numFmtId="0" fontId="122" fillId="25" borderId="109" xfId="0" applyFont="1" applyFill="1" applyBorder="1" applyAlignment="1" applyProtection="1">
      <alignment horizontal="center" vertical="center"/>
      <protection hidden="1"/>
    </xf>
    <xf numFmtId="182" fontId="108" fillId="9" borderId="31" xfId="1" applyNumberFormat="1" applyFont="1" applyFill="1" applyBorder="1" applyAlignment="1" applyProtection="1">
      <alignment horizontal="center" vertical="center"/>
      <protection hidden="1"/>
    </xf>
    <xf numFmtId="182" fontId="108" fillId="9" borderId="32" xfId="1" applyNumberFormat="1" applyFont="1" applyFill="1" applyBorder="1" applyAlignment="1" applyProtection="1">
      <alignment horizontal="center" vertical="center"/>
      <protection hidden="1"/>
    </xf>
    <xf numFmtId="182" fontId="108" fillId="9" borderId="33" xfId="1" applyNumberFormat="1" applyFont="1" applyFill="1" applyBorder="1" applyAlignment="1" applyProtection="1">
      <alignment horizontal="center" vertical="center"/>
      <protection hidden="1"/>
    </xf>
    <xf numFmtId="173" fontId="113" fillId="9" borderId="0" xfId="0" applyNumberFormat="1" applyFont="1" applyFill="1" applyBorder="1" applyAlignment="1" applyProtection="1">
      <alignment horizontal="left" vertical="center" wrapText="1"/>
      <protection hidden="1"/>
    </xf>
    <xf numFmtId="0" fontId="105" fillId="9" borderId="73" xfId="0" quotePrefix="1" applyFont="1" applyFill="1" applyBorder="1" applyAlignment="1" applyProtection="1">
      <alignment horizontal="center"/>
    </xf>
    <xf numFmtId="0" fontId="105" fillId="9" borderId="73" xfId="0" quotePrefix="1" applyFont="1" applyFill="1" applyBorder="1" applyAlignment="1" applyProtection="1">
      <alignment horizontal="left" wrapText="1"/>
    </xf>
    <xf numFmtId="168" fontId="105" fillId="9" borderId="73" xfId="1" quotePrefix="1" applyNumberFormat="1" applyFont="1" applyFill="1" applyBorder="1" applyAlignment="1" applyProtection="1">
      <alignment horizontal="center"/>
    </xf>
    <xf numFmtId="0" fontId="105" fillId="9" borderId="18" xfId="0" quotePrefix="1" applyFont="1" applyFill="1" applyBorder="1" applyAlignment="1" applyProtection="1">
      <alignment horizontal="center"/>
    </xf>
    <xf numFmtId="0" fontId="105" fillId="9" borderId="18" xfId="0" quotePrefix="1" applyFont="1" applyFill="1" applyBorder="1" applyAlignment="1" applyProtection="1">
      <alignment horizontal="left" wrapText="1"/>
    </xf>
    <xf numFmtId="168" fontId="108" fillId="9" borderId="97" xfId="1" quotePrefix="1" applyNumberFormat="1" applyFont="1" applyFill="1" applyBorder="1" applyAlignment="1" applyProtection="1">
      <alignment horizontal="center"/>
      <protection hidden="1"/>
    </xf>
    <xf numFmtId="168" fontId="108" fillId="9" borderId="67" xfId="1" quotePrefix="1" applyNumberFormat="1" applyFont="1" applyFill="1" applyBorder="1" applyAlignment="1" applyProtection="1">
      <alignment horizontal="center"/>
      <protection hidden="1"/>
    </xf>
    <xf numFmtId="168" fontId="108" fillId="9" borderId="102" xfId="1" quotePrefix="1" applyNumberFormat="1" applyFont="1" applyFill="1" applyBorder="1" applyAlignment="1" applyProtection="1">
      <alignment horizontal="center"/>
      <protection hidden="1"/>
    </xf>
    <xf numFmtId="168" fontId="108" fillId="9" borderId="119" xfId="1" applyNumberFormat="1" applyFont="1" applyFill="1" applyBorder="1" applyAlignment="1" applyProtection="1">
      <alignment horizontal="right"/>
      <protection hidden="1"/>
    </xf>
    <xf numFmtId="168" fontId="108" fillId="9" borderId="1" xfId="1" applyNumberFormat="1" applyFont="1" applyFill="1" applyBorder="1" applyAlignment="1" applyProtection="1">
      <alignment horizontal="right"/>
      <protection hidden="1"/>
    </xf>
    <xf numFmtId="168" fontId="108" fillId="9" borderId="3" xfId="1" applyNumberFormat="1" applyFont="1" applyFill="1" applyBorder="1" applyAlignment="1" applyProtection="1">
      <alignment horizontal="right"/>
      <protection hidden="1"/>
    </xf>
    <xf numFmtId="0" fontId="105" fillId="9" borderId="10" xfId="0" quotePrefix="1" applyFont="1" applyFill="1" applyBorder="1" applyAlignment="1" applyProtection="1">
      <alignment horizontal="center"/>
    </xf>
    <xf numFmtId="0" fontId="105" fillId="9" borderId="14" xfId="0" quotePrefix="1" applyFont="1" applyFill="1" applyBorder="1" applyAlignment="1" applyProtection="1">
      <alignment horizontal="center"/>
    </xf>
    <xf numFmtId="0" fontId="105" fillId="9" borderId="10" xfId="0" quotePrefix="1" applyFont="1" applyFill="1" applyBorder="1" applyAlignment="1" applyProtection="1">
      <alignment horizontal="left" wrapText="1"/>
    </xf>
    <xf numFmtId="0" fontId="105" fillId="9" borderId="0" xfId="0" quotePrefix="1" applyFont="1" applyFill="1" applyBorder="1" applyAlignment="1" applyProtection="1">
      <alignment horizontal="left" wrapText="1"/>
    </xf>
    <xf numFmtId="0" fontId="105" fillId="9" borderId="14" xfId="0" quotePrefix="1" applyFont="1" applyFill="1" applyBorder="1" applyAlignment="1" applyProtection="1">
      <alignment horizontal="left" wrapText="1"/>
    </xf>
    <xf numFmtId="168" fontId="105" fillId="9" borderId="10" xfId="1" quotePrefix="1" applyNumberFormat="1" applyFont="1" applyFill="1" applyBorder="1" applyAlignment="1" applyProtection="1">
      <alignment horizontal="right"/>
      <protection hidden="1"/>
    </xf>
    <xf numFmtId="168" fontId="105" fillId="9" borderId="0" xfId="1" quotePrefix="1" applyNumberFormat="1" applyFont="1" applyFill="1" applyBorder="1" applyAlignment="1" applyProtection="1">
      <alignment horizontal="right"/>
      <protection hidden="1"/>
    </xf>
    <xf numFmtId="168" fontId="105" fillId="9" borderId="5" xfId="1" quotePrefix="1" applyNumberFormat="1" applyFont="1" applyFill="1" applyBorder="1" applyAlignment="1" applyProtection="1">
      <alignment horizontal="right"/>
      <protection hidden="1"/>
    </xf>
    <xf numFmtId="0" fontId="105" fillId="9" borderId="20" xfId="0" quotePrefix="1" applyFont="1" applyFill="1" applyBorder="1" applyAlignment="1" applyProtection="1">
      <alignment horizontal="center"/>
    </xf>
    <xf numFmtId="0" fontId="105" fillId="9" borderId="21" xfId="0" quotePrefix="1" applyFont="1" applyFill="1" applyBorder="1" applyAlignment="1" applyProtection="1">
      <alignment horizontal="center"/>
    </xf>
    <xf numFmtId="0" fontId="105" fillId="9" borderId="20" xfId="0" quotePrefix="1" applyFont="1" applyFill="1" applyBorder="1" applyAlignment="1" applyProtection="1">
      <alignment horizontal="left" wrapText="1"/>
    </xf>
    <xf numFmtId="0" fontId="105" fillId="9" borderId="8" xfId="0" quotePrefix="1" applyFont="1" applyFill="1" applyBorder="1" applyAlignment="1" applyProtection="1">
      <alignment horizontal="left" wrapText="1"/>
    </xf>
    <xf numFmtId="0" fontId="105" fillId="9" borderId="21" xfId="0" quotePrefix="1" applyFont="1" applyFill="1" applyBorder="1" applyAlignment="1" applyProtection="1">
      <alignment horizontal="left" wrapText="1"/>
    </xf>
    <xf numFmtId="168" fontId="105" fillId="9" borderId="20" xfId="1" quotePrefix="1" applyNumberFormat="1" applyFont="1" applyFill="1" applyBorder="1" applyAlignment="1" applyProtection="1">
      <alignment horizontal="right"/>
      <protection hidden="1"/>
    </xf>
    <xf numFmtId="168" fontId="105" fillId="9" borderId="8" xfId="1" quotePrefix="1" applyNumberFormat="1" applyFont="1" applyFill="1" applyBorder="1" applyAlignment="1" applyProtection="1">
      <alignment horizontal="right"/>
      <protection hidden="1"/>
    </xf>
    <xf numFmtId="168" fontId="105" fillId="9" borderId="66" xfId="1" quotePrefix="1" applyNumberFormat="1" applyFont="1" applyFill="1" applyBorder="1" applyAlignment="1" applyProtection="1">
      <alignment horizontal="right"/>
      <protection hidden="1"/>
    </xf>
    <xf numFmtId="168" fontId="102" fillId="12" borderId="26" xfId="1" applyNumberFormat="1" applyFont="1" applyFill="1" applyBorder="1" applyAlignment="1">
      <alignment horizontal="center" vertical="center"/>
    </xf>
    <xf numFmtId="168" fontId="102" fillId="12" borderId="22" xfId="1" applyNumberFormat="1" applyFont="1" applyFill="1" applyBorder="1" applyAlignment="1">
      <alignment horizontal="center" vertical="center"/>
    </xf>
    <xf numFmtId="0" fontId="81" fillId="12" borderId="24" xfId="12" quotePrefix="1" applyFont="1" applyFill="1" applyBorder="1" applyAlignment="1">
      <alignment horizontal="center" vertical="center" wrapText="1"/>
    </xf>
    <xf numFmtId="0" fontId="81" fillId="12" borderId="9" xfId="12" quotePrefix="1" applyFont="1" applyFill="1" applyBorder="1" applyAlignment="1">
      <alignment horizontal="center" vertical="center" wrapText="1"/>
    </xf>
    <xf numFmtId="0" fontId="81" fillId="12" borderId="23" xfId="12" quotePrefix="1" applyFont="1" applyFill="1" applyBorder="1" applyAlignment="1">
      <alignment horizontal="center" vertical="center" wrapText="1"/>
    </xf>
    <xf numFmtId="0" fontId="81" fillId="12" borderId="10" xfId="12" quotePrefix="1" applyFont="1" applyFill="1" applyBorder="1" applyAlignment="1">
      <alignment horizontal="center" vertical="center" wrapText="1"/>
    </xf>
    <xf numFmtId="0" fontId="81" fillId="12" borderId="0" xfId="12" quotePrefix="1" applyFont="1" applyFill="1" applyBorder="1" applyAlignment="1">
      <alignment horizontal="center" vertical="center" wrapText="1"/>
    </xf>
    <xf numFmtId="0" fontId="81" fillId="12" borderId="14" xfId="12" quotePrefix="1" applyFont="1" applyFill="1" applyBorder="1" applyAlignment="1">
      <alignment horizontal="center" vertical="center" wrapText="1"/>
    </xf>
    <xf numFmtId="0" fontId="81" fillId="12" borderId="20" xfId="12" quotePrefix="1" applyFont="1" applyFill="1" applyBorder="1" applyAlignment="1">
      <alignment horizontal="center" vertical="center" wrapText="1"/>
    </xf>
    <xf numFmtId="0" fontId="81" fillId="12" borderId="8" xfId="12" quotePrefix="1" applyFont="1" applyFill="1" applyBorder="1" applyAlignment="1">
      <alignment horizontal="center" vertical="center" wrapText="1"/>
    </xf>
    <xf numFmtId="0" fontId="81" fillId="12" borderId="21" xfId="12" quotePrefix="1" applyFont="1" applyFill="1" applyBorder="1" applyAlignment="1">
      <alignment horizontal="center" vertical="center" wrapText="1"/>
    </xf>
    <xf numFmtId="0" fontId="80" fillId="12" borderId="8" xfId="12" applyFont="1" applyFill="1" applyBorder="1" applyAlignment="1">
      <alignment horizontal="center" wrapText="1"/>
    </xf>
    <xf numFmtId="0" fontId="82" fillId="0" borderId="0" xfId="12" applyFont="1" applyFill="1" applyBorder="1" applyAlignment="1">
      <alignment horizontal="center" vertical="center"/>
    </xf>
    <xf numFmtId="168" fontId="76" fillId="15" borderId="26" xfId="1" applyNumberFormat="1" applyFont="1" applyFill="1" applyBorder="1" applyAlignment="1">
      <alignment horizontal="center" vertical="center" wrapText="1"/>
    </xf>
    <xf numFmtId="168" fontId="76" fillId="15" borderId="22" xfId="1" applyNumberFormat="1" applyFont="1" applyFill="1" applyBorder="1" applyAlignment="1">
      <alignment horizontal="center" vertical="center" wrapText="1"/>
    </xf>
    <xf numFmtId="168" fontId="76" fillId="15" borderId="34" xfId="1" applyNumberFormat="1" applyFont="1" applyFill="1" applyBorder="1" applyAlignment="1">
      <alignment horizontal="center" vertical="center" wrapText="1"/>
    </xf>
    <xf numFmtId="0" fontId="81" fillId="12" borderId="0" xfId="12" quotePrefix="1" applyFont="1" applyFill="1" applyBorder="1" applyAlignment="1">
      <alignment horizontal="left" vertical="center" wrapText="1"/>
    </xf>
    <xf numFmtId="168" fontId="76" fillId="12" borderId="26" xfId="1" applyNumberFormat="1" applyFont="1" applyFill="1" applyBorder="1" applyAlignment="1">
      <alignment horizontal="center" vertical="center" wrapText="1"/>
    </xf>
    <xf numFmtId="168" fontId="76" fillId="12" borderId="22" xfId="1" applyNumberFormat="1" applyFont="1" applyFill="1" applyBorder="1" applyAlignment="1">
      <alignment horizontal="center" vertical="center" wrapText="1"/>
    </xf>
    <xf numFmtId="171" fontId="67" fillId="0" borderId="8" xfId="12" applyNumberFormat="1" applyFont="1" applyFill="1" applyBorder="1" applyAlignment="1">
      <alignment horizontal="center" vertical="center"/>
    </xf>
    <xf numFmtId="0" fontId="81" fillId="0" borderId="0" xfId="12" applyFont="1" applyFill="1" applyBorder="1" applyAlignment="1">
      <alignment horizontal="center"/>
    </xf>
    <xf numFmtId="0" fontId="14" fillId="0" borderId="4" xfId="12" applyFont="1" applyFill="1" applyBorder="1" applyAlignment="1">
      <alignment horizontal="center" vertical="top"/>
    </xf>
    <xf numFmtId="0" fontId="14" fillId="0" borderId="0" xfId="12" applyFont="1" applyFill="1" applyBorder="1" applyAlignment="1">
      <alignment horizontal="center" vertical="top"/>
    </xf>
    <xf numFmtId="0" fontId="100" fillId="0" borderId="0" xfId="12" applyFont="1" applyFill="1" applyBorder="1" applyAlignment="1">
      <alignment horizontal="right"/>
    </xf>
    <xf numFmtId="0" fontId="68" fillId="0" borderId="26" xfId="12" applyFont="1" applyFill="1" applyBorder="1" applyAlignment="1">
      <alignment horizontal="left" vertical="center"/>
    </xf>
    <xf numFmtId="0" fontId="68" fillId="0" borderId="22" xfId="12" applyFont="1" applyFill="1" applyBorder="1" applyAlignment="1">
      <alignment horizontal="left" vertical="center"/>
    </xf>
    <xf numFmtId="0" fontId="68" fillId="0" borderId="34" xfId="12" applyFont="1" applyFill="1" applyBorder="1" applyAlignment="1">
      <alignment horizontal="left" vertical="center"/>
    </xf>
    <xf numFmtId="184" fontId="81" fillId="12" borderId="26" xfId="12" applyNumberFormat="1" applyFont="1" applyFill="1" applyBorder="1" applyAlignment="1">
      <alignment horizontal="center" vertical="center" wrapText="1"/>
    </xf>
    <xf numFmtId="184" fontId="81" fillId="12" borderId="22" xfId="12" applyNumberFormat="1" applyFont="1" applyFill="1" applyBorder="1" applyAlignment="1">
      <alignment horizontal="center" vertical="center" wrapText="1"/>
    </xf>
    <xf numFmtId="184" fontId="81" fillId="12" borderId="34" xfId="12" applyNumberFormat="1" applyFont="1" applyFill="1" applyBorder="1" applyAlignment="1">
      <alignment horizontal="center" vertical="center" wrapText="1"/>
    </xf>
    <xf numFmtId="184" fontId="81" fillId="16" borderId="10" xfId="12" applyNumberFormat="1" applyFont="1" applyFill="1" applyBorder="1" applyAlignment="1">
      <alignment horizontal="center" vertical="center" wrapText="1"/>
    </xf>
    <xf numFmtId="184" fontId="81" fillId="16" borderId="0" xfId="12" applyNumberFormat="1" applyFont="1" applyFill="1" applyBorder="1" applyAlignment="1">
      <alignment horizontal="center" vertical="center" wrapText="1"/>
    </xf>
    <xf numFmtId="184" fontId="81" fillId="16" borderId="14" xfId="12" applyNumberFormat="1" applyFont="1" applyFill="1" applyBorder="1" applyAlignment="1">
      <alignment horizontal="center" vertical="center" wrapText="1"/>
    </xf>
    <xf numFmtId="0" fontId="92" fillId="12" borderId="0" xfId="12" applyFont="1" applyFill="1" applyBorder="1" applyAlignment="1">
      <alignment horizontal="center" wrapText="1"/>
    </xf>
    <xf numFmtId="0" fontId="68" fillId="12" borderId="26" xfId="12" applyFont="1" applyFill="1" applyBorder="1" applyAlignment="1">
      <alignment horizontal="left" vertical="center" wrapText="1"/>
    </xf>
    <xf numFmtId="0" fontId="68" fillId="12" borderId="22" xfId="12" applyFont="1" applyFill="1" applyBorder="1" applyAlignment="1">
      <alignment horizontal="left" vertical="center" wrapText="1"/>
    </xf>
    <xf numFmtId="0" fontId="68" fillId="12" borderId="34" xfId="12" applyFont="1" applyFill="1" applyBorder="1" applyAlignment="1">
      <alignment horizontal="left" vertical="center" wrapText="1"/>
    </xf>
    <xf numFmtId="0" fontId="14" fillId="12" borderId="6" xfId="12" applyFont="1" applyFill="1" applyBorder="1" applyAlignment="1">
      <alignment horizontal="left" wrapText="1"/>
    </xf>
    <xf numFmtId="0" fontId="76" fillId="12" borderId="0" xfId="12" applyFont="1" applyFill="1" applyBorder="1" applyAlignment="1">
      <alignment horizontal="center" wrapText="1"/>
    </xf>
    <xf numFmtId="0" fontId="76" fillId="12" borderId="5" xfId="12" applyFont="1" applyFill="1" applyBorder="1" applyAlignment="1">
      <alignment horizontal="center" wrapText="1"/>
    </xf>
    <xf numFmtId="0" fontId="91" fillId="12" borderId="0" xfId="12" applyFont="1" applyFill="1" applyBorder="1" applyAlignment="1">
      <alignment horizontal="center" wrapText="1"/>
    </xf>
    <xf numFmtId="0" fontId="91" fillId="12" borderId="14" xfId="12" applyFont="1" applyFill="1" applyBorder="1" applyAlignment="1">
      <alignment horizontal="center" wrapText="1"/>
    </xf>
    <xf numFmtId="0" fontId="15" fillId="12" borderId="0" xfId="12" applyFont="1" applyFill="1" applyBorder="1" applyAlignment="1">
      <alignment horizontal="left" wrapText="1"/>
    </xf>
    <xf numFmtId="0" fontId="68" fillId="0" borderId="4" xfId="12" applyFont="1" applyFill="1" applyBorder="1" applyAlignment="1">
      <alignment horizontal="left" vertical="center" wrapText="1"/>
    </xf>
    <xf numFmtId="0" fontId="68" fillId="0" borderId="0" xfId="12" applyFont="1" applyFill="1" applyBorder="1" applyAlignment="1">
      <alignment horizontal="left" vertical="center" wrapText="1"/>
    </xf>
    <xf numFmtId="0" fontId="68" fillId="0" borderId="4" xfId="12" applyFont="1" applyFill="1" applyBorder="1" applyAlignment="1">
      <alignment horizontal="left" vertical="center"/>
    </xf>
    <xf numFmtId="0" fontId="68" fillId="0" borderId="0" xfId="12" applyFont="1" applyFill="1" applyBorder="1" applyAlignment="1">
      <alignment horizontal="left" vertical="center"/>
    </xf>
    <xf numFmtId="0" fontId="92" fillId="12" borderId="8" xfId="12" applyFont="1" applyFill="1" applyBorder="1" applyAlignment="1">
      <alignment horizontal="center" wrapText="1"/>
    </xf>
    <xf numFmtId="0" fontId="88" fillId="0" borderId="8" xfId="12" applyFont="1" applyFill="1" applyBorder="1" applyAlignment="1">
      <alignment horizontal="center" vertical="center"/>
    </xf>
    <xf numFmtId="0" fontId="88" fillId="0" borderId="26" xfId="12" applyFont="1" applyFill="1" applyBorder="1" applyAlignment="1">
      <alignment horizontal="center"/>
    </xf>
    <xf numFmtId="0" fontId="88" fillId="0" borderId="34" xfId="12" applyFont="1" applyFill="1" applyBorder="1" applyAlignment="1">
      <alignment horizontal="center"/>
    </xf>
    <xf numFmtId="0" fontId="67" fillId="12" borderId="8" xfId="12" applyFont="1" applyFill="1" applyBorder="1" applyAlignment="1">
      <alignment horizontal="left" vertical="center" wrapText="1"/>
    </xf>
    <xf numFmtId="0" fontId="9" fillId="12" borderId="8" xfId="12" applyFont="1" applyFill="1" applyBorder="1" applyAlignment="1">
      <alignment horizontal="left" vertical="center" wrapText="1"/>
    </xf>
    <xf numFmtId="0" fontId="68" fillId="12" borderId="26" xfId="12" applyFont="1" applyFill="1" applyBorder="1" applyAlignment="1">
      <alignment horizontal="center" vertical="center" wrapText="1"/>
    </xf>
    <xf numFmtId="0" fontId="68" fillId="12" borderId="34" xfId="12" applyFont="1" applyFill="1" applyBorder="1" applyAlignment="1">
      <alignment horizontal="center" vertical="center" wrapText="1"/>
    </xf>
    <xf numFmtId="0" fontId="67" fillId="12" borderId="9" xfId="12" applyFont="1" applyFill="1" applyBorder="1" applyAlignment="1">
      <alignment horizontal="left" wrapText="1"/>
    </xf>
    <xf numFmtId="0" fontId="68" fillId="12" borderId="26" xfId="12" applyFont="1" applyFill="1" applyBorder="1" applyAlignment="1">
      <alignment vertical="center" wrapText="1"/>
    </xf>
    <xf numFmtId="0" fontId="68" fillId="12" borderId="22" xfId="12" applyFont="1" applyFill="1" applyBorder="1" applyAlignment="1">
      <alignment vertical="center" wrapText="1"/>
    </xf>
    <xf numFmtId="0" fontId="86" fillId="12" borderId="22" xfId="12" applyFont="1" applyFill="1" applyBorder="1" applyAlignment="1">
      <alignment vertical="center" wrapText="1"/>
    </xf>
    <xf numFmtId="0" fontId="86" fillId="12" borderId="34" xfId="12" applyFont="1" applyFill="1" applyBorder="1" applyAlignment="1">
      <alignment vertical="center" wrapText="1"/>
    </xf>
    <xf numFmtId="0" fontId="68" fillId="12" borderId="34" xfId="12" applyFont="1" applyFill="1" applyBorder="1" applyAlignment="1">
      <alignment vertical="center" wrapText="1"/>
    </xf>
    <xf numFmtId="0" fontId="81" fillId="12" borderId="26" xfId="12" applyFont="1" applyFill="1" applyBorder="1" applyAlignment="1">
      <alignment horizontal="left" vertical="center" wrapText="1"/>
    </xf>
    <xf numFmtId="0" fontId="81" fillId="12" borderId="22" xfId="12" applyFont="1" applyFill="1" applyBorder="1" applyAlignment="1">
      <alignment horizontal="left" vertical="center" wrapText="1"/>
    </xf>
    <xf numFmtId="0" fontId="69" fillId="12" borderId="26" xfId="12" applyFont="1" applyFill="1" applyBorder="1" applyAlignment="1">
      <alignment horizontal="center" vertical="center" wrapText="1"/>
    </xf>
    <xf numFmtId="0" fontId="69" fillId="12" borderId="34" xfId="12" applyFont="1" applyFill="1" applyBorder="1" applyAlignment="1">
      <alignment horizontal="center" vertical="center" wrapText="1"/>
    </xf>
    <xf numFmtId="0" fontId="76" fillId="0" borderId="0" xfId="12" applyFont="1" applyFill="1" applyAlignment="1">
      <alignment horizontal="right"/>
    </xf>
    <xf numFmtId="0" fontId="14" fillId="12" borderId="4" xfId="12" applyFont="1" applyFill="1" applyBorder="1" applyAlignment="1">
      <alignment horizontal="center" vertical="top" wrapText="1"/>
    </xf>
    <xf numFmtId="0" fontId="14" fillId="12" borderId="0" xfId="12" applyFont="1" applyFill="1" applyBorder="1" applyAlignment="1">
      <alignment horizontal="center" vertical="top" wrapText="1"/>
    </xf>
    <xf numFmtId="0" fontId="14" fillId="12" borderId="0" xfId="12" applyFont="1" applyFill="1" applyBorder="1" applyAlignment="1">
      <alignment horizontal="left" vertical="center" wrapText="1"/>
    </xf>
    <xf numFmtId="0" fontId="80" fillId="12" borderId="0" xfId="12" applyFont="1" applyFill="1" applyBorder="1" applyAlignment="1">
      <alignment horizontal="left" wrapText="1"/>
    </xf>
    <xf numFmtId="0" fontId="81" fillId="0" borderId="0" xfId="12" applyFont="1" applyFill="1" applyBorder="1" applyAlignment="1">
      <alignment horizontal="center" vertical="center"/>
    </xf>
    <xf numFmtId="0" fontId="98" fillId="0" borderId="0" xfId="12" applyFont="1" applyBorder="1" applyAlignment="1">
      <alignment horizontal="center"/>
    </xf>
    <xf numFmtId="0" fontId="15" fillId="12" borderId="4" xfId="12" applyFont="1" applyFill="1" applyBorder="1" applyAlignment="1">
      <alignment horizontal="center" vertical="top" wrapText="1"/>
    </xf>
    <xf numFmtId="0" fontId="15" fillId="12" borderId="0" xfId="12" applyFont="1" applyFill="1" applyBorder="1" applyAlignment="1">
      <alignment horizontal="center" vertical="top" wrapText="1"/>
    </xf>
    <xf numFmtId="0" fontId="15" fillId="12" borderId="0" xfId="12" applyFont="1" applyFill="1" applyBorder="1" applyAlignment="1">
      <alignment horizontal="center" wrapText="1"/>
    </xf>
    <xf numFmtId="49" fontId="9" fillId="0" borderId="6" xfId="12" applyNumberFormat="1" applyFont="1" applyFill="1" applyBorder="1" applyAlignment="1">
      <alignment horizontal="center" wrapText="1"/>
    </xf>
    <xf numFmtId="0" fontId="9" fillId="0" borderId="6" xfId="12" applyFont="1" applyFill="1" applyBorder="1" applyAlignment="1">
      <alignment horizontal="center" wrapText="1"/>
    </xf>
    <xf numFmtId="0" fontId="9" fillId="0" borderId="8" xfId="12" applyFont="1" applyFill="1" applyBorder="1" applyAlignment="1">
      <alignment horizontal="center" wrapText="1"/>
    </xf>
    <xf numFmtId="0" fontId="15" fillId="12" borderId="0" xfId="12" applyFont="1" applyFill="1" applyBorder="1" applyAlignment="1">
      <alignment horizontal="left" vertical="center" wrapText="1"/>
    </xf>
    <xf numFmtId="0" fontId="13" fillId="12" borderId="0" xfId="12" applyFont="1" applyFill="1" applyBorder="1" applyAlignment="1">
      <alignment horizontal="left" vertical="center" wrapText="1"/>
    </xf>
    <xf numFmtId="0" fontId="14" fillId="12" borderId="0" xfId="12" applyFont="1" applyFill="1" applyBorder="1" applyAlignment="1">
      <alignment horizontal="left" vertical="top" wrapText="1"/>
    </xf>
    <xf numFmtId="0" fontId="13" fillId="12" borderId="0" xfId="12" applyFont="1" applyFill="1" applyBorder="1" applyAlignment="1">
      <alignment horizontal="left" wrapText="1"/>
    </xf>
    <xf numFmtId="0" fontId="15" fillId="12" borderId="4" xfId="12" applyFont="1" applyFill="1" applyBorder="1" applyAlignment="1">
      <alignment horizontal="center" wrapText="1"/>
    </xf>
    <xf numFmtId="0" fontId="15" fillId="12" borderId="0" xfId="12" applyFont="1" applyFill="1" applyBorder="1" applyAlignment="1">
      <alignment horizontal="left" vertical="top" wrapText="1"/>
    </xf>
    <xf numFmtId="0" fontId="92" fillId="0" borderId="0" xfId="12" applyFont="1" applyFill="1" applyBorder="1" applyAlignment="1">
      <alignment horizontal="center"/>
    </xf>
    <xf numFmtId="0" fontId="88" fillId="12" borderId="0" xfId="12" quotePrefix="1" applyFont="1" applyFill="1" applyBorder="1" applyAlignment="1">
      <alignment horizontal="left" vertical="center" wrapText="1"/>
    </xf>
    <xf numFmtId="0" fontId="88" fillId="12" borderId="5" xfId="12" quotePrefix="1" applyFont="1" applyFill="1" applyBorder="1" applyAlignment="1">
      <alignment horizontal="left" vertical="center" wrapText="1"/>
    </xf>
    <xf numFmtId="0" fontId="88" fillId="0" borderId="0" xfId="12" applyFont="1" applyFill="1" applyBorder="1" applyAlignment="1">
      <alignment horizontal="center" vertical="center"/>
    </xf>
    <xf numFmtId="0" fontId="88" fillId="12" borderId="0" xfId="12" quotePrefix="1" applyFont="1" applyFill="1" applyBorder="1" applyAlignment="1">
      <alignment horizontal="center" vertical="center" wrapText="1"/>
    </xf>
    <xf numFmtId="0" fontId="9" fillId="0" borderId="8" xfId="12" applyFont="1" applyFill="1" applyBorder="1" applyAlignment="1">
      <alignment horizontal="left" vertical="center"/>
    </xf>
    <xf numFmtId="184" fontId="81" fillId="12" borderId="0" xfId="12" applyNumberFormat="1" applyFont="1" applyFill="1" applyBorder="1" applyAlignment="1">
      <alignment horizontal="center" vertical="center" wrapText="1"/>
    </xf>
    <xf numFmtId="0" fontId="76" fillId="12" borderId="26" xfId="12" applyFont="1" applyFill="1" applyBorder="1" applyAlignment="1">
      <alignment horizontal="center" vertical="center" wrapText="1"/>
    </xf>
    <xf numFmtId="0" fontId="76" fillId="12" borderId="22" xfId="12" applyFont="1" applyFill="1" applyBorder="1" applyAlignment="1">
      <alignment horizontal="center" vertical="center" wrapText="1"/>
    </xf>
    <xf numFmtId="0" fontId="76" fillId="12" borderId="34" xfId="12" applyFont="1" applyFill="1" applyBorder="1" applyAlignment="1">
      <alignment horizontal="center" vertical="center" wrapText="1"/>
    </xf>
    <xf numFmtId="184" fontId="81" fillId="12" borderId="10" xfId="12" applyNumberFormat="1" applyFont="1" applyFill="1" applyBorder="1" applyAlignment="1">
      <alignment horizontal="center" vertical="center" wrapText="1"/>
    </xf>
    <xf numFmtId="184" fontId="81" fillId="12" borderId="10" xfId="12" applyNumberFormat="1" applyFont="1" applyFill="1" applyBorder="1" applyAlignment="1">
      <alignment horizontal="left" vertical="center" wrapText="1"/>
    </xf>
    <xf numFmtId="184" fontId="81" fillId="12" borderId="0" xfId="12" applyNumberFormat="1" applyFont="1" applyFill="1" applyBorder="1" applyAlignment="1">
      <alignment horizontal="left" vertical="center" wrapText="1"/>
    </xf>
    <xf numFmtId="0" fontId="101" fillId="0" borderId="116" xfId="12" applyFont="1" applyFill="1" applyBorder="1" applyAlignment="1">
      <alignment horizontal="left" vertical="center"/>
    </xf>
    <xf numFmtId="0" fontId="67" fillId="0" borderId="4" xfId="12" applyFont="1" applyFill="1" applyBorder="1" applyAlignment="1">
      <alignment horizontal="center" vertical="center" wrapText="1"/>
    </xf>
    <xf numFmtId="0" fontId="67" fillId="0" borderId="0" xfId="12" applyFont="1" applyFill="1" applyBorder="1" applyAlignment="1">
      <alignment horizontal="center" vertical="center" wrapText="1"/>
    </xf>
    <xf numFmtId="0" fontId="67" fillId="0" borderId="5" xfId="12" applyFont="1" applyFill="1" applyBorder="1" applyAlignment="1">
      <alignment horizontal="center" vertical="center" wrapText="1"/>
    </xf>
    <xf numFmtId="0" fontId="67" fillId="0" borderId="16" xfId="12" applyFont="1" applyFill="1" applyBorder="1" applyAlignment="1">
      <alignment horizontal="center" vertical="center" wrapText="1"/>
    </xf>
    <xf numFmtId="0" fontId="67" fillId="0" borderId="1" xfId="12" applyFont="1" applyFill="1" applyBorder="1" applyAlignment="1">
      <alignment horizontal="center" vertical="center" wrapText="1"/>
    </xf>
    <xf numFmtId="0" fontId="67" fillId="0" borderId="3" xfId="12" applyFont="1" applyFill="1" applyBorder="1" applyAlignment="1">
      <alignment horizontal="center" vertical="center" wrapText="1"/>
    </xf>
    <xf numFmtId="0" fontId="67" fillId="0" borderId="0" xfId="12" applyFont="1" applyBorder="1" applyAlignment="1">
      <alignment horizontal="left"/>
    </xf>
    <xf numFmtId="0" fontId="76" fillId="0" borderId="4" xfId="12" applyFont="1" applyFill="1" applyBorder="1" applyAlignment="1">
      <alignment horizontal="center" vertical="center" wrapText="1"/>
    </xf>
    <xf numFmtId="0" fontId="76" fillId="0" borderId="0" xfId="12" applyFont="1" applyFill="1" applyBorder="1" applyAlignment="1">
      <alignment horizontal="center" vertical="center" wrapText="1"/>
    </xf>
    <xf numFmtId="0" fontId="97" fillId="0" borderId="0" xfId="12" applyFont="1" applyFill="1" applyBorder="1" applyAlignment="1">
      <alignment horizontal="center" vertical="center" wrapText="1"/>
    </xf>
    <xf numFmtId="185" fontId="23" fillId="0" borderId="8" xfId="12" applyNumberFormat="1" applyFont="1" applyBorder="1" applyAlignment="1">
      <alignment horizontal="center"/>
    </xf>
    <xf numFmtId="0" fontId="76" fillId="12" borderId="0" xfId="12" applyFont="1" applyFill="1" applyBorder="1" applyAlignment="1">
      <alignment horizontal="center" vertical="top" wrapText="1"/>
    </xf>
    <xf numFmtId="0" fontId="76" fillId="12" borderId="5" xfId="12" applyFont="1" applyFill="1" applyBorder="1" applyAlignment="1">
      <alignment horizontal="center" vertical="top" wrapText="1"/>
    </xf>
    <xf numFmtId="0" fontId="76" fillId="12" borderId="1" xfId="12" applyFont="1" applyFill="1" applyBorder="1" applyAlignment="1">
      <alignment horizontal="center" vertical="top" wrapText="1"/>
    </xf>
    <xf numFmtId="0" fontId="76" fillId="12" borderId="3" xfId="12" applyFont="1" applyFill="1" applyBorder="1" applyAlignment="1">
      <alignment horizontal="center" vertical="top" wrapText="1"/>
    </xf>
    <xf numFmtId="0" fontId="89" fillId="0" borderId="10" xfId="12" applyFont="1" applyFill="1" applyBorder="1" applyAlignment="1">
      <alignment horizontal="center" vertical="center" wrapText="1"/>
    </xf>
    <xf numFmtId="0" fontId="89" fillId="0" borderId="0" xfId="12" applyFont="1" applyFill="1" applyBorder="1" applyAlignment="1">
      <alignment horizontal="center" vertical="center" wrapText="1"/>
    </xf>
    <xf numFmtId="0" fontId="92" fillId="12" borderId="14" xfId="12" applyFont="1" applyFill="1" applyBorder="1" applyAlignment="1">
      <alignment horizontal="center" wrapText="1"/>
    </xf>
    <xf numFmtId="0" fontId="79" fillId="12" borderId="0" xfId="12" applyFont="1" applyFill="1" applyBorder="1" applyAlignment="1">
      <alignment horizontal="left" wrapText="1"/>
    </xf>
    <xf numFmtId="0" fontId="144" fillId="0" borderId="0" xfId="12" applyFont="1" applyFill="1" applyAlignment="1">
      <alignment horizontal="left" vertical="top" wrapText="1"/>
    </xf>
    <xf numFmtId="0" fontId="91" fillId="12" borderId="8" xfId="12" applyFont="1" applyFill="1" applyBorder="1" applyAlignment="1">
      <alignment horizontal="center" wrapText="1"/>
    </xf>
    <xf numFmtId="0" fontId="83" fillId="12" borderId="0" xfId="12" applyFont="1" applyFill="1" applyBorder="1" applyAlignment="1">
      <alignment horizontal="left" wrapText="1"/>
    </xf>
    <xf numFmtId="168" fontId="67" fillId="0" borderId="0" xfId="1" applyNumberFormat="1" applyFont="1" applyFill="1" applyBorder="1" applyAlignment="1">
      <alignment horizontal="center" vertical="center"/>
    </xf>
    <xf numFmtId="168" fontId="67" fillId="0" borderId="8" xfId="1" applyNumberFormat="1" applyFont="1" applyFill="1" applyBorder="1" applyAlignment="1">
      <alignment horizontal="center" vertical="center"/>
    </xf>
    <xf numFmtId="0" fontId="9" fillId="0" borderId="0" xfId="12" applyFont="1" applyFill="1" applyBorder="1" applyAlignment="1">
      <alignment horizontal="center" vertical="center"/>
    </xf>
    <xf numFmtId="0" fontId="9" fillId="0" borderId="8" xfId="12" applyFont="1" applyFill="1" applyBorder="1" applyAlignment="1">
      <alignment horizontal="center" vertical="center"/>
    </xf>
    <xf numFmtId="0" fontId="87" fillId="16" borderId="26" xfId="12" applyFont="1" applyFill="1" applyBorder="1" applyAlignment="1">
      <alignment horizontal="center" vertical="center"/>
    </xf>
    <xf numFmtId="0" fontId="87" fillId="16" borderId="22" xfId="12" applyFont="1" applyFill="1" applyBorder="1" applyAlignment="1">
      <alignment horizontal="center" vertical="center"/>
    </xf>
    <xf numFmtId="0" fontId="87" fillId="16" borderId="34" xfId="12" applyFont="1" applyFill="1" applyBorder="1" applyAlignment="1">
      <alignment horizontal="center" vertical="center"/>
    </xf>
    <xf numFmtId="0" fontId="92" fillId="0" borderId="26" xfId="12" applyFont="1" applyFill="1" applyBorder="1" applyAlignment="1">
      <alignment horizontal="center" vertical="center"/>
    </xf>
    <xf numFmtId="0" fontId="92" fillId="0" borderId="22" xfId="12" applyFont="1" applyFill="1" applyBorder="1" applyAlignment="1">
      <alignment horizontal="center" vertical="center"/>
    </xf>
    <xf numFmtId="0" fontId="92" fillId="0" borderId="34" xfId="12" applyFont="1" applyFill="1" applyBorder="1" applyAlignment="1">
      <alignment horizontal="center" vertical="center"/>
    </xf>
    <xf numFmtId="0" fontId="88" fillId="0" borderId="26" xfId="12" applyFont="1" applyFill="1" applyBorder="1" applyAlignment="1">
      <alignment horizontal="center" vertical="center"/>
    </xf>
    <xf numFmtId="0" fontId="88" fillId="0" borderId="22" xfId="12" applyFont="1" applyFill="1" applyBorder="1" applyAlignment="1">
      <alignment horizontal="center" vertical="center"/>
    </xf>
    <xf numFmtId="0" fontId="88" fillId="0" borderId="34" xfId="12" applyFont="1" applyFill="1" applyBorder="1" applyAlignment="1">
      <alignment horizontal="center" vertical="center"/>
    </xf>
    <xf numFmtId="184" fontId="81" fillId="12" borderId="26" xfId="12" applyNumberFormat="1" applyFont="1" applyFill="1" applyBorder="1" applyAlignment="1">
      <alignment horizontal="left" vertical="center" wrapText="1"/>
    </xf>
    <xf numFmtId="184" fontId="81" fillId="12" borderId="22" xfId="12" applyNumberFormat="1" applyFont="1" applyFill="1" applyBorder="1" applyAlignment="1">
      <alignment horizontal="left" vertical="center" wrapText="1"/>
    </xf>
    <xf numFmtId="165" fontId="9" fillId="0" borderId="6" xfId="1" applyFont="1" applyFill="1" applyBorder="1" applyAlignment="1">
      <alignment horizontal="center" wrapText="1"/>
    </xf>
    <xf numFmtId="165" fontId="9" fillId="0" borderId="8" xfId="1" applyFont="1" applyFill="1" applyBorder="1" applyAlignment="1">
      <alignment horizontal="center" wrapText="1"/>
    </xf>
    <xf numFmtId="0" fontId="13" fillId="0" borderId="0" xfId="0" applyFont="1" applyBorder="1" applyAlignment="1">
      <alignment horizontal="left"/>
    </xf>
    <xf numFmtId="168" fontId="20" fillId="0" borderId="24" xfId="0" applyNumberFormat="1" applyFont="1" applyBorder="1" applyAlignment="1">
      <alignment horizontal="center" vertical="center"/>
    </xf>
    <xf numFmtId="168" fontId="20" fillId="0" borderId="9" xfId="0" applyNumberFormat="1" applyFont="1" applyBorder="1" applyAlignment="1">
      <alignment horizontal="center" vertical="center"/>
    </xf>
    <xf numFmtId="168" fontId="20" fillId="0" borderId="20" xfId="0" applyNumberFormat="1" applyFont="1" applyBorder="1" applyAlignment="1">
      <alignment horizontal="center" vertical="center"/>
    </xf>
    <xf numFmtId="168" fontId="20" fillId="0" borderId="8" xfId="0" applyNumberFormat="1" applyFont="1" applyBorder="1" applyAlignment="1">
      <alignment horizontal="center" vertical="center"/>
    </xf>
    <xf numFmtId="168" fontId="20" fillId="0" borderId="10" xfId="0" applyNumberFormat="1" applyFont="1" applyBorder="1" applyAlignment="1">
      <alignment horizontal="center" vertical="center"/>
    </xf>
    <xf numFmtId="168" fontId="20" fillId="0" borderId="0" xfId="0" applyNumberFormat="1" applyFont="1" applyBorder="1" applyAlignment="1">
      <alignment horizontal="center" vertical="center"/>
    </xf>
    <xf numFmtId="0" fontId="23" fillId="0" borderId="26" xfId="0" applyFont="1" applyBorder="1" applyAlignment="1">
      <alignment horizontal="center"/>
    </xf>
    <xf numFmtId="0" fontId="23" fillId="0" borderId="22" xfId="0" applyFont="1" applyBorder="1" applyAlignment="1">
      <alignment horizontal="center"/>
    </xf>
    <xf numFmtId="0" fontId="23" fillId="0" borderId="34" xfId="0" applyFont="1" applyBorder="1" applyAlignment="1">
      <alignment horizontal="center"/>
    </xf>
    <xf numFmtId="0" fontId="15" fillId="0" borderId="0" xfId="0" applyFont="1" applyBorder="1" applyAlignment="1">
      <alignment horizontal="left" wrapText="1"/>
    </xf>
    <xf numFmtId="0" fontId="17" fillId="0" borderId="24" xfId="0" applyFont="1" applyBorder="1" applyAlignment="1">
      <alignment horizontal="center" textRotation="90"/>
    </xf>
    <xf numFmtId="0" fontId="17" fillId="0" borderId="9" xfId="0" applyFont="1" applyBorder="1" applyAlignment="1">
      <alignment horizontal="center" textRotation="90"/>
    </xf>
    <xf numFmtId="0" fontId="17" fillId="0" borderId="23" xfId="0" applyFont="1" applyBorder="1" applyAlignment="1">
      <alignment horizontal="center" textRotation="90"/>
    </xf>
    <xf numFmtId="0" fontId="17" fillId="0" borderId="10" xfId="0" applyFont="1" applyBorder="1" applyAlignment="1">
      <alignment horizontal="center" textRotation="90"/>
    </xf>
    <xf numFmtId="0" fontId="17" fillId="0" borderId="0" xfId="0" applyFont="1" applyBorder="1" applyAlignment="1">
      <alignment horizontal="center" textRotation="90"/>
    </xf>
    <xf numFmtId="0" fontId="17" fillId="0" borderId="14" xfId="0" applyFont="1" applyBorder="1" applyAlignment="1">
      <alignment horizontal="center" textRotation="90"/>
    </xf>
    <xf numFmtId="0" fontId="17" fillId="0" borderId="20" xfId="0" applyFont="1" applyBorder="1" applyAlignment="1">
      <alignment horizontal="center" textRotation="90"/>
    </xf>
    <xf numFmtId="0" fontId="17" fillId="0" borderId="8" xfId="0" applyFont="1" applyBorder="1" applyAlignment="1">
      <alignment horizontal="center" textRotation="90"/>
    </xf>
    <xf numFmtId="0" fontId="17" fillId="0" borderId="21" xfId="0" applyFont="1" applyBorder="1" applyAlignment="1">
      <alignment horizontal="center" textRotation="90"/>
    </xf>
    <xf numFmtId="0" fontId="10" fillId="0" borderId="0" xfId="0" applyFont="1" applyAlignment="1">
      <alignment horizontal="left" vertical="top" wrapText="1"/>
    </xf>
    <xf numFmtId="0" fontId="10" fillId="0" borderId="14" xfId="0" applyFont="1" applyBorder="1" applyAlignment="1">
      <alignment horizontal="left" vertical="top" wrapText="1"/>
    </xf>
    <xf numFmtId="0" fontId="23" fillId="10" borderId="10" xfId="0" applyFont="1" applyFill="1" applyBorder="1" applyAlignment="1">
      <alignment horizontal="center"/>
    </xf>
    <xf numFmtId="0" fontId="23" fillId="10" borderId="0" xfId="0" applyFont="1" applyFill="1" applyBorder="1" applyAlignment="1">
      <alignment horizontal="center"/>
    </xf>
    <xf numFmtId="0" fontId="23" fillId="10" borderId="14" xfId="0" applyFont="1" applyFill="1" applyBorder="1" applyAlignment="1">
      <alignment horizontal="center"/>
    </xf>
    <xf numFmtId="0" fontId="17" fillId="0" borderId="24" xfId="0" applyFont="1" applyBorder="1" applyAlignment="1">
      <alignment horizontal="center" vertical="center" textRotation="90" wrapText="1"/>
    </xf>
    <xf numFmtId="0" fontId="17" fillId="0" borderId="9" xfId="0" applyFont="1" applyBorder="1" applyAlignment="1">
      <alignment horizontal="center" vertical="center" textRotation="90" wrapText="1"/>
    </xf>
    <xf numFmtId="0" fontId="17" fillId="0" borderId="23" xfId="0" applyFont="1" applyBorder="1" applyAlignment="1">
      <alignment horizontal="center" vertical="center" textRotation="90" wrapText="1"/>
    </xf>
    <xf numFmtId="0" fontId="17" fillId="0" borderId="10" xfId="0" applyFont="1" applyBorder="1" applyAlignment="1">
      <alignment horizontal="center" vertical="center" textRotation="90" wrapText="1"/>
    </xf>
    <xf numFmtId="0" fontId="17" fillId="0" borderId="0" xfId="0" applyFont="1" applyBorder="1" applyAlignment="1">
      <alignment horizontal="center" vertical="center" textRotation="90" wrapText="1"/>
    </xf>
    <xf numFmtId="0" fontId="17" fillId="0" borderId="14" xfId="0" applyFont="1" applyBorder="1" applyAlignment="1">
      <alignment horizontal="center" vertical="center" textRotation="90" wrapText="1"/>
    </xf>
    <xf numFmtId="0" fontId="17" fillId="0" borderId="20" xfId="0" applyFont="1" applyBorder="1" applyAlignment="1">
      <alignment horizontal="center" vertical="center" textRotation="90" wrapText="1"/>
    </xf>
    <xf numFmtId="0" fontId="17" fillId="0" borderId="8" xfId="0" applyFont="1" applyBorder="1" applyAlignment="1">
      <alignment horizontal="center" vertical="center" textRotation="90" wrapText="1"/>
    </xf>
    <xf numFmtId="0" fontId="17" fillId="0" borderId="21" xfId="0" applyFont="1" applyBorder="1" applyAlignment="1">
      <alignment horizontal="center" vertical="center" textRotation="90" wrapText="1"/>
    </xf>
    <xf numFmtId="0" fontId="14" fillId="0" borderId="0" xfId="0" applyFont="1" applyBorder="1" applyAlignment="1">
      <alignment horizontal="center"/>
    </xf>
    <xf numFmtId="0" fontId="8" fillId="0" borderId="25" xfId="0" applyFont="1" applyBorder="1" applyAlignment="1">
      <alignment horizontal="center" vertical="center"/>
    </xf>
    <xf numFmtId="0" fontId="9" fillId="0" borderId="5" xfId="0" applyFont="1" applyBorder="1" applyAlignment="1">
      <alignment horizontal="center" vertical="center"/>
    </xf>
    <xf numFmtId="0" fontId="32" fillId="0" borderId="16" xfId="0" applyFont="1" applyBorder="1" applyAlignment="1">
      <alignment horizontal="center" vertical="center"/>
    </xf>
    <xf numFmtId="0" fontId="32" fillId="0" borderId="1" xfId="0" applyFont="1" applyBorder="1" applyAlignment="1">
      <alignment horizontal="center" vertical="center"/>
    </xf>
    <xf numFmtId="0" fontId="32" fillId="0" borderId="3" xfId="0" applyFont="1" applyBorder="1" applyAlignment="1">
      <alignment horizontal="center" vertical="center"/>
    </xf>
    <xf numFmtId="49" fontId="41" fillId="0" borderId="7" xfId="0" applyNumberFormat="1" applyFont="1" applyBorder="1" applyAlignment="1">
      <alignment horizontal="center" vertical="distributed"/>
    </xf>
    <xf numFmtId="0" fontId="41" fillId="0" borderId="7" xfId="0" applyNumberFormat="1" applyFont="1" applyBorder="1" applyAlignment="1">
      <alignment horizontal="center" vertical="distributed"/>
    </xf>
    <xf numFmtId="168" fontId="8" fillId="0" borderId="9" xfId="0" applyNumberFormat="1" applyFont="1" applyBorder="1" applyAlignment="1">
      <alignment horizontal="right" vertical="center"/>
    </xf>
    <xf numFmtId="168" fontId="29" fillId="0" borderId="10" xfId="0" applyNumberFormat="1" applyFont="1" applyBorder="1" applyAlignment="1">
      <alignment horizontal="center" vertical="center" wrapText="1"/>
    </xf>
    <xf numFmtId="168" fontId="29" fillId="0" borderId="0" xfId="0" applyNumberFormat="1" applyFont="1" applyBorder="1" applyAlignment="1">
      <alignment horizontal="center" vertical="center" wrapText="1"/>
    </xf>
    <xf numFmtId="168" fontId="29" fillId="0" borderId="14" xfId="0" applyNumberFormat="1" applyFont="1" applyBorder="1" applyAlignment="1">
      <alignment horizontal="center" vertical="center" wrapText="1"/>
    </xf>
    <xf numFmtId="168" fontId="29" fillId="0" borderId="20" xfId="0" applyNumberFormat="1" applyFont="1" applyBorder="1" applyAlignment="1">
      <alignment horizontal="center" vertical="center" wrapText="1"/>
    </xf>
    <xf numFmtId="168" fontId="29" fillId="0" borderId="8" xfId="0" applyNumberFormat="1" applyFont="1" applyBorder="1" applyAlignment="1">
      <alignment horizontal="center" vertical="center" wrapText="1"/>
    </xf>
    <xf numFmtId="168" fontId="29" fillId="0" borderId="21" xfId="0" applyNumberFormat="1" applyFont="1" applyBorder="1" applyAlignment="1">
      <alignment horizontal="center" vertical="center" wrapText="1"/>
    </xf>
    <xf numFmtId="168" fontId="29" fillId="0" borderId="24" xfId="0" applyNumberFormat="1" applyFont="1" applyBorder="1" applyAlignment="1">
      <alignment horizontal="center" vertical="center" wrapText="1"/>
    </xf>
    <xf numFmtId="168" fontId="29" fillId="0" borderId="9" xfId="0" applyNumberFormat="1" applyFont="1" applyBorder="1" applyAlignment="1">
      <alignment horizontal="center" vertical="center" wrapText="1"/>
    </xf>
    <xf numFmtId="168" fontId="29" fillId="0" borderId="23" xfId="0" applyNumberFormat="1" applyFont="1" applyBorder="1" applyAlignment="1">
      <alignment horizontal="center" vertical="center" wrapText="1"/>
    </xf>
    <xf numFmtId="165" fontId="57" fillId="0" borderId="10" xfId="1" applyFont="1" applyBorder="1" applyAlignment="1">
      <alignment horizontal="center" vertical="center" wrapText="1"/>
    </xf>
    <xf numFmtId="165" fontId="57" fillId="0" borderId="0" xfId="1" applyFont="1" applyBorder="1" applyAlignment="1">
      <alignment horizontal="center" vertical="center" wrapText="1"/>
    </xf>
    <xf numFmtId="165" fontId="57" fillId="0" borderId="14" xfId="1" applyFont="1" applyBorder="1" applyAlignment="1">
      <alignment horizontal="center" vertical="center" wrapText="1"/>
    </xf>
    <xf numFmtId="165" fontId="57" fillId="0" borderId="20" xfId="1" applyFont="1" applyBorder="1" applyAlignment="1">
      <alignment horizontal="center" vertical="center" wrapText="1"/>
    </xf>
    <xf numFmtId="165" fontId="57" fillId="0" borderId="8" xfId="1" applyFont="1" applyBorder="1" applyAlignment="1">
      <alignment horizontal="center" vertical="center" wrapText="1"/>
    </xf>
    <xf numFmtId="165" fontId="57" fillId="0" borderId="21" xfId="1" applyFont="1" applyBorder="1" applyAlignment="1">
      <alignment horizontal="center" vertical="center" wrapText="1"/>
    </xf>
    <xf numFmtId="165" fontId="29" fillId="0" borderId="10" xfId="1" applyFont="1" applyBorder="1" applyAlignment="1">
      <alignment horizontal="center" vertical="center" wrapText="1"/>
    </xf>
    <xf numFmtId="165" fontId="29" fillId="0" borderId="0" xfId="1" applyFont="1" applyBorder="1" applyAlignment="1">
      <alignment horizontal="center" vertical="center" wrapText="1"/>
    </xf>
    <xf numFmtId="165" fontId="29" fillId="0" borderId="14" xfId="1" applyFont="1" applyBorder="1" applyAlignment="1">
      <alignment horizontal="center" vertical="center" wrapText="1"/>
    </xf>
    <xf numFmtId="165" fontId="29" fillId="0" borderId="20" xfId="1" applyFont="1" applyBorder="1" applyAlignment="1">
      <alignment horizontal="center" vertical="center" wrapText="1"/>
    </xf>
    <xf numFmtId="165" fontId="29" fillId="0" borderId="8" xfId="1" applyFont="1" applyBorder="1" applyAlignment="1">
      <alignment horizontal="center" vertical="center" wrapText="1"/>
    </xf>
    <xf numFmtId="165" fontId="29" fillId="0" borderId="21" xfId="1" applyFont="1" applyBorder="1" applyAlignment="1">
      <alignment horizontal="center" vertical="center" wrapText="1"/>
    </xf>
    <xf numFmtId="165" fontId="29" fillId="0" borderId="25" xfId="1" applyFont="1" applyBorder="1" applyAlignment="1">
      <alignment horizontal="center" vertical="center" wrapText="1"/>
    </xf>
    <xf numFmtId="165" fontId="29" fillId="0" borderId="11" xfId="1" applyFont="1" applyBorder="1" applyAlignment="1">
      <alignment horizontal="center" vertical="center" wrapText="1"/>
    </xf>
    <xf numFmtId="165" fontId="29" fillId="0" borderId="30" xfId="1" applyFont="1" applyBorder="1" applyAlignment="1">
      <alignment horizontal="center" vertical="center" wrapText="1"/>
    </xf>
    <xf numFmtId="165" fontId="57" fillId="0" borderId="25" xfId="1" applyFont="1" applyBorder="1" applyAlignment="1">
      <alignment horizontal="center" vertical="center" wrapText="1"/>
    </xf>
    <xf numFmtId="165" fontId="57" fillId="0" borderId="11" xfId="1" applyFont="1" applyBorder="1" applyAlignment="1">
      <alignment horizontal="center" vertical="center" wrapText="1"/>
    </xf>
    <xf numFmtId="165" fontId="57" fillId="0" borderId="30" xfId="1" applyFont="1" applyBorder="1" applyAlignment="1">
      <alignment horizontal="center" vertical="center" wrapText="1"/>
    </xf>
    <xf numFmtId="172" fontId="29" fillId="0" borderId="25" xfId="0" applyNumberFormat="1" applyFont="1" applyBorder="1" applyAlignment="1">
      <alignment horizontal="center" vertical="center" wrapText="1"/>
    </xf>
    <xf numFmtId="172" fontId="29" fillId="0" borderId="11" xfId="0" applyNumberFormat="1" applyFont="1" applyBorder="1" applyAlignment="1">
      <alignment horizontal="center" vertical="center" wrapText="1"/>
    </xf>
    <xf numFmtId="172" fontId="29" fillId="0" borderId="30" xfId="0" applyNumberFormat="1" applyFont="1" applyBorder="1" applyAlignment="1">
      <alignment horizontal="center" vertical="center" wrapText="1"/>
    </xf>
    <xf numFmtId="0" fontId="8" fillId="0" borderId="11" xfId="0" applyFont="1" applyBorder="1" applyAlignment="1">
      <alignment horizontal="left" vertical="center"/>
    </xf>
    <xf numFmtId="0" fontId="8" fillId="0" borderId="30" xfId="0" applyFont="1" applyBorder="1" applyAlignment="1">
      <alignment horizontal="left" vertical="center"/>
    </xf>
    <xf numFmtId="168" fontId="29" fillId="0" borderId="24" xfId="0" quotePrefix="1" applyNumberFormat="1" applyFont="1" applyBorder="1" applyAlignment="1">
      <alignment horizontal="center" vertical="center" wrapText="1"/>
    </xf>
    <xf numFmtId="168" fontId="57" fillId="0" borderId="24" xfId="0" applyNumberFormat="1" applyFont="1" applyBorder="1" applyAlignment="1">
      <alignment horizontal="center" vertical="center" wrapText="1"/>
    </xf>
    <xf numFmtId="168" fontId="57" fillId="0" borderId="9" xfId="0" applyNumberFormat="1" applyFont="1" applyBorder="1" applyAlignment="1">
      <alignment horizontal="center" vertical="center" wrapText="1"/>
    </xf>
    <xf numFmtId="168" fontId="57" fillId="0" borderId="23" xfId="0" applyNumberFormat="1" applyFont="1" applyBorder="1" applyAlignment="1">
      <alignment horizontal="center" vertical="center" wrapText="1"/>
    </xf>
    <xf numFmtId="168" fontId="57" fillId="0" borderId="20" xfId="0" applyNumberFormat="1" applyFont="1" applyBorder="1" applyAlignment="1">
      <alignment horizontal="center" vertical="center" wrapText="1"/>
    </xf>
    <xf numFmtId="168" fontId="57" fillId="0" borderId="8" xfId="0" applyNumberFormat="1" applyFont="1" applyBorder="1" applyAlignment="1">
      <alignment horizontal="center" vertical="center" wrapText="1"/>
    </xf>
    <xf numFmtId="168" fontId="57" fillId="0" borderId="21" xfId="0" applyNumberFormat="1" applyFont="1" applyBorder="1" applyAlignment="1">
      <alignment horizontal="center" vertical="center" wrapText="1"/>
    </xf>
    <xf numFmtId="0" fontId="142" fillId="0" borderId="0" xfId="0" applyFont="1" applyAlignment="1">
      <alignment vertical="top" wrapText="1"/>
    </xf>
    <xf numFmtId="168" fontId="29" fillId="0" borderId="10" xfId="0" quotePrefix="1" applyNumberFormat="1" applyFont="1" applyBorder="1" applyAlignment="1">
      <alignment horizontal="center" vertical="center"/>
    </xf>
    <xf numFmtId="168" fontId="57" fillId="0" borderId="10" xfId="0" applyNumberFormat="1" applyFont="1" applyBorder="1" applyAlignment="1">
      <alignment horizontal="center" vertical="center" wrapText="1"/>
    </xf>
    <xf numFmtId="168" fontId="57" fillId="0" borderId="0" xfId="0" applyNumberFormat="1" applyFont="1" applyBorder="1" applyAlignment="1">
      <alignment horizontal="center" vertical="center" wrapText="1"/>
    </xf>
    <xf numFmtId="168" fontId="57" fillId="0" borderId="14" xfId="0" applyNumberFormat="1" applyFont="1" applyBorder="1" applyAlignment="1">
      <alignment horizontal="center" vertical="center" wrapText="1"/>
    </xf>
    <xf numFmtId="168" fontId="29" fillId="0" borderId="24" xfId="0" applyNumberFormat="1" applyFont="1" applyBorder="1" applyAlignment="1">
      <alignment vertical="center"/>
    </xf>
    <xf numFmtId="168" fontId="29" fillId="0" borderId="9" xfId="0" applyNumberFormat="1" applyFont="1" applyBorder="1" applyAlignment="1">
      <alignment vertical="center"/>
    </xf>
    <xf numFmtId="168" fontId="29" fillId="0" borderId="23" xfId="0" applyNumberFormat="1" applyFont="1" applyBorder="1" applyAlignment="1">
      <alignment vertical="center"/>
    </xf>
    <xf numFmtId="168" fontId="29" fillId="0" borderId="10" xfId="0" applyNumberFormat="1" applyFont="1" applyBorder="1" applyAlignment="1">
      <alignment vertical="center"/>
    </xf>
    <xf numFmtId="168" fontId="29" fillId="0" borderId="0" xfId="0" applyNumberFormat="1" applyFont="1" applyBorder="1" applyAlignment="1">
      <alignment vertical="center"/>
    </xf>
    <xf numFmtId="168" fontId="29" fillId="0" borderId="14" xfId="0" applyNumberFormat="1" applyFont="1" applyBorder="1" applyAlignment="1">
      <alignment vertical="center"/>
    </xf>
    <xf numFmtId="168" fontId="29" fillId="0" borderId="24" xfId="0" applyNumberFormat="1" applyFont="1" applyBorder="1" applyAlignment="1">
      <alignment horizontal="left" vertical="center" wrapText="1"/>
    </xf>
    <xf numFmtId="168" fontId="29" fillId="0" borderId="9" xfId="0" applyNumberFormat="1" applyFont="1" applyBorder="1" applyAlignment="1">
      <alignment horizontal="left" vertical="center" wrapText="1"/>
    </xf>
    <xf numFmtId="168" fontId="29" fillId="0" borderId="23" xfId="0" applyNumberFormat="1" applyFont="1" applyBorder="1" applyAlignment="1">
      <alignment horizontal="left" vertical="center" wrapText="1"/>
    </xf>
    <xf numFmtId="168" fontId="29" fillId="0" borderId="10" xfId="0" applyNumberFormat="1" applyFont="1" applyBorder="1" applyAlignment="1">
      <alignment horizontal="left" vertical="center" wrapText="1"/>
    </xf>
    <xf numFmtId="168" fontId="29" fillId="0" borderId="0" xfId="0" applyNumberFormat="1" applyFont="1" applyBorder="1" applyAlignment="1">
      <alignment horizontal="left" vertical="center" wrapText="1"/>
    </xf>
    <xf numFmtId="168" fontId="29" fillId="0" borderId="14" xfId="0" applyNumberFormat="1" applyFont="1" applyBorder="1" applyAlignment="1">
      <alignment horizontal="left" vertical="center" wrapText="1"/>
    </xf>
    <xf numFmtId="0" fontId="29" fillId="0" borderId="24" xfId="0" applyNumberFormat="1" applyFont="1" applyBorder="1" applyAlignment="1">
      <alignment horizontal="left" vertical="center" wrapText="1"/>
    </xf>
    <xf numFmtId="0" fontId="29" fillId="0" borderId="9" xfId="0" applyNumberFormat="1" applyFont="1" applyBorder="1" applyAlignment="1">
      <alignment horizontal="left" vertical="center" wrapText="1"/>
    </xf>
    <xf numFmtId="0" fontId="29" fillId="0" borderId="23" xfId="0" applyNumberFormat="1" applyFont="1" applyBorder="1" applyAlignment="1">
      <alignment horizontal="left" vertical="center" wrapText="1"/>
    </xf>
    <xf numFmtId="0" fontId="29" fillId="0" borderId="10" xfId="0" applyNumberFormat="1" applyFont="1" applyBorder="1" applyAlignment="1">
      <alignment horizontal="left" vertical="center" wrapText="1"/>
    </xf>
    <xf numFmtId="0" fontId="29" fillId="0" borderId="0" xfId="0" applyNumberFormat="1" applyFont="1" applyBorder="1" applyAlignment="1">
      <alignment horizontal="left" vertical="center" wrapText="1"/>
    </xf>
    <xf numFmtId="0" fontId="29" fillId="0" borderId="14" xfId="0" applyNumberFormat="1" applyFont="1" applyBorder="1" applyAlignment="1">
      <alignment horizontal="left" vertical="center" wrapText="1"/>
    </xf>
    <xf numFmtId="176" fontId="29" fillId="0" borderId="24" xfId="0" applyNumberFormat="1" applyFont="1" applyBorder="1" applyAlignment="1">
      <alignment vertical="center"/>
    </xf>
    <xf numFmtId="176" fontId="29" fillId="0" borderId="9" xfId="0" applyNumberFormat="1" applyFont="1" applyBorder="1" applyAlignment="1">
      <alignment vertical="center"/>
    </xf>
    <xf numFmtId="176" fontId="29" fillId="0" borderId="23" xfId="0" applyNumberFormat="1" applyFont="1" applyBorder="1" applyAlignment="1">
      <alignment vertical="center"/>
    </xf>
    <xf numFmtId="176" fontId="29" fillId="0" borderId="10" xfId="0" applyNumberFormat="1" applyFont="1" applyBorder="1" applyAlignment="1">
      <alignment vertical="center"/>
    </xf>
    <xf numFmtId="176" fontId="29" fillId="0" borderId="0" xfId="0" applyNumberFormat="1" applyFont="1" applyBorder="1" applyAlignment="1">
      <alignment vertical="center"/>
    </xf>
    <xf numFmtId="176" fontId="29" fillId="0" borderId="14" xfId="0" applyNumberFormat="1" applyFont="1" applyBorder="1" applyAlignment="1">
      <alignment vertical="center"/>
    </xf>
    <xf numFmtId="0" fontId="29" fillId="0" borderId="24" xfId="0" applyNumberFormat="1" applyFont="1" applyBorder="1" applyAlignment="1" applyProtection="1">
      <alignment horizontal="center" vertical="center" wrapText="1"/>
      <protection locked="0"/>
    </xf>
    <xf numFmtId="0" fontId="29" fillId="0" borderId="9" xfId="0" applyNumberFormat="1" applyFont="1" applyBorder="1" applyAlignment="1" applyProtection="1">
      <alignment horizontal="center" vertical="center" wrapText="1"/>
      <protection locked="0"/>
    </xf>
    <xf numFmtId="0" fontId="29" fillId="0" borderId="23" xfId="0" applyNumberFormat="1" applyFont="1" applyBorder="1" applyAlignment="1" applyProtection="1">
      <alignment horizontal="center" vertical="center" wrapText="1"/>
      <protection locked="0"/>
    </xf>
    <xf numFmtId="0" fontId="29" fillId="0" borderId="10" xfId="0" applyNumberFormat="1" applyFont="1" applyBorder="1" applyAlignment="1" applyProtection="1">
      <alignment horizontal="center" vertical="center" wrapText="1"/>
      <protection locked="0"/>
    </xf>
    <xf numFmtId="0" fontId="29" fillId="0" borderId="0" xfId="0" applyNumberFormat="1" applyFont="1" applyBorder="1" applyAlignment="1" applyProtection="1">
      <alignment horizontal="center" vertical="center" wrapText="1"/>
      <protection locked="0"/>
    </xf>
    <xf numFmtId="0" fontId="29" fillId="0" borderId="14" xfId="0" applyNumberFormat="1" applyFont="1" applyBorder="1" applyAlignment="1" applyProtection="1">
      <alignment horizontal="center" vertical="center" wrapText="1"/>
      <protection locked="0"/>
    </xf>
    <xf numFmtId="164" fontId="29" fillId="0" borderId="24" xfId="0" applyNumberFormat="1" applyFont="1" applyBorder="1" applyAlignment="1">
      <alignment horizontal="right" vertical="center"/>
    </xf>
    <xf numFmtId="164" fontId="29" fillId="0" borderId="9" xfId="0" applyNumberFormat="1" applyFont="1" applyBorder="1" applyAlignment="1">
      <alignment horizontal="right" vertical="center"/>
    </xf>
    <xf numFmtId="164" fontId="29" fillId="0" borderId="23" xfId="0" applyNumberFormat="1" applyFont="1" applyBorder="1" applyAlignment="1">
      <alignment horizontal="right" vertical="center"/>
    </xf>
    <xf numFmtId="164" fontId="29" fillId="0" borderId="10" xfId="0" applyNumberFormat="1" applyFont="1" applyBorder="1" applyAlignment="1">
      <alignment horizontal="right" vertical="center"/>
    </xf>
    <xf numFmtId="164" fontId="29" fillId="0" borderId="0" xfId="0" applyNumberFormat="1" applyFont="1" applyBorder="1" applyAlignment="1">
      <alignment horizontal="right" vertical="center"/>
    </xf>
    <xf numFmtId="164" fontId="29" fillId="0" borderId="14" xfId="0" applyNumberFormat="1" applyFont="1" applyBorder="1" applyAlignment="1">
      <alignment horizontal="right" vertical="center"/>
    </xf>
    <xf numFmtId="183" fontId="29" fillId="0" borderId="24" xfId="0" applyNumberFormat="1" applyFont="1" applyBorder="1" applyAlignment="1" applyProtection="1">
      <alignment horizontal="center" vertical="center" wrapText="1"/>
      <protection locked="0"/>
    </xf>
    <xf numFmtId="183" fontId="29" fillId="0" borderId="9" xfId="0" applyNumberFormat="1" applyFont="1" applyBorder="1" applyAlignment="1" applyProtection="1">
      <alignment horizontal="center" vertical="center" wrapText="1"/>
      <protection locked="0"/>
    </xf>
    <xf numFmtId="183" fontId="29" fillId="0" borderId="23" xfId="0" applyNumberFormat="1" applyFont="1" applyBorder="1" applyAlignment="1" applyProtection="1">
      <alignment horizontal="center" vertical="center" wrapText="1"/>
      <protection locked="0"/>
    </xf>
    <xf numFmtId="183" fontId="29" fillId="0" borderId="10" xfId="0" applyNumberFormat="1" applyFont="1" applyBorder="1" applyAlignment="1" applyProtection="1">
      <alignment horizontal="center" vertical="center" wrapText="1"/>
      <protection locked="0"/>
    </xf>
    <xf numFmtId="183" fontId="29" fillId="0" borderId="0" xfId="0" applyNumberFormat="1" applyFont="1" applyBorder="1" applyAlignment="1" applyProtection="1">
      <alignment horizontal="center" vertical="center" wrapText="1"/>
      <protection locked="0"/>
    </xf>
    <xf numFmtId="183" fontId="29" fillId="0" borderId="14" xfId="0" applyNumberFormat="1" applyFont="1" applyBorder="1" applyAlignment="1" applyProtection="1">
      <alignment horizontal="center" vertical="center" wrapText="1"/>
      <protection locked="0"/>
    </xf>
    <xf numFmtId="0" fontId="7" fillId="0" borderId="26" xfId="0" quotePrefix="1" applyFont="1" applyBorder="1" applyAlignment="1">
      <alignment horizontal="center"/>
    </xf>
    <xf numFmtId="0" fontId="7" fillId="0" borderId="22" xfId="0" quotePrefix="1" applyFont="1" applyBorder="1" applyAlignment="1">
      <alignment horizontal="center"/>
    </xf>
    <xf numFmtId="0" fontId="7" fillId="0" borderId="34" xfId="0" quotePrefix="1" applyFont="1" applyBorder="1" applyAlignment="1">
      <alignment horizontal="center"/>
    </xf>
    <xf numFmtId="0" fontId="29" fillId="0" borderId="24" xfId="0" applyFont="1" applyBorder="1" applyAlignment="1">
      <alignment horizontal="left" vertical="center" wrapText="1"/>
    </xf>
    <xf numFmtId="0" fontId="29" fillId="0" borderId="9" xfId="0" applyFont="1" applyBorder="1" applyAlignment="1">
      <alignment horizontal="left" vertical="center" wrapText="1"/>
    </xf>
    <xf numFmtId="0" fontId="29" fillId="0" borderId="23" xfId="0" applyFont="1" applyBorder="1" applyAlignment="1">
      <alignment horizontal="left" vertical="center" wrapText="1"/>
    </xf>
    <xf numFmtId="0" fontId="29" fillId="0" borderId="10" xfId="0" applyFont="1" applyBorder="1" applyAlignment="1">
      <alignment horizontal="left" vertical="center" wrapText="1"/>
    </xf>
    <xf numFmtId="0" fontId="29" fillId="0" borderId="0" xfId="0" applyFont="1" applyBorder="1" applyAlignment="1">
      <alignment horizontal="left" vertical="center" wrapText="1"/>
    </xf>
    <xf numFmtId="0" fontId="29" fillId="0" borderId="14" xfId="0" applyFont="1" applyBorder="1" applyAlignment="1">
      <alignment horizontal="left" vertical="center" wrapText="1"/>
    </xf>
    <xf numFmtId="168" fontId="20" fillId="0" borderId="24" xfId="0" applyNumberFormat="1" applyFont="1" applyBorder="1" applyAlignment="1">
      <alignment horizontal="left" vertical="top" wrapText="1"/>
    </xf>
    <xf numFmtId="168" fontId="20" fillId="0" borderId="9" xfId="0" applyNumberFormat="1" applyFont="1" applyBorder="1" applyAlignment="1">
      <alignment horizontal="left" vertical="top" wrapText="1"/>
    </xf>
    <xf numFmtId="168" fontId="20" fillId="0" borderId="23" xfId="0" applyNumberFormat="1" applyFont="1" applyBorder="1" applyAlignment="1">
      <alignment horizontal="left" vertical="top" wrapText="1"/>
    </xf>
    <xf numFmtId="168" fontId="20" fillId="0" borderId="10" xfId="0" applyNumberFormat="1" applyFont="1" applyBorder="1" applyAlignment="1">
      <alignment horizontal="left" vertical="top" wrapText="1"/>
    </xf>
    <xf numFmtId="168" fontId="20" fillId="0" borderId="0" xfId="0" applyNumberFormat="1" applyFont="1" applyBorder="1" applyAlignment="1">
      <alignment horizontal="left" vertical="top" wrapText="1"/>
    </xf>
    <xf numFmtId="168" fontId="20" fillId="0" borderId="14" xfId="0" applyNumberFormat="1" applyFont="1" applyBorder="1" applyAlignment="1">
      <alignment horizontal="left" vertical="top" wrapText="1"/>
    </xf>
    <xf numFmtId="0" fontId="14" fillId="0" borderId="0" xfId="0" applyFont="1" applyBorder="1" applyAlignment="1">
      <alignment horizontal="center" vertical="center"/>
    </xf>
    <xf numFmtId="0" fontId="14" fillId="0" borderId="5" xfId="0" applyFont="1" applyBorder="1" applyAlignment="1">
      <alignment horizontal="center" vertical="center"/>
    </xf>
    <xf numFmtId="0" fontId="10" fillId="0" borderId="6" xfId="0" applyFont="1" applyBorder="1" applyAlignment="1">
      <alignment horizontal="left" vertical="center" wrapText="1"/>
    </xf>
    <xf numFmtId="0" fontId="28" fillId="0" borderId="7" xfId="0" applyFont="1" applyFill="1" applyBorder="1" applyAlignment="1">
      <alignment horizontal="center" vertical="center"/>
    </xf>
    <xf numFmtId="0" fontId="8" fillId="0" borderId="10" xfId="0" applyFont="1" applyBorder="1" applyAlignment="1">
      <alignment horizontal="left" vertical="top" wrapText="1"/>
    </xf>
    <xf numFmtId="0" fontId="8" fillId="0" borderId="0" xfId="0" applyFont="1" applyBorder="1" applyAlignment="1">
      <alignment horizontal="left" vertical="top" wrapText="1"/>
    </xf>
    <xf numFmtId="0" fontId="8" fillId="0" borderId="14" xfId="0" applyFont="1" applyBorder="1" applyAlignment="1">
      <alignment horizontal="left" vertical="top" wrapText="1"/>
    </xf>
    <xf numFmtId="0" fontId="8" fillId="0" borderId="20" xfId="0" applyFont="1" applyBorder="1" applyAlignment="1">
      <alignment horizontal="left" vertical="top" wrapText="1"/>
    </xf>
    <xf numFmtId="0" fontId="8" fillId="0" borderId="8" xfId="0" applyFont="1" applyBorder="1" applyAlignment="1">
      <alignment horizontal="left" vertical="top" wrapText="1"/>
    </xf>
    <xf numFmtId="0" fontId="8" fillId="0" borderId="21" xfId="0" applyFont="1" applyBorder="1" applyAlignment="1">
      <alignment horizontal="left" vertical="top" wrapText="1"/>
    </xf>
    <xf numFmtId="168" fontId="29" fillId="15" borderId="10" xfId="0" applyNumberFormat="1" applyFont="1" applyFill="1" applyBorder="1" applyAlignment="1">
      <alignment horizontal="center" vertical="center"/>
    </xf>
    <xf numFmtId="168" fontId="29" fillId="15" borderId="0" xfId="0" applyNumberFormat="1" applyFont="1" applyFill="1" applyBorder="1" applyAlignment="1">
      <alignment horizontal="center" vertical="center"/>
    </xf>
    <xf numFmtId="168" fontId="29" fillId="15" borderId="20" xfId="0" applyNumberFormat="1" applyFont="1" applyFill="1" applyBorder="1" applyAlignment="1">
      <alignment horizontal="center" vertical="center"/>
    </xf>
    <xf numFmtId="168" fontId="29" fillId="15" borderId="8" xfId="0" applyNumberFormat="1" applyFont="1" applyFill="1" applyBorder="1" applyAlignment="1">
      <alignment horizontal="center" vertical="center"/>
    </xf>
    <xf numFmtId="168" fontId="29" fillId="15" borderId="24" xfId="0" applyNumberFormat="1" applyFont="1" applyFill="1" applyBorder="1" applyAlignment="1">
      <alignment horizontal="center" vertical="center"/>
    </xf>
    <xf numFmtId="168" fontId="29" fillId="15" borderId="9" xfId="0" applyNumberFormat="1" applyFont="1" applyFill="1" applyBorder="1" applyAlignment="1">
      <alignment horizontal="center" vertical="center"/>
    </xf>
    <xf numFmtId="168" fontId="29" fillId="0" borderId="24" xfId="0" applyNumberFormat="1" applyFont="1" applyBorder="1" applyAlignment="1" applyProtection="1">
      <alignment horizontal="left" vertical="center" wrapText="1"/>
      <protection locked="0"/>
    </xf>
    <xf numFmtId="168" fontId="29" fillId="0" borderId="9" xfId="0" applyNumberFormat="1" applyFont="1" applyBorder="1" applyAlignment="1" applyProtection="1">
      <alignment horizontal="left" vertical="center" wrapText="1"/>
      <protection locked="0"/>
    </xf>
    <xf numFmtId="168" fontId="29" fillId="0" borderId="23" xfId="0" applyNumberFormat="1" applyFont="1" applyBorder="1" applyAlignment="1" applyProtection="1">
      <alignment horizontal="left" vertical="center" wrapText="1"/>
      <protection locked="0"/>
    </xf>
    <xf numFmtId="168" fontId="29" fillId="0" borderId="10" xfId="0" applyNumberFormat="1" applyFont="1" applyBorder="1" applyAlignment="1" applyProtection="1">
      <alignment horizontal="left" vertical="center" wrapText="1"/>
      <protection locked="0"/>
    </xf>
    <xf numFmtId="168" fontId="29" fillId="0" borderId="0" xfId="0" applyNumberFormat="1" applyFont="1" applyBorder="1" applyAlignment="1" applyProtection="1">
      <alignment horizontal="left" vertical="center" wrapText="1"/>
      <protection locked="0"/>
    </xf>
    <xf numFmtId="168" fontId="29" fillId="0" borderId="14" xfId="0" applyNumberFormat="1" applyFont="1" applyBorder="1" applyAlignment="1" applyProtection="1">
      <alignment horizontal="left" vertical="center" wrapText="1"/>
      <protection locked="0"/>
    </xf>
    <xf numFmtId="176" fontId="29" fillId="0" borderId="23" xfId="0" applyNumberFormat="1" applyFont="1" applyBorder="1" applyAlignment="1">
      <alignment horizontal="center" vertical="center"/>
    </xf>
    <xf numFmtId="176" fontId="29" fillId="0" borderId="14" xfId="0" applyNumberFormat="1" applyFont="1" applyBorder="1" applyAlignment="1">
      <alignment horizontal="center" vertical="center"/>
    </xf>
    <xf numFmtId="168" fontId="8" fillId="0" borderId="24" xfId="0" applyNumberFormat="1" applyFont="1" applyBorder="1" applyAlignment="1">
      <alignment horizontal="center" vertical="center"/>
    </xf>
    <xf numFmtId="168" fontId="8" fillId="0" borderId="23" xfId="0" applyNumberFormat="1" applyFont="1" applyBorder="1" applyAlignment="1">
      <alignment horizontal="center" vertical="center"/>
    </xf>
    <xf numFmtId="168" fontId="8" fillId="0" borderId="10" xfId="0" applyNumberFormat="1" applyFont="1" applyBorder="1" applyAlignment="1">
      <alignment horizontal="center" vertical="center"/>
    </xf>
    <xf numFmtId="168" fontId="8" fillId="0" borderId="14" xfId="0" applyNumberFormat="1" applyFont="1" applyBorder="1" applyAlignment="1">
      <alignment horizontal="center" vertical="center"/>
    </xf>
    <xf numFmtId="168" fontId="8" fillId="0" borderId="24" xfId="0" applyNumberFormat="1" applyFont="1" applyBorder="1" applyAlignment="1">
      <alignment horizontal="left" vertical="center" wrapText="1"/>
    </xf>
    <xf numFmtId="168" fontId="8" fillId="0" borderId="9" xfId="0" applyNumberFormat="1" applyFont="1" applyBorder="1" applyAlignment="1">
      <alignment horizontal="left" vertical="center" wrapText="1"/>
    </xf>
    <xf numFmtId="168" fontId="8" fillId="0" borderId="23" xfId="0" applyNumberFormat="1" applyFont="1" applyBorder="1" applyAlignment="1">
      <alignment horizontal="left" vertical="center" wrapText="1"/>
    </xf>
    <xf numFmtId="168" fontId="8" fillId="0" borderId="10" xfId="0" applyNumberFormat="1" applyFont="1" applyBorder="1" applyAlignment="1">
      <alignment horizontal="left" vertical="center" wrapText="1"/>
    </xf>
    <xf numFmtId="168" fontId="8" fillId="0" borderId="0" xfId="0" applyNumberFormat="1" applyFont="1" applyBorder="1" applyAlignment="1">
      <alignment horizontal="left" vertical="center" wrapText="1"/>
    </xf>
    <xf numFmtId="168" fontId="8" fillId="0" borderId="14" xfId="0" applyNumberFormat="1" applyFont="1" applyBorder="1" applyAlignment="1">
      <alignment horizontal="left" vertical="center" wrapText="1"/>
    </xf>
    <xf numFmtId="168" fontId="8" fillId="0" borderId="9" xfId="0" applyNumberFormat="1" applyFont="1" applyBorder="1" applyAlignment="1">
      <alignment horizontal="center" vertical="center"/>
    </xf>
    <xf numFmtId="168" fontId="8" fillId="0" borderId="0" xfId="0" applyNumberFormat="1" applyFont="1" applyBorder="1" applyAlignment="1">
      <alignment horizontal="center" vertical="center"/>
    </xf>
    <xf numFmtId="164" fontId="29" fillId="0" borderId="24" xfId="0" applyNumberFormat="1" applyFont="1" applyBorder="1" applyAlignment="1" applyProtection="1">
      <alignment horizontal="right" vertical="center"/>
      <protection locked="0"/>
    </xf>
    <xf numFmtId="164" fontId="29" fillId="0" borderId="9" xfId="0" applyNumberFormat="1" applyFont="1" applyBorder="1" applyAlignment="1" applyProtection="1">
      <alignment horizontal="right" vertical="center"/>
      <protection locked="0"/>
    </xf>
    <xf numFmtId="164" fontId="29" fillId="0" borderId="23" xfId="0" applyNumberFormat="1" applyFont="1" applyBorder="1" applyAlignment="1" applyProtection="1">
      <alignment horizontal="right" vertical="center"/>
      <protection locked="0"/>
    </xf>
    <xf numFmtId="164" fontId="29" fillId="0" borderId="10" xfId="0" applyNumberFormat="1" applyFont="1" applyBorder="1" applyAlignment="1" applyProtection="1">
      <alignment horizontal="right" vertical="center"/>
      <protection locked="0"/>
    </xf>
    <xf numFmtId="164" fontId="29" fillId="0" borderId="0" xfId="0" applyNumberFormat="1" applyFont="1" applyBorder="1" applyAlignment="1" applyProtection="1">
      <alignment horizontal="right" vertical="center"/>
      <protection locked="0"/>
    </xf>
    <xf numFmtId="164" fontId="29" fillId="0" borderId="14" xfId="0" applyNumberFormat="1" applyFont="1" applyBorder="1" applyAlignment="1" applyProtection="1">
      <alignment horizontal="right" vertical="center"/>
      <protection locked="0"/>
    </xf>
    <xf numFmtId="168" fontId="20" fillId="0" borderId="24" xfId="0" applyNumberFormat="1" applyFont="1" applyBorder="1" applyAlignment="1" applyProtection="1">
      <alignment horizontal="left" vertical="top" wrapText="1"/>
      <protection locked="0"/>
    </xf>
    <xf numFmtId="168" fontId="20" fillId="0" borderId="9" xfId="0" applyNumberFormat="1" applyFont="1" applyBorder="1" applyAlignment="1" applyProtection="1">
      <alignment horizontal="left" vertical="top" wrapText="1"/>
      <protection locked="0"/>
    </xf>
    <xf numFmtId="168" fontId="20" fillId="0" borderId="23" xfId="0" applyNumberFormat="1" applyFont="1" applyBorder="1" applyAlignment="1" applyProtection="1">
      <alignment horizontal="left" vertical="top" wrapText="1"/>
      <protection locked="0"/>
    </xf>
    <xf numFmtId="168" fontId="20" fillId="0" borderId="10" xfId="0" applyNumberFormat="1" applyFont="1" applyBorder="1" applyAlignment="1" applyProtection="1">
      <alignment horizontal="left" vertical="top" wrapText="1"/>
      <protection locked="0"/>
    </xf>
    <xf numFmtId="168" fontId="20" fillId="0" borderId="0" xfId="0" applyNumberFormat="1" applyFont="1" applyBorder="1" applyAlignment="1" applyProtection="1">
      <alignment horizontal="left" vertical="top" wrapText="1"/>
      <protection locked="0"/>
    </xf>
    <xf numFmtId="168" fontId="20" fillId="0" borderId="14" xfId="0" applyNumberFormat="1" applyFont="1" applyBorder="1" applyAlignment="1" applyProtection="1">
      <alignment horizontal="left" vertical="top" wrapText="1"/>
      <protection locked="0"/>
    </xf>
    <xf numFmtId="0" fontId="143" fillId="0" borderId="0" xfId="0" applyFont="1" applyAlignment="1">
      <alignment horizontal="left" vertical="top"/>
    </xf>
    <xf numFmtId="0" fontId="8" fillId="0" borderId="24" xfId="0" applyNumberFormat="1" applyFont="1" applyBorder="1" applyAlignment="1">
      <alignment horizontal="center" vertical="center"/>
    </xf>
    <xf numFmtId="0" fontId="8" fillId="0" borderId="23" xfId="0" applyNumberFormat="1" applyFont="1" applyBorder="1" applyAlignment="1">
      <alignment horizontal="center" vertical="center"/>
    </xf>
    <xf numFmtId="0" fontId="8" fillId="0" borderId="10" xfId="0" applyNumberFormat="1" applyFont="1" applyBorder="1" applyAlignment="1">
      <alignment horizontal="center" vertical="center"/>
    </xf>
    <xf numFmtId="0" fontId="8" fillId="0" borderId="14" xfId="0" applyNumberFormat="1" applyFont="1" applyBorder="1" applyAlignment="1">
      <alignment horizontal="center" vertical="center"/>
    </xf>
    <xf numFmtId="0" fontId="8" fillId="0" borderId="24" xfId="0" applyNumberFormat="1" applyFont="1" applyBorder="1" applyAlignment="1">
      <alignment horizontal="left" vertical="center" wrapText="1"/>
    </xf>
    <xf numFmtId="0" fontId="8" fillId="0" borderId="9" xfId="0" applyNumberFormat="1" applyFont="1" applyBorder="1" applyAlignment="1">
      <alignment horizontal="left" vertical="center" wrapText="1"/>
    </xf>
    <xf numFmtId="0" fontId="8" fillId="0" borderId="23" xfId="0" applyNumberFormat="1" applyFont="1" applyBorder="1" applyAlignment="1">
      <alignment horizontal="left" vertical="center" wrapText="1"/>
    </xf>
    <xf numFmtId="0" fontId="8" fillId="0" borderId="10" xfId="0" applyNumberFormat="1" applyFont="1" applyBorder="1" applyAlignment="1">
      <alignment horizontal="left" vertical="center" wrapText="1"/>
    </xf>
    <xf numFmtId="0" fontId="8" fillId="0" borderId="0" xfId="0" applyNumberFormat="1" applyFont="1" applyBorder="1" applyAlignment="1">
      <alignment horizontal="left" vertical="center" wrapText="1"/>
    </xf>
    <xf numFmtId="0" fontId="8" fillId="0" borderId="14" xfId="0" applyNumberFormat="1" applyFont="1" applyBorder="1" applyAlignment="1">
      <alignment horizontal="left" vertical="center" wrapText="1"/>
    </xf>
    <xf numFmtId="0" fontId="105" fillId="9" borderId="10" xfId="0" quotePrefix="1" applyFont="1" applyFill="1" applyBorder="1" applyAlignment="1" applyProtection="1">
      <alignment horizontal="center"/>
      <protection locked="0" hidden="1"/>
    </xf>
    <xf numFmtId="0" fontId="105" fillId="9" borderId="0" xfId="0" quotePrefix="1" applyFont="1" applyFill="1" applyBorder="1" applyAlignment="1" applyProtection="1">
      <alignment horizontal="center"/>
      <protection locked="0" hidden="1"/>
    </xf>
    <xf numFmtId="0" fontId="105" fillId="9" borderId="14" xfId="0" quotePrefix="1" applyFont="1" applyFill="1" applyBorder="1" applyAlignment="1" applyProtection="1">
      <alignment horizontal="center"/>
      <protection locked="0" hidden="1"/>
    </xf>
    <xf numFmtId="168" fontId="105" fillId="9" borderId="117" xfId="1" quotePrefix="1" applyNumberFormat="1" applyFont="1" applyFill="1" applyBorder="1" applyAlignment="1" applyProtection="1">
      <alignment horizontal="right"/>
      <protection hidden="1"/>
    </xf>
    <xf numFmtId="168" fontId="105" fillId="9" borderId="6" xfId="1" quotePrefix="1" applyNumberFormat="1" applyFont="1" applyFill="1" applyBorder="1" applyAlignment="1" applyProtection="1">
      <alignment horizontal="right"/>
      <protection hidden="1"/>
    </xf>
    <xf numFmtId="168" fontId="105" fillId="9" borderId="2" xfId="1" quotePrefix="1" applyNumberFormat="1" applyFont="1" applyFill="1" applyBorder="1" applyAlignment="1" applyProtection="1">
      <alignment horizontal="right"/>
      <protection hidden="1"/>
    </xf>
    <xf numFmtId="168" fontId="108" fillId="9" borderId="97" xfId="1" applyNumberFormat="1" applyFont="1" applyFill="1" applyBorder="1" applyAlignment="1" applyProtection="1">
      <alignment horizontal="right"/>
      <protection hidden="1"/>
    </xf>
    <xf numFmtId="168" fontId="108" fillId="9" borderId="67" xfId="1" applyNumberFormat="1" applyFont="1" applyFill="1" applyBorder="1" applyAlignment="1" applyProtection="1">
      <alignment horizontal="right"/>
      <protection hidden="1"/>
    </xf>
    <xf numFmtId="168" fontId="108" fillId="9" borderId="98" xfId="1" applyNumberFormat="1" applyFont="1" applyFill="1" applyBorder="1" applyAlignment="1" applyProtection="1">
      <alignment horizontal="right"/>
      <protection hidden="1"/>
    </xf>
    <xf numFmtId="0" fontId="111" fillId="9" borderId="0" xfId="0" applyFont="1" applyFill="1" applyAlignment="1" applyProtection="1">
      <alignment horizontal="left"/>
      <protection hidden="1"/>
    </xf>
    <xf numFmtId="0" fontId="105" fillId="9" borderId="117" xfId="0" quotePrefix="1" applyFont="1" applyFill="1" applyBorder="1" applyAlignment="1" applyProtection="1">
      <alignment horizontal="left" wrapText="1"/>
      <protection hidden="1"/>
    </xf>
    <xf numFmtId="0" fontId="105" fillId="9" borderId="6" xfId="0" quotePrefix="1" applyFont="1" applyFill="1" applyBorder="1" applyAlignment="1" applyProtection="1">
      <alignment horizontal="left" wrapText="1"/>
      <protection hidden="1"/>
    </xf>
    <xf numFmtId="0" fontId="105" fillId="9" borderId="99" xfId="0" quotePrefix="1" applyFont="1" applyFill="1" applyBorder="1" applyAlignment="1" applyProtection="1">
      <alignment horizontal="left" wrapText="1"/>
      <protection hidden="1"/>
    </xf>
    <xf numFmtId="0" fontId="105" fillId="9" borderId="10" xfId="0" quotePrefix="1" applyFont="1" applyFill="1" applyBorder="1" applyAlignment="1" applyProtection="1">
      <alignment horizontal="left" wrapText="1"/>
      <protection hidden="1"/>
    </xf>
    <xf numFmtId="0" fontId="105" fillId="9" borderId="0" xfId="0" quotePrefix="1" applyFont="1" applyFill="1" applyBorder="1" applyAlignment="1" applyProtection="1">
      <alignment horizontal="left" wrapText="1"/>
      <protection hidden="1"/>
    </xf>
    <xf numFmtId="0" fontId="105" fillId="9" borderId="14" xfId="0" quotePrefix="1" applyFont="1" applyFill="1" applyBorder="1" applyAlignment="1" applyProtection="1">
      <alignment horizontal="left" wrapText="1"/>
      <protection hidden="1"/>
    </xf>
    <xf numFmtId="0" fontId="105" fillId="9" borderId="20" xfId="0" quotePrefix="1" applyFont="1" applyFill="1" applyBorder="1" applyAlignment="1" applyProtection="1">
      <alignment horizontal="left" wrapText="1"/>
      <protection hidden="1"/>
    </xf>
    <xf numFmtId="0" fontId="105" fillId="9" borderId="8" xfId="0" quotePrefix="1" applyFont="1" applyFill="1" applyBorder="1" applyAlignment="1" applyProtection="1">
      <alignment horizontal="left" wrapText="1"/>
      <protection hidden="1"/>
    </xf>
    <xf numFmtId="0" fontId="105" fillId="9" borderId="21" xfId="0" quotePrefix="1" applyFont="1" applyFill="1" applyBorder="1" applyAlignment="1" applyProtection="1">
      <alignment horizontal="left" wrapText="1"/>
      <protection hidden="1"/>
    </xf>
    <xf numFmtId="168" fontId="105" fillId="9" borderId="10" xfId="1" quotePrefix="1" applyNumberFormat="1" applyFont="1" applyFill="1" applyBorder="1" applyAlignment="1" applyProtection="1">
      <alignment horizontal="center"/>
      <protection hidden="1"/>
    </xf>
    <xf numFmtId="168" fontId="105" fillId="9" borderId="0" xfId="1" quotePrefix="1" applyNumberFormat="1" applyFont="1" applyFill="1" applyBorder="1" applyAlignment="1" applyProtection="1">
      <alignment horizontal="center"/>
      <protection hidden="1"/>
    </xf>
    <xf numFmtId="168" fontId="105" fillId="9" borderId="14" xfId="1" quotePrefix="1" applyNumberFormat="1" applyFont="1" applyFill="1" applyBorder="1" applyAlignment="1" applyProtection="1">
      <alignment horizontal="center"/>
      <protection hidden="1"/>
    </xf>
    <xf numFmtId="0" fontId="105" fillId="9" borderId="20" xfId="0" quotePrefix="1" applyFont="1" applyFill="1" applyBorder="1" applyAlignment="1" applyProtection="1">
      <alignment horizontal="center"/>
      <protection hidden="1"/>
    </xf>
    <xf numFmtId="0" fontId="105" fillId="9" borderId="21" xfId="0" quotePrefix="1" applyFont="1" applyFill="1" applyBorder="1" applyAlignment="1" applyProtection="1">
      <alignment horizontal="center"/>
      <protection hidden="1"/>
    </xf>
    <xf numFmtId="0" fontId="105" fillId="9" borderId="10" xfId="0" quotePrefix="1" applyFont="1" applyFill="1" applyBorder="1" applyAlignment="1" applyProtection="1">
      <alignment horizontal="center"/>
      <protection hidden="1"/>
    </xf>
    <xf numFmtId="0" fontId="105" fillId="9" borderId="14" xfId="0" quotePrefix="1" applyFont="1" applyFill="1" applyBorder="1" applyAlignment="1" applyProtection="1">
      <alignment horizontal="center"/>
      <protection hidden="1"/>
    </xf>
    <xf numFmtId="0" fontId="105" fillId="9" borderId="117" xfId="0" quotePrefix="1" applyFont="1" applyFill="1" applyBorder="1" applyAlignment="1" applyProtection="1">
      <alignment horizontal="center"/>
      <protection hidden="1"/>
    </xf>
    <xf numFmtId="0" fontId="105" fillId="9" borderId="99" xfId="0" quotePrefix="1" applyFont="1" applyFill="1" applyBorder="1" applyAlignment="1" applyProtection="1">
      <alignment horizontal="center"/>
      <protection hidden="1"/>
    </xf>
    <xf numFmtId="0" fontId="105" fillId="9" borderId="117" xfId="1" quotePrefix="1" applyNumberFormat="1" applyFont="1" applyFill="1" applyBorder="1" applyAlignment="1" applyProtection="1">
      <alignment horizontal="center"/>
      <protection locked="0" hidden="1"/>
    </xf>
    <xf numFmtId="0" fontId="105" fillId="9" borderId="6" xfId="1" quotePrefix="1" applyNumberFormat="1" applyFont="1" applyFill="1" applyBorder="1" applyAlignment="1" applyProtection="1">
      <alignment horizontal="center"/>
      <protection locked="0" hidden="1"/>
    </xf>
    <xf numFmtId="0" fontId="105" fillId="9" borderId="99" xfId="1" quotePrefix="1" applyNumberFormat="1" applyFont="1" applyFill="1" applyBorder="1" applyAlignment="1" applyProtection="1">
      <alignment horizontal="center"/>
      <protection locked="0" hidden="1"/>
    </xf>
    <xf numFmtId="0" fontId="105" fillId="9" borderId="14" xfId="1" quotePrefix="1" applyNumberFormat="1" applyFont="1" applyFill="1" applyBorder="1" applyAlignment="1" applyProtection="1">
      <alignment horizontal="center"/>
      <protection locked="0" hidden="1"/>
    </xf>
    <xf numFmtId="168" fontId="105" fillId="9" borderId="117" xfId="1" quotePrefix="1" applyNumberFormat="1" applyFont="1" applyFill="1" applyBorder="1" applyAlignment="1" applyProtection="1">
      <alignment horizontal="center"/>
      <protection hidden="1"/>
    </xf>
    <xf numFmtId="168" fontId="105" fillId="9" borderId="6" xfId="1" quotePrefix="1" applyNumberFormat="1" applyFont="1" applyFill="1" applyBorder="1" applyAlignment="1" applyProtection="1">
      <alignment horizontal="center"/>
      <protection hidden="1"/>
    </xf>
    <xf numFmtId="168" fontId="105" fillId="9" borderId="99" xfId="1" quotePrefix="1" applyNumberFormat="1" applyFont="1" applyFill="1" applyBorder="1" applyAlignment="1" applyProtection="1">
      <alignment horizontal="center"/>
      <protection hidden="1"/>
    </xf>
    <xf numFmtId="0" fontId="105" fillId="9" borderId="117" xfId="0" quotePrefix="1" applyFont="1" applyFill="1" applyBorder="1" applyAlignment="1" applyProtection="1">
      <alignment horizontal="center"/>
      <protection locked="0" hidden="1"/>
    </xf>
    <xf numFmtId="0" fontId="105" fillId="9" borderId="6" xfId="0" quotePrefix="1" applyFont="1" applyFill="1" applyBorder="1" applyAlignment="1" applyProtection="1">
      <alignment horizontal="center"/>
      <protection locked="0" hidden="1"/>
    </xf>
    <xf numFmtId="0" fontId="105" fillId="9" borderId="99" xfId="0" quotePrefix="1" applyFont="1" applyFill="1" applyBorder="1" applyAlignment="1" applyProtection="1">
      <alignment horizontal="center"/>
      <protection locked="0" hidden="1"/>
    </xf>
    <xf numFmtId="178" fontId="108" fillId="9" borderId="101" xfId="1" applyNumberFormat="1" applyFont="1" applyFill="1" applyBorder="1" applyAlignment="1" applyProtection="1">
      <alignment horizontal="center" vertical="center"/>
    </xf>
    <xf numFmtId="0" fontId="105" fillId="9" borderId="9" xfId="0" applyFont="1" applyFill="1" applyBorder="1" applyAlignment="1" applyProtection="1">
      <alignment horizontal="left"/>
    </xf>
    <xf numFmtId="0" fontId="105" fillId="9" borderId="23" xfId="0" applyFont="1" applyFill="1" applyBorder="1" applyAlignment="1" applyProtection="1">
      <alignment horizontal="left"/>
    </xf>
    <xf numFmtId="0" fontId="122" fillId="25" borderId="100" xfId="0" applyFont="1" applyFill="1" applyBorder="1" applyAlignment="1" applyProtection="1">
      <alignment horizontal="center" vertical="center"/>
    </xf>
    <xf numFmtId="0" fontId="122" fillId="25" borderId="87" xfId="0" applyFont="1" applyFill="1" applyBorder="1" applyAlignment="1" applyProtection="1">
      <alignment horizontal="center" vertical="center"/>
    </xf>
    <xf numFmtId="0" fontId="122" fillId="25" borderId="88" xfId="0" applyFont="1" applyFill="1" applyBorder="1" applyAlignment="1" applyProtection="1">
      <alignment horizontal="center" vertical="center"/>
    </xf>
    <xf numFmtId="178" fontId="105" fillId="9" borderId="17" xfId="1" applyNumberFormat="1" applyFont="1" applyFill="1" applyBorder="1" applyAlignment="1" applyProtection="1">
      <alignment horizontal="center"/>
    </xf>
    <xf numFmtId="178" fontId="105" fillId="9" borderId="23" xfId="1" applyNumberFormat="1" applyFont="1" applyFill="1" applyBorder="1" applyAlignment="1" applyProtection="1">
      <alignment horizontal="center"/>
    </xf>
    <xf numFmtId="178" fontId="105" fillId="9" borderId="143" xfId="1" applyNumberFormat="1" applyFont="1" applyFill="1" applyBorder="1" applyAlignment="1" applyProtection="1">
      <alignment horizontal="center"/>
    </xf>
    <xf numFmtId="0" fontId="105" fillId="9" borderId="142" xfId="0" applyFont="1" applyFill="1" applyBorder="1" applyAlignment="1" applyProtection="1">
      <alignment horizontal="left"/>
    </xf>
    <xf numFmtId="0" fontId="105" fillId="9" borderId="22" xfId="0" applyFont="1" applyFill="1" applyBorder="1" applyAlignment="1" applyProtection="1">
      <alignment horizontal="left"/>
    </xf>
    <xf numFmtId="0" fontId="105" fillId="9" borderId="34" xfId="0" applyFont="1" applyFill="1" applyBorder="1" applyAlignment="1" applyProtection="1">
      <alignment horizontal="left"/>
    </xf>
    <xf numFmtId="178" fontId="105" fillId="9" borderId="7" xfId="1" applyNumberFormat="1" applyFont="1" applyFill="1" applyBorder="1" applyAlignment="1" applyProtection="1">
      <alignment horizontal="center"/>
    </xf>
    <xf numFmtId="178" fontId="108" fillId="9" borderId="0" xfId="1" applyNumberFormat="1" applyFont="1" applyFill="1" applyBorder="1" applyAlignment="1" applyProtection="1">
      <alignment horizontal="center"/>
      <protection hidden="1"/>
    </xf>
    <xf numFmtId="178" fontId="105" fillId="9" borderId="112" xfId="1" applyNumberFormat="1" applyFont="1" applyFill="1" applyBorder="1" applyAlignment="1" applyProtection="1">
      <alignment horizontal="center"/>
    </xf>
    <xf numFmtId="0" fontId="107" fillId="9" borderId="0" xfId="0" applyFont="1" applyFill="1" applyAlignment="1" applyProtection="1">
      <alignment horizontal="left"/>
      <protection hidden="1"/>
    </xf>
    <xf numFmtId="174" fontId="105" fillId="9" borderId="0" xfId="1" applyNumberFormat="1" applyFont="1" applyFill="1" applyBorder="1" applyAlignment="1" applyProtection="1">
      <alignment horizontal="center"/>
      <protection hidden="1"/>
    </xf>
    <xf numFmtId="178" fontId="108" fillId="9" borderId="31" xfId="1" applyNumberFormat="1" applyFont="1" applyFill="1" applyBorder="1" applyAlignment="1" applyProtection="1">
      <alignment horizontal="center"/>
      <protection hidden="1"/>
    </xf>
    <xf numFmtId="178" fontId="108" fillId="9" borderId="32" xfId="1" applyNumberFormat="1" applyFont="1" applyFill="1" applyBorder="1" applyAlignment="1" applyProtection="1">
      <alignment horizontal="center"/>
      <protection hidden="1"/>
    </xf>
    <xf numFmtId="178" fontId="108" fillId="9" borderId="33" xfId="1" applyNumberFormat="1" applyFont="1" applyFill="1" applyBorder="1" applyAlignment="1" applyProtection="1">
      <alignment horizontal="center"/>
      <protection hidden="1"/>
    </xf>
    <xf numFmtId="168" fontId="122" fillId="25" borderId="53" xfId="0" applyNumberFormat="1" applyFont="1" applyFill="1" applyBorder="1" applyAlignment="1" applyProtection="1">
      <alignment horizontal="center" vertical="center" wrapText="1"/>
    </xf>
    <xf numFmtId="168" fontId="122" fillId="25" borderId="54" xfId="0" applyNumberFormat="1" applyFont="1" applyFill="1" applyBorder="1" applyAlignment="1" applyProtection="1">
      <alignment horizontal="center" vertical="center" wrapText="1"/>
    </xf>
    <xf numFmtId="168" fontId="122" fillId="25" borderId="55" xfId="0" applyNumberFormat="1" applyFont="1" applyFill="1" applyBorder="1" applyAlignment="1" applyProtection="1">
      <alignment horizontal="center" vertical="center" wrapText="1"/>
    </xf>
    <xf numFmtId="0" fontId="122" fillId="25" borderId="53" xfId="0" applyFont="1" applyFill="1" applyBorder="1" applyAlignment="1" applyProtection="1">
      <alignment horizontal="center" vertical="center" wrapText="1"/>
    </xf>
    <xf numFmtId="0" fontId="122" fillId="25" borderId="54" xfId="0" applyFont="1" applyFill="1" applyBorder="1" applyAlignment="1" applyProtection="1">
      <alignment horizontal="center" vertical="center" wrapText="1"/>
    </xf>
    <xf numFmtId="0" fontId="122" fillId="25" borderId="113" xfId="0" applyFont="1" applyFill="1" applyBorder="1" applyAlignment="1" applyProtection="1">
      <alignment horizontal="center" vertical="center" wrapText="1"/>
    </xf>
    <xf numFmtId="173" fontId="113" fillId="9" borderId="0" xfId="0" applyNumberFormat="1" applyFont="1" applyFill="1" applyBorder="1" applyAlignment="1" applyProtection="1">
      <alignment horizontal="left" vertical="top" wrapText="1"/>
      <protection hidden="1"/>
    </xf>
    <xf numFmtId="168" fontId="105" fillId="9" borderId="77" xfId="1" applyNumberFormat="1" applyFont="1" applyFill="1" applyBorder="1" applyAlignment="1" applyProtection="1">
      <alignment horizontal="center"/>
    </xf>
    <xf numFmtId="168" fontId="105" fillId="9" borderId="62" xfId="1" applyNumberFormat="1" applyFont="1" applyFill="1" applyBorder="1" applyAlignment="1" applyProtection="1">
      <alignment horizontal="center"/>
    </xf>
    <xf numFmtId="168" fontId="105" fillId="9" borderId="63" xfId="1" applyNumberFormat="1" applyFont="1" applyFill="1" applyBorder="1" applyAlignment="1" applyProtection="1">
      <alignment horizontal="center"/>
    </xf>
    <xf numFmtId="168" fontId="105" fillId="9" borderId="146" xfId="1" applyNumberFormat="1" applyFont="1" applyFill="1" applyBorder="1" applyAlignment="1" applyProtection="1">
      <alignment horizontal="center"/>
    </xf>
    <xf numFmtId="0" fontId="105" fillId="9" borderId="145" xfId="0" applyFont="1" applyFill="1" applyBorder="1" applyAlignment="1" applyProtection="1">
      <alignment horizontal="center"/>
    </xf>
    <xf numFmtId="0" fontId="105" fillId="9" borderId="63" xfId="0" applyFont="1" applyFill="1" applyBorder="1" applyAlignment="1" applyProtection="1">
      <alignment horizontal="center"/>
    </xf>
    <xf numFmtId="0" fontId="105" fillId="9" borderId="64" xfId="0" applyFont="1" applyFill="1" applyBorder="1" applyAlignment="1" applyProtection="1">
      <alignment horizontal="center"/>
    </xf>
    <xf numFmtId="0" fontId="122" fillId="25" borderId="114" xfId="0" applyFont="1" applyFill="1" applyBorder="1" applyAlignment="1" applyProtection="1">
      <alignment horizontal="center" vertical="center"/>
    </xf>
    <xf numFmtId="0" fontId="122" fillId="25" borderId="42" xfId="0" applyFont="1" applyFill="1" applyBorder="1" applyAlignment="1" applyProtection="1">
      <alignment horizontal="center" vertical="center"/>
    </xf>
    <xf numFmtId="0" fontId="122" fillId="25" borderId="104" xfId="0" applyFont="1" applyFill="1" applyBorder="1" applyAlignment="1" applyProtection="1">
      <alignment horizontal="center" vertical="center"/>
    </xf>
    <xf numFmtId="0" fontId="122" fillId="25" borderId="105" xfId="0" applyFont="1" applyFill="1" applyBorder="1" applyAlignment="1" applyProtection="1">
      <alignment horizontal="center" vertical="center"/>
    </xf>
    <xf numFmtId="0" fontId="122" fillId="25" borderId="109" xfId="0" applyFont="1" applyFill="1" applyBorder="1" applyAlignment="1" applyProtection="1">
      <alignment horizontal="center" vertical="center"/>
    </xf>
    <xf numFmtId="0" fontId="111" fillId="9" borderId="10" xfId="0" applyFont="1" applyFill="1" applyBorder="1" applyAlignment="1" applyProtection="1">
      <alignment horizontal="center"/>
      <protection hidden="1"/>
    </xf>
    <xf numFmtId="172" fontId="105" fillId="9" borderId="24" xfId="22" applyNumberFormat="1" applyFont="1" applyFill="1" applyBorder="1" applyAlignment="1" applyProtection="1">
      <alignment horizontal="center"/>
      <protection hidden="1"/>
    </xf>
    <xf numFmtId="172" fontId="105" fillId="9" borderId="9" xfId="22" applyNumberFormat="1" applyFont="1" applyFill="1" applyBorder="1" applyAlignment="1" applyProtection="1">
      <alignment horizontal="center"/>
      <protection hidden="1"/>
    </xf>
    <xf numFmtId="172" fontId="105" fillId="9" borderId="23" xfId="22" applyNumberFormat="1" applyFont="1" applyFill="1" applyBorder="1" applyAlignment="1" applyProtection="1">
      <alignment horizontal="center"/>
      <protection hidden="1"/>
    </xf>
    <xf numFmtId="172" fontId="105" fillId="9" borderId="26" xfId="22" applyNumberFormat="1" applyFont="1" applyFill="1" applyBorder="1" applyAlignment="1" applyProtection="1">
      <alignment horizontal="center"/>
      <protection hidden="1"/>
    </xf>
    <xf numFmtId="172" fontId="105" fillId="9" borderId="22" xfId="22" applyNumberFormat="1" applyFont="1" applyFill="1" applyBorder="1" applyAlignment="1" applyProtection="1">
      <alignment horizontal="center"/>
      <protection hidden="1"/>
    </xf>
    <xf numFmtId="172" fontId="105" fillId="9" borderId="34" xfId="22" applyNumberFormat="1" applyFont="1" applyFill="1" applyBorder="1" applyAlignment="1" applyProtection="1">
      <alignment horizontal="center"/>
      <protection hidden="1"/>
    </xf>
    <xf numFmtId="10" fontId="108" fillId="9" borderId="0" xfId="0" applyNumberFormat="1" applyFont="1" applyFill="1" applyAlignment="1" applyProtection="1">
      <alignment horizontal="left"/>
      <protection hidden="1"/>
    </xf>
    <xf numFmtId="0" fontId="108" fillId="9" borderId="0" xfId="0" applyFont="1" applyFill="1" applyAlignment="1" applyProtection="1">
      <alignment horizontal="left"/>
      <protection hidden="1"/>
    </xf>
    <xf numFmtId="0" fontId="108" fillId="9" borderId="67" xfId="0" applyFont="1" applyFill="1" applyBorder="1" applyAlignment="1" applyProtection="1">
      <alignment horizontal="center" vertical="center"/>
      <protection hidden="1"/>
    </xf>
    <xf numFmtId="0" fontId="108" fillId="9" borderId="102" xfId="0" applyFont="1" applyFill="1" applyBorder="1" applyAlignment="1" applyProtection="1">
      <alignment horizontal="center" vertical="center"/>
      <protection hidden="1"/>
    </xf>
    <xf numFmtId="168" fontId="0" fillId="0" borderId="0" xfId="1" applyNumberFormat="1" applyFont="1" applyAlignment="1" applyProtection="1">
      <alignment horizontal="center"/>
      <protection hidden="1"/>
    </xf>
    <xf numFmtId="174" fontId="9" fillId="5" borderId="87" xfId="1" applyNumberFormat="1" applyFont="1" applyFill="1" applyBorder="1" applyAlignment="1" applyProtection="1">
      <alignment horizontal="center"/>
      <protection hidden="1"/>
    </xf>
    <xf numFmtId="174" fontId="9" fillId="8" borderId="8" xfId="1" applyNumberFormat="1" applyFont="1" applyFill="1" applyBorder="1" applyAlignment="1" applyProtection="1">
      <alignment horizontal="center"/>
      <protection hidden="1"/>
    </xf>
    <xf numFmtId="174" fontId="0" fillId="8" borderId="8" xfId="1" applyNumberFormat="1" applyFont="1" applyFill="1" applyBorder="1" applyAlignment="1" applyProtection="1">
      <alignment horizontal="center"/>
      <protection hidden="1"/>
    </xf>
    <xf numFmtId="164" fontId="0" fillId="0" borderId="0" xfId="2" applyFont="1" applyAlignment="1" applyProtection="1">
      <alignment horizontal="center"/>
      <protection hidden="1"/>
    </xf>
    <xf numFmtId="0" fontId="0" fillId="8" borderId="0" xfId="0" quotePrefix="1" applyFill="1" applyAlignment="1" applyProtection="1">
      <alignment horizontal="center"/>
      <protection hidden="1"/>
    </xf>
    <xf numFmtId="168" fontId="0" fillId="8" borderId="0" xfId="1" applyNumberFormat="1" applyFont="1" applyFill="1" applyAlignment="1" applyProtection="1">
      <alignment horizontal="center"/>
      <protection hidden="1"/>
    </xf>
    <xf numFmtId="168" fontId="0" fillId="8" borderId="8" xfId="1" applyNumberFormat="1" applyFont="1" applyFill="1" applyBorder="1" applyAlignment="1" applyProtection="1">
      <alignment horizontal="center"/>
      <protection hidden="1"/>
    </xf>
    <xf numFmtId="168" fontId="0" fillId="8" borderId="8" xfId="0" applyNumberFormat="1" applyFill="1" applyBorder="1" applyAlignment="1" applyProtection="1">
      <alignment horizontal="center"/>
      <protection hidden="1"/>
    </xf>
    <xf numFmtId="0" fontId="0" fillId="8" borderId="8" xfId="0" applyFill="1" applyBorder="1" applyAlignment="1" applyProtection="1">
      <alignment horizontal="center"/>
      <protection hidden="1"/>
    </xf>
    <xf numFmtId="174" fontId="0" fillId="8" borderId="0" xfId="1" applyNumberFormat="1" applyFont="1" applyFill="1" applyAlignment="1" applyProtection="1">
      <alignment horizontal="center"/>
      <protection hidden="1"/>
    </xf>
    <xf numFmtId="168" fontId="0" fillId="0" borderId="8" xfId="1" applyNumberFormat="1" applyFont="1" applyBorder="1" applyAlignment="1" applyProtection="1">
      <alignment horizontal="center"/>
      <protection hidden="1"/>
    </xf>
    <xf numFmtId="165" fontId="0" fillId="8" borderId="0" xfId="0" applyNumberFormat="1" applyFill="1" applyAlignment="1" applyProtection="1">
      <alignment horizontal="center"/>
      <protection hidden="1"/>
    </xf>
    <xf numFmtId="174" fontId="9" fillId="8" borderId="87" xfId="1" applyNumberFormat="1" applyFont="1" applyFill="1" applyBorder="1" applyAlignment="1" applyProtection="1">
      <alignment horizontal="center"/>
      <protection hidden="1"/>
    </xf>
    <xf numFmtId="174" fontId="9" fillId="8" borderId="0" xfId="1" applyNumberFormat="1" applyFont="1" applyFill="1" applyBorder="1" applyAlignment="1" applyProtection="1">
      <alignment horizontal="center"/>
      <protection hidden="1"/>
    </xf>
    <xf numFmtId="164" fontId="0" fillId="8" borderId="8" xfId="2" applyFont="1" applyFill="1" applyBorder="1" applyAlignment="1" applyProtection="1">
      <alignment horizontal="center"/>
      <protection hidden="1"/>
    </xf>
    <xf numFmtId="174" fontId="0" fillId="8" borderId="0" xfId="0" applyNumberFormat="1" applyFill="1" applyAlignment="1" applyProtection="1">
      <alignment horizontal="center"/>
      <protection hidden="1"/>
    </xf>
    <xf numFmtId="0" fontId="0" fillId="8" borderId="0" xfId="0" applyFill="1" applyAlignment="1" applyProtection="1">
      <alignment horizontal="center"/>
      <protection hidden="1"/>
    </xf>
    <xf numFmtId="174" fontId="0" fillId="8" borderId="8" xfId="0" applyNumberFormat="1" applyFill="1" applyBorder="1" applyAlignment="1" applyProtection="1">
      <alignment horizontal="center"/>
      <protection hidden="1"/>
    </xf>
    <xf numFmtId="168" fontId="0" fillId="8" borderId="0" xfId="1" applyNumberFormat="1" applyFont="1" applyFill="1" applyBorder="1" applyAlignment="1" applyProtection="1">
      <alignment horizontal="center"/>
      <protection hidden="1"/>
    </xf>
    <xf numFmtId="164" fontId="0" fillId="8" borderId="0" xfId="2" applyFont="1" applyFill="1" applyAlignment="1" applyProtection="1">
      <alignment horizontal="center"/>
      <protection hidden="1"/>
    </xf>
    <xf numFmtId="168" fontId="0" fillId="8" borderId="0" xfId="0" applyNumberFormat="1" applyFill="1" applyAlignment="1" applyProtection="1">
      <alignment horizontal="center"/>
      <protection hidden="1"/>
    </xf>
    <xf numFmtId="174" fontId="9" fillId="5" borderId="0" xfId="1" applyNumberFormat="1" applyFont="1" applyFill="1" applyBorder="1" applyAlignment="1" applyProtection="1">
      <alignment horizontal="center"/>
      <protection hidden="1"/>
    </xf>
    <xf numFmtId="174" fontId="9" fillId="5" borderId="8" xfId="1" applyNumberFormat="1" applyFont="1" applyFill="1" applyBorder="1" applyAlignment="1" applyProtection="1">
      <alignment horizontal="center"/>
      <protection hidden="1"/>
    </xf>
    <xf numFmtId="168" fontId="0" fillId="5" borderId="0" xfId="1" applyNumberFormat="1" applyFont="1" applyFill="1" applyAlignment="1" applyProtection="1">
      <alignment horizontal="center"/>
      <protection hidden="1"/>
    </xf>
    <xf numFmtId="168" fontId="0" fillId="5" borderId="8" xfId="1" applyNumberFormat="1" applyFont="1" applyFill="1" applyBorder="1" applyAlignment="1" applyProtection="1">
      <alignment horizontal="center"/>
      <protection hidden="1"/>
    </xf>
    <xf numFmtId="174" fontId="0" fillId="5" borderId="0" xfId="0" applyNumberFormat="1" applyFill="1" applyAlignment="1" applyProtection="1">
      <alignment horizontal="center"/>
      <protection hidden="1"/>
    </xf>
    <xf numFmtId="0" fontId="0" fillId="5" borderId="0" xfId="0" applyFill="1" applyAlignment="1" applyProtection="1">
      <alignment horizontal="center"/>
      <protection hidden="1"/>
    </xf>
    <xf numFmtId="174" fontId="0" fillId="5" borderId="8" xfId="0" applyNumberFormat="1" applyFill="1" applyBorder="1" applyAlignment="1" applyProtection="1">
      <alignment horizontal="center"/>
      <protection hidden="1"/>
    </xf>
    <xf numFmtId="174" fontId="0" fillId="5" borderId="0" xfId="1" applyNumberFormat="1" applyFont="1" applyFill="1" applyAlignment="1" applyProtection="1">
      <alignment horizontal="center"/>
      <protection hidden="1"/>
    </xf>
    <xf numFmtId="174" fontId="0" fillId="5" borderId="8" xfId="1" applyNumberFormat="1" applyFont="1" applyFill="1" applyBorder="1" applyAlignment="1" applyProtection="1">
      <alignment horizontal="center"/>
      <protection hidden="1"/>
    </xf>
    <xf numFmtId="165" fontId="0" fillId="5" borderId="0" xfId="0" applyNumberFormat="1" applyFill="1" applyAlignment="1" applyProtection="1">
      <alignment horizontal="center"/>
      <protection hidden="1"/>
    </xf>
    <xf numFmtId="0" fontId="0" fillId="5" borderId="0" xfId="0" quotePrefix="1" applyFill="1" applyAlignment="1" applyProtection="1">
      <alignment horizontal="center"/>
      <protection hidden="1"/>
    </xf>
    <xf numFmtId="168" fontId="0" fillId="5" borderId="0" xfId="0" applyNumberFormat="1" applyFill="1" applyAlignment="1" applyProtection="1">
      <alignment horizontal="center"/>
      <protection hidden="1"/>
    </xf>
    <xf numFmtId="164" fontId="0" fillId="5" borderId="8" xfId="0" applyNumberFormat="1" applyFill="1" applyBorder="1" applyAlignment="1" applyProtection="1">
      <alignment horizontal="center"/>
      <protection hidden="1"/>
    </xf>
    <xf numFmtId="168" fontId="0" fillId="11" borderId="8" xfId="0" applyNumberFormat="1" applyFill="1" applyBorder="1" applyAlignment="1" applyProtection="1">
      <alignment horizontal="center"/>
      <protection hidden="1"/>
    </xf>
    <xf numFmtId="0" fontId="0" fillId="11" borderId="8" xfId="0" applyFill="1" applyBorder="1" applyAlignment="1" applyProtection="1">
      <alignment horizontal="center"/>
      <protection hidden="1"/>
    </xf>
    <xf numFmtId="164" fontId="0" fillId="5" borderId="8" xfId="2" applyFont="1" applyFill="1" applyBorder="1" applyAlignment="1" applyProtection="1">
      <alignment horizontal="center"/>
      <protection hidden="1"/>
    </xf>
    <xf numFmtId="168" fontId="0" fillId="5" borderId="0" xfId="1" applyNumberFormat="1" applyFont="1" applyFill="1" applyBorder="1" applyAlignment="1" applyProtection="1">
      <alignment horizontal="center"/>
      <protection hidden="1"/>
    </xf>
    <xf numFmtId="41" fontId="0" fillId="5" borderId="0" xfId="1" applyNumberFormat="1" applyFont="1" applyFill="1" applyBorder="1" applyAlignment="1" applyProtection="1">
      <alignment horizontal="center"/>
      <protection hidden="1"/>
    </xf>
    <xf numFmtId="0" fontId="59" fillId="0" borderId="0" xfId="0" quotePrefix="1" applyFont="1" applyAlignment="1" applyProtection="1">
      <alignment horizontal="center"/>
      <protection hidden="1"/>
    </xf>
    <xf numFmtId="0" fontId="59" fillId="0" borderId="0" xfId="0" applyFont="1" applyAlignment="1" applyProtection="1">
      <alignment horizontal="center"/>
      <protection hidden="1"/>
    </xf>
    <xf numFmtId="164" fontId="0" fillId="5" borderId="0" xfId="1" applyNumberFormat="1" applyFont="1" applyFill="1" applyAlignment="1" applyProtection="1">
      <alignment horizontal="center"/>
      <protection hidden="1"/>
    </xf>
    <xf numFmtId="0" fontId="105" fillId="9" borderId="148" xfId="0" quotePrefix="1" applyFont="1" applyFill="1" applyBorder="1" applyAlignment="1" applyProtection="1">
      <alignment horizontal="left" vertical="center" wrapText="1"/>
      <protection hidden="1"/>
    </xf>
    <xf numFmtId="0" fontId="105" fillId="9" borderId="91" xfId="0" quotePrefix="1" applyFont="1" applyFill="1" applyBorder="1" applyAlignment="1" applyProtection="1">
      <alignment horizontal="left" vertical="center" wrapText="1"/>
      <protection hidden="1"/>
    </xf>
    <xf numFmtId="0" fontId="105" fillId="9" borderId="92" xfId="0" quotePrefix="1" applyFont="1" applyFill="1" applyBorder="1" applyAlignment="1" applyProtection="1">
      <alignment horizontal="left" vertical="center" wrapText="1"/>
      <protection hidden="1"/>
    </xf>
    <xf numFmtId="168" fontId="105" fillId="9" borderId="147" xfId="1" quotePrefix="1" applyNumberFormat="1" applyFont="1" applyFill="1" applyBorder="1" applyAlignment="1" applyProtection="1">
      <alignment horizontal="left" vertical="center" wrapText="1"/>
      <protection hidden="1"/>
    </xf>
    <xf numFmtId="168" fontId="105" fillId="9" borderId="96" xfId="1" quotePrefix="1" applyNumberFormat="1" applyFont="1" applyFill="1" applyBorder="1" applyAlignment="1" applyProtection="1">
      <alignment horizontal="left" vertical="center" wrapText="1"/>
      <protection hidden="1"/>
    </xf>
    <xf numFmtId="168" fontId="105" fillId="9" borderId="110" xfId="1" quotePrefix="1" applyNumberFormat="1" applyFont="1" applyFill="1" applyBorder="1" applyAlignment="1" applyProtection="1">
      <alignment horizontal="left" vertical="center" wrapText="1"/>
      <protection hidden="1"/>
    </xf>
    <xf numFmtId="168" fontId="105" fillId="9" borderId="148" xfId="1" quotePrefix="1" applyNumberFormat="1" applyFont="1" applyFill="1" applyBorder="1" applyAlignment="1" applyProtection="1">
      <alignment horizontal="right" vertical="center" wrapText="1"/>
      <protection hidden="1"/>
    </xf>
    <xf numFmtId="168" fontId="105" fillId="9" borderId="91" xfId="1" quotePrefix="1" applyNumberFormat="1" applyFont="1" applyFill="1" applyBorder="1" applyAlignment="1" applyProtection="1">
      <alignment horizontal="right" vertical="center" wrapText="1"/>
      <protection hidden="1"/>
    </xf>
    <xf numFmtId="168" fontId="105" fillId="9" borderId="92" xfId="1" quotePrefix="1" applyNumberFormat="1" applyFont="1" applyFill="1" applyBorder="1" applyAlignment="1" applyProtection="1">
      <alignment horizontal="right" vertical="center" wrapText="1"/>
      <protection hidden="1"/>
    </xf>
  </cellXfs>
  <cellStyles count="29">
    <cellStyle name="Comma" xfId="1" builtinId="3"/>
    <cellStyle name="Comma [0]" xfId="2" builtinId="6"/>
    <cellStyle name="Comma [0] 2" xfId="8"/>
    <cellStyle name="Comma [0] 2 2" xfId="28"/>
    <cellStyle name="Comma [0] 3" xfId="13"/>
    <cellStyle name="Comma 2" xfId="9"/>
    <cellStyle name="Comma 2 2" xfId="17"/>
    <cellStyle name="Comma 3" xfId="18"/>
    <cellStyle name="Comma 4" xfId="21"/>
    <cellStyle name="Comma 5" xfId="22"/>
    <cellStyle name="Currency 2" xfId="25"/>
    <cellStyle name="Currency_1770 US - 2007" xfId="23"/>
    <cellStyle name="Hyperlink 2" xfId="7"/>
    <cellStyle name="Normal" xfId="0" builtinId="0"/>
    <cellStyle name="Normal 2" xfId="6"/>
    <cellStyle name="Normal 2 2" xfId="19"/>
    <cellStyle name="Normal 3" xfId="11"/>
    <cellStyle name="Normal 3 2" xfId="14"/>
    <cellStyle name="Normal 4" xfId="10"/>
    <cellStyle name="Normal 4 2" xfId="24"/>
    <cellStyle name="Normal 5" xfId="12"/>
    <cellStyle name="Normal 6" xfId="15"/>
    <cellStyle name="Normal 7" xfId="16"/>
    <cellStyle name="Normal 8" xfId="20"/>
    <cellStyle name="Normal 8 2" xfId="27"/>
    <cellStyle name="Normal 9" xfId="26"/>
    <cellStyle name="Normal_CHR - 1770S- Y2005" xfId="3"/>
    <cellStyle name="Normal_Form 1770S - 2007" xfId="4"/>
    <cellStyle name="Percent" xfId="5" builtinId="5"/>
  </cellStyles>
  <dxfs count="0"/>
  <tableStyles count="0" defaultTableStyle="TableStyleMedium9" defaultPivotStyle="PivotStyleLight16"/>
  <colors>
    <mruColors>
      <color rgb="FF92D400"/>
      <color rgb="FF00B0F0"/>
      <color rgb="FFCCFFFF"/>
      <color rgb="FFB7DEE8"/>
      <color rgb="FFFFCC99"/>
      <color rgb="FFCC99FF"/>
      <color rgb="FF99FF99"/>
      <color rgb="FFFFD85B"/>
      <color rgb="FFFF0066"/>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externalLink" Target="externalLinks/externalLink12.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7.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9.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37</xdr:col>
      <xdr:colOff>0</xdr:colOff>
      <xdr:row>14</xdr:row>
      <xdr:rowOff>0</xdr:rowOff>
    </xdr:from>
    <xdr:to>
      <xdr:col>37</xdr:col>
      <xdr:colOff>0</xdr:colOff>
      <xdr:row>14</xdr:row>
      <xdr:rowOff>0</xdr:rowOff>
    </xdr:to>
    <xdr:sp macro="" textlink="">
      <xdr:nvSpPr>
        <xdr:cNvPr id="1025" name="Line 1">
          <a:extLst>
            <a:ext uri="{FF2B5EF4-FFF2-40B4-BE49-F238E27FC236}">
              <a16:creationId xmlns:a16="http://schemas.microsoft.com/office/drawing/2014/main" xmlns="" id="{00000000-0008-0000-0000-000001040000}"/>
            </a:ext>
          </a:extLst>
        </xdr:cNvPr>
        <xdr:cNvSpPr>
          <a:spLocks noChangeShapeType="1"/>
        </xdr:cNvSpPr>
      </xdr:nvSpPr>
      <xdr:spPr bwMode="auto">
        <a:xfrm>
          <a:off x="15782925" y="3352800"/>
          <a:ext cx="0" cy="0"/>
        </a:xfrm>
        <a:prstGeom prst="line">
          <a:avLst/>
        </a:prstGeom>
        <a:noFill/>
        <a:ln w="9525">
          <a:solidFill>
            <a:srgbClr val="000000"/>
          </a:solidFill>
          <a:round/>
          <a:headEnd/>
          <a:tailEnd/>
        </a:ln>
      </xdr:spPr>
    </xdr:sp>
    <xdr:clientData/>
  </xdr:twoCellAnchor>
  <xdr:twoCellAnchor>
    <xdr:from>
      <xdr:col>37</xdr:col>
      <xdr:colOff>0</xdr:colOff>
      <xdr:row>20</xdr:row>
      <xdr:rowOff>0</xdr:rowOff>
    </xdr:from>
    <xdr:to>
      <xdr:col>37</xdr:col>
      <xdr:colOff>0</xdr:colOff>
      <xdr:row>20</xdr:row>
      <xdr:rowOff>0</xdr:rowOff>
    </xdr:to>
    <xdr:sp macro="" textlink="">
      <xdr:nvSpPr>
        <xdr:cNvPr id="1026" name="Line 2">
          <a:extLst>
            <a:ext uri="{FF2B5EF4-FFF2-40B4-BE49-F238E27FC236}">
              <a16:creationId xmlns:a16="http://schemas.microsoft.com/office/drawing/2014/main" xmlns="" id="{00000000-0008-0000-0000-000002040000}"/>
            </a:ext>
          </a:extLst>
        </xdr:cNvPr>
        <xdr:cNvSpPr>
          <a:spLocks noChangeShapeType="1"/>
        </xdr:cNvSpPr>
      </xdr:nvSpPr>
      <xdr:spPr bwMode="auto">
        <a:xfrm>
          <a:off x="15782925" y="5324475"/>
          <a:ext cx="0" cy="0"/>
        </a:xfrm>
        <a:prstGeom prst="line">
          <a:avLst/>
        </a:prstGeom>
        <a:noFill/>
        <a:ln w="9525">
          <a:solidFill>
            <a:srgbClr val="000000"/>
          </a:solidFill>
          <a:round/>
          <a:headEnd/>
          <a:tailEnd/>
        </a:ln>
      </xdr:spPr>
    </xdr:sp>
    <xdr:clientData/>
  </xdr:twoCellAnchor>
  <xdr:twoCellAnchor>
    <xdr:from>
      <xdr:col>37</xdr:col>
      <xdr:colOff>0</xdr:colOff>
      <xdr:row>21</xdr:row>
      <xdr:rowOff>190500</xdr:rowOff>
    </xdr:from>
    <xdr:to>
      <xdr:col>37</xdr:col>
      <xdr:colOff>0</xdr:colOff>
      <xdr:row>21</xdr:row>
      <xdr:rowOff>190500</xdr:rowOff>
    </xdr:to>
    <xdr:sp macro="" textlink="">
      <xdr:nvSpPr>
        <xdr:cNvPr id="1027" name="Line 3">
          <a:extLst>
            <a:ext uri="{FF2B5EF4-FFF2-40B4-BE49-F238E27FC236}">
              <a16:creationId xmlns:a16="http://schemas.microsoft.com/office/drawing/2014/main" xmlns="" id="{00000000-0008-0000-0000-000003040000}"/>
            </a:ext>
          </a:extLst>
        </xdr:cNvPr>
        <xdr:cNvSpPr>
          <a:spLocks noChangeShapeType="1"/>
        </xdr:cNvSpPr>
      </xdr:nvSpPr>
      <xdr:spPr bwMode="auto">
        <a:xfrm>
          <a:off x="15782925" y="5686425"/>
          <a:ext cx="0" cy="0"/>
        </a:xfrm>
        <a:prstGeom prst="line">
          <a:avLst/>
        </a:prstGeom>
        <a:noFill/>
        <a:ln w="9525">
          <a:solidFill>
            <a:srgbClr val="000000"/>
          </a:solidFill>
          <a:round/>
          <a:headEnd/>
          <a:tailEnd/>
        </a:ln>
      </xdr:spPr>
    </xdr:sp>
    <xdr:clientData/>
  </xdr:twoCellAnchor>
  <xdr:twoCellAnchor>
    <xdr:from>
      <xdr:col>37</xdr:col>
      <xdr:colOff>0</xdr:colOff>
      <xdr:row>22</xdr:row>
      <xdr:rowOff>0</xdr:rowOff>
    </xdr:from>
    <xdr:to>
      <xdr:col>37</xdr:col>
      <xdr:colOff>0</xdr:colOff>
      <xdr:row>22</xdr:row>
      <xdr:rowOff>0</xdr:rowOff>
    </xdr:to>
    <xdr:sp macro="" textlink="">
      <xdr:nvSpPr>
        <xdr:cNvPr id="1028" name="Line 4">
          <a:extLst>
            <a:ext uri="{FF2B5EF4-FFF2-40B4-BE49-F238E27FC236}">
              <a16:creationId xmlns:a16="http://schemas.microsoft.com/office/drawing/2014/main" xmlns="" id="{00000000-0008-0000-0000-000004040000}"/>
            </a:ext>
          </a:extLst>
        </xdr:cNvPr>
        <xdr:cNvSpPr>
          <a:spLocks noChangeShapeType="1"/>
        </xdr:cNvSpPr>
      </xdr:nvSpPr>
      <xdr:spPr bwMode="auto">
        <a:xfrm>
          <a:off x="15782925" y="5686425"/>
          <a:ext cx="0" cy="0"/>
        </a:xfrm>
        <a:prstGeom prst="line">
          <a:avLst/>
        </a:prstGeom>
        <a:noFill/>
        <a:ln w="9525">
          <a:solidFill>
            <a:srgbClr val="000000"/>
          </a:solidFill>
          <a:round/>
          <a:headEnd/>
          <a:tailEnd/>
        </a:ln>
      </xdr:spPr>
    </xdr:sp>
    <xdr:clientData/>
  </xdr:twoCellAnchor>
  <xdr:twoCellAnchor editAs="oneCell">
    <xdr:from>
      <xdr:col>6</xdr:col>
      <xdr:colOff>95250</xdr:colOff>
      <xdr:row>1</xdr:row>
      <xdr:rowOff>66676</xdr:rowOff>
    </xdr:from>
    <xdr:to>
      <xdr:col>14</xdr:col>
      <xdr:colOff>0</xdr:colOff>
      <xdr:row>1</xdr:row>
      <xdr:rowOff>681398</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90900" y="495301"/>
          <a:ext cx="2257425" cy="6147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3</xdr:row>
      <xdr:rowOff>0</xdr:rowOff>
    </xdr:from>
    <xdr:to>
      <xdr:col>17</xdr:col>
      <xdr:colOff>28575</xdr:colOff>
      <xdr:row>9</xdr:row>
      <xdr:rowOff>95250</xdr:rowOff>
    </xdr:to>
    <xdr:pic>
      <xdr:nvPicPr>
        <xdr:cNvPr id="2" name="Picture 1">
          <a:extLst>
            <a:ext uri="{FF2B5EF4-FFF2-40B4-BE49-F238E27FC236}">
              <a16:creationId xmlns:a16="http://schemas.microsoft.com/office/drawing/2014/main" xmlns=""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67200" y="571500"/>
          <a:ext cx="612457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3</xdr:row>
      <xdr:rowOff>0</xdr:rowOff>
    </xdr:from>
    <xdr:to>
      <xdr:col>17</xdr:col>
      <xdr:colOff>28575</xdr:colOff>
      <xdr:row>9</xdr:row>
      <xdr:rowOff>95250</xdr:rowOff>
    </xdr:to>
    <xdr:pic>
      <xdr:nvPicPr>
        <xdr:cNvPr id="2" name="Picture 1">
          <a:extLst>
            <a:ext uri="{FF2B5EF4-FFF2-40B4-BE49-F238E27FC236}">
              <a16:creationId xmlns:a16="http://schemas.microsoft.com/office/drawing/2014/main" xmlns=""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2950" y="495300"/>
          <a:ext cx="104775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3</xdr:row>
      <xdr:rowOff>0</xdr:rowOff>
    </xdr:from>
    <xdr:to>
      <xdr:col>17</xdr:col>
      <xdr:colOff>28575</xdr:colOff>
      <xdr:row>9</xdr:row>
      <xdr:rowOff>95250</xdr:rowOff>
    </xdr:to>
    <xdr:pic>
      <xdr:nvPicPr>
        <xdr:cNvPr id="2" name="Picture 1">
          <a:extLst>
            <a:ext uri="{FF2B5EF4-FFF2-40B4-BE49-F238E27FC236}">
              <a16:creationId xmlns:a16="http://schemas.microsoft.com/office/drawing/2014/main" xmlns="" id="{00000000-0008-0000-0D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2950" y="495300"/>
          <a:ext cx="1047750"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eaapps.deloitteresources.com/sites/idecm/Lib1/GENERAL/GES%20Procedures/Individual%20Income%20Tax%20Return/TR%20Software/2018%20TR%20Template_Lump%20Sum%20Assets/Form%201770S_NonUS_2018.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eaapps.deloitteresources.com/IAS_New/IA/General/IA%20Procedures/Tax%20return%20forms/2011%20Tax%20Return/1770S%202011-Japan.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seaapps.deloitteresources.com/Users/bapamungkas/Documents/BPP/SPT%202014/draft%201770S%20software%20-%20Japanes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seaapps.deloitteresources.com/Documents%20and%20Settings/Deploy/My%20Documents/IAS%20Works/Clients/pWc/CHR%20-%201770S-%20Y2005.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seaapps.deloitteresources.com/Documents%20and%20Settings/Deploy/My%20Documents/Tax%20return%20forms/2007%20Tax%20Return/1770S%202007%20U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seaapps.deloitteresources.com/Documents%20and%20Settings/Deploy/My%20Documents/Homework/New%20Forms/Form%201770US/US%20-%20NEW%20FORM/1770%20US%20-%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seaapps.deloitteresources.com/Power1770-2000%20NEW%20NPWP-Rusch%20actual%20r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eaapps.deloitteresources.com/Users/bapamungkas/Documents/BPP/Other/Apps/SPT%20(IRA)/2015/1770S%20SOFTWARE(0502201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seaapps.deloitteresources.com/Users/iatmawijaya/Documents/Office/IAS/IAS%20process/IAS%20PORTAL/Tax%20return/software/1770S%202013%20U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eaapps.deloitteresources.com/Documents%20and%20Settings/Deploy/My%20Documents/Homework/Tax%20return%20forms/NON%20US%20-%20NEW%20FORM/1770%20year%202007%20for%20Non_%20U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seaapps.deloitteresources.com/GES%20N/GES%20Individual/GENERAL/GES%20Procedures/Individual%20tax%20return/Tax%20Return%20Software%20and%20Tax%20Forms/1770S%20SOFTWAR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eaapps.deloitteresources.com/Users/iatmawijaya/Documents/Office/IAS/Tax%20Forms/1770%20Software/1770S%202013-Jap.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seaapps.deloitteresources.com/cdrive/form%201770/Power1770-2000%20NEW%20NPWP.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seaapps.deloitteresources.com/IAS/General/IAS%20Standard%20Document/Standard%20Forms/Power1770-2000%20with%202001%20INSTALLMEN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eaapps.deloitteresources.com/IAS/Boehringer/GRUNWALD/1770%20S-2002%20grunwa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A &amp; L INFO"/>
      <sheetName val="Appointment"/>
      <sheetName val="EXC RATES"/>
      <sheetName val="ENVELOPE FORM"/>
      <sheetName val="FE-1770S"/>
      <sheetName val="FE-1770 S-1"/>
      <sheetName val="FE-1770 S-II"/>
      <sheetName val="FE-1770 S-II (2)"/>
      <sheetName val="Attachment"/>
      <sheetName val="1721A1 (1)"/>
      <sheetName val="1721A1 (2)"/>
      <sheetName val="1721A1 (3)"/>
      <sheetName val="1770S"/>
      <sheetName val="1770 S-1"/>
      <sheetName val="1770 S-II"/>
      <sheetName val="1770 S-II (2)"/>
      <sheetName val="LAMPIRAN."/>
      <sheetName val="CalculationSheet"/>
    </sheetNames>
    <sheetDataSet>
      <sheetData sheetId="0">
        <row r="14">
          <cell r="AD14" t="str">
            <v>...-.</v>
          </cell>
        </row>
        <row r="15">
          <cell r="AD15" t="str">
            <v/>
          </cell>
        </row>
        <row r="16">
          <cell r="G16" t="str">
            <v/>
          </cell>
        </row>
        <row r="18">
          <cell r="G18" t="str">
            <v>KARYAWAN</v>
          </cell>
        </row>
        <row r="31">
          <cell r="F31" t="str">
            <v>2</v>
          </cell>
          <cell r="G31" t="str">
            <v>0</v>
          </cell>
          <cell r="H31" t="str">
            <v>1</v>
          </cell>
          <cell r="I31">
            <v>8</v>
          </cell>
          <cell r="AD31" t="str">
            <v>2018</v>
          </cell>
        </row>
        <row r="32">
          <cell r="AD32">
            <v>43465</v>
          </cell>
        </row>
        <row r="64">
          <cell r="F64" t="str">
            <v>SINGLE</v>
          </cell>
        </row>
        <row r="65">
          <cell r="F65">
            <v>0</v>
          </cell>
        </row>
        <row r="66">
          <cell r="F66">
            <v>54000000</v>
          </cell>
        </row>
        <row r="99">
          <cell r="H99">
            <v>0</v>
          </cell>
          <cell r="L99">
            <v>0</v>
          </cell>
        </row>
        <row r="109">
          <cell r="V109">
            <v>12</v>
          </cell>
        </row>
        <row r="110">
          <cell r="G110" t="str">
            <v>-</v>
          </cell>
          <cell r="L110" t="str">
            <v>-</v>
          </cell>
          <cell r="Q110" t="str">
            <v>-</v>
          </cell>
        </row>
        <row r="111">
          <cell r="G111" t="str">
            <v>-</v>
          </cell>
          <cell r="L111" t="str">
            <v>-</v>
          </cell>
          <cell r="Q111" t="str">
            <v>-</v>
          </cell>
        </row>
        <row r="112">
          <cell r="G112" t="str">
            <v>-</v>
          </cell>
          <cell r="L112" t="str">
            <v>-</v>
          </cell>
          <cell r="Q112" t="str">
            <v>-</v>
          </cell>
        </row>
        <row r="124">
          <cell r="V124">
            <v>0</v>
          </cell>
        </row>
        <row r="133">
          <cell r="V133">
            <v>0</v>
          </cell>
        </row>
        <row r="147">
          <cell r="V147">
            <v>0</v>
          </cell>
        </row>
        <row r="163">
          <cell r="V163">
            <v>0</v>
          </cell>
        </row>
        <row r="165">
          <cell r="V165">
            <v>0</v>
          </cell>
        </row>
      </sheetData>
      <sheetData sheetId="1">
        <row r="500">
          <cell r="Y500">
            <v>0</v>
          </cell>
          <cell r="AC500">
            <v>0</v>
          </cell>
        </row>
      </sheetData>
      <sheetData sheetId="2">
        <row r="8">
          <cell r="T8">
            <v>0</v>
          </cell>
        </row>
        <row r="9">
          <cell r="T9">
            <v>0</v>
          </cell>
        </row>
        <row r="10">
          <cell r="T10">
            <v>0</v>
          </cell>
        </row>
        <row r="11">
          <cell r="T11">
            <v>0</v>
          </cell>
        </row>
        <row r="12">
          <cell r="T12">
            <v>0</v>
          </cell>
        </row>
        <row r="24">
          <cell r="M24">
            <v>0</v>
          </cell>
        </row>
        <row r="38">
          <cell r="AD38">
            <v>0</v>
          </cell>
        </row>
        <row r="40">
          <cell r="M40">
            <v>0</v>
          </cell>
          <cell r="AD40">
            <v>0</v>
          </cell>
        </row>
        <row r="57">
          <cell r="M57">
            <v>0</v>
          </cell>
        </row>
        <row r="73">
          <cell r="M73">
            <v>0</v>
          </cell>
        </row>
        <row r="89">
          <cell r="M89">
            <v>0</v>
          </cell>
        </row>
        <row r="105">
          <cell r="M105">
            <v>0</v>
          </cell>
        </row>
        <row r="107">
          <cell r="M107">
            <v>0</v>
          </cell>
        </row>
        <row r="125">
          <cell r="M125">
            <v>0</v>
          </cell>
        </row>
      </sheetData>
      <sheetData sheetId="3"/>
      <sheetData sheetId="4"/>
      <sheetData sheetId="5"/>
      <sheetData sheetId="6">
        <row r="12">
          <cell r="L12" t="str">
            <v/>
          </cell>
          <cell r="M12" t="str">
            <v/>
          </cell>
          <cell r="O12" t="str">
            <v/>
          </cell>
          <cell r="P12" t="str">
            <v/>
          </cell>
          <cell r="Q12" t="str">
            <v/>
          </cell>
          <cell r="S12" t="str">
            <v/>
          </cell>
          <cell r="T12" t="str">
            <v/>
          </cell>
          <cell r="U12" t="str">
            <v/>
          </cell>
          <cell r="W12" t="str">
            <v/>
          </cell>
          <cell r="Y12" t="str">
            <v/>
          </cell>
          <cell r="Z12" t="str">
            <v/>
          </cell>
          <cell r="AA12" t="str">
            <v/>
          </cell>
          <cell r="AC12" t="str">
            <v/>
          </cell>
          <cell r="AD12" t="str">
            <v/>
          </cell>
          <cell r="AE12" t="str">
            <v/>
          </cell>
        </row>
      </sheetData>
      <sheetData sheetId="7"/>
      <sheetData sheetId="8"/>
      <sheetData sheetId="9"/>
      <sheetData sheetId="10"/>
      <sheetData sheetId="11"/>
      <sheetData sheetId="12"/>
      <sheetData sheetId="13"/>
      <sheetData sheetId="14"/>
      <sheetData sheetId="15"/>
      <sheetData sheetId="16"/>
      <sheetData sheetId="17"/>
      <sheetData sheetId="18"/>
      <sheetData sheetId="19">
        <row r="21">
          <cell r="J21">
            <v>0</v>
          </cell>
        </row>
        <row r="24">
          <cell r="N24">
            <v>0</v>
          </cell>
        </row>
        <row r="25">
          <cell r="N25">
            <v>0</v>
          </cell>
        </row>
        <row r="44">
          <cell r="R44">
            <v>0</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PPH 25 - 1ST YEAR"/>
      <sheetName val="A &amp; L INFO"/>
      <sheetName val="FOR ENVELOP"/>
      <sheetName val="TP DATA"/>
      <sheetName val="FE-1770S"/>
      <sheetName val="FE-1770 S-1"/>
      <sheetName val="FE-1770 S-II"/>
      <sheetName val="DATA IDTS"/>
      <sheetName val="1770S"/>
      <sheetName val="1770 S-1"/>
      <sheetName val="1770 S-II"/>
      <sheetName val="Attachment"/>
      <sheetName val="LAMPIRAN."/>
      <sheetName val="1721-A1(1)"/>
      <sheetName val="1721-A1(2)"/>
      <sheetName val="1721-A1(3)"/>
      <sheetName val="CalculationSheet"/>
      <sheetName val="exch.rate"/>
    </sheetNames>
    <sheetDataSet>
      <sheetData sheetId="0" refreshError="1"/>
      <sheetData sheetId="1" refreshError="1">
        <row r="44">
          <cell r="H44">
            <v>0</v>
          </cell>
        </row>
        <row r="104">
          <cell r="G104">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JAPANESE INCOME"/>
      <sheetName val="A &amp; L INFO"/>
      <sheetName val="1770S JP"/>
      <sheetName val="1770 S-1 JP"/>
      <sheetName val="1770 S-II JP"/>
      <sheetName val="1770S"/>
      <sheetName val="1770 S-1"/>
      <sheetName val="1770 S-II"/>
      <sheetName val="Attachment JP"/>
      <sheetName val="LAMPIRAN."/>
      <sheetName val="1721-A1 JP"/>
      <sheetName val="CalculationSheet"/>
      <sheetName val="exch.rate"/>
    </sheetNames>
    <sheetDataSet>
      <sheetData sheetId="0" refreshError="1"/>
      <sheetData sheetId="1">
        <row r="23">
          <cell r="F23">
            <v>0</v>
          </cell>
          <cell r="H23">
            <v>0</v>
          </cell>
        </row>
        <row r="67">
          <cell r="F67">
            <v>0</v>
          </cell>
          <cell r="H67">
            <v>0</v>
          </cell>
        </row>
        <row r="103">
          <cell r="F103">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NUAL"/>
      <sheetName val="GENERAL INFO"/>
      <sheetName val="OVERSEAS INCOME"/>
      <sheetName val="A &amp; L INFO"/>
      <sheetName val="TP data"/>
      <sheetName val="FE-1770 S.P1"/>
      <sheetName val="FE-1770 S.P2"/>
      <sheetName val="FE-1770S-I"/>
      <sheetName val="FE-1770S-II"/>
      <sheetName val="data wp"/>
      <sheetName val="F1770S-P1"/>
      <sheetName val="F1770S-P2"/>
      <sheetName val="F1770S-I"/>
      <sheetName val="F1770S-II"/>
      <sheetName val="ATTACHMENTS"/>
      <sheetName val="LAMPIRAN"/>
      <sheetName val="CALCULATION SHEET"/>
    </sheetNames>
    <sheetDataSet>
      <sheetData sheetId="0"/>
      <sheetData sheetId="1" refreshError="1">
        <row r="8">
          <cell r="Q8">
            <v>1</v>
          </cell>
          <cell r="R8">
            <v>2</v>
          </cell>
          <cell r="S8">
            <v>9</v>
          </cell>
          <cell r="T8">
            <v>4</v>
          </cell>
          <cell r="U8">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A &amp; L INFO"/>
      <sheetName val="TP DATA"/>
      <sheetName val="FE-1770S"/>
      <sheetName val="FE-1770 S-1"/>
      <sheetName val="FE-1770 S-II"/>
      <sheetName val="DATA IDTS"/>
      <sheetName val="1770S"/>
      <sheetName val="1770 S-1"/>
      <sheetName val="1770 S-II"/>
      <sheetName val="Attachment"/>
      <sheetName val="LAMPIRAN."/>
      <sheetName val="Calculation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44">
          <cell r="R44">
            <v>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A &amp; L INFO"/>
      <sheetName val="TP data"/>
      <sheetName val="FE-1770.P1"/>
      <sheetName val="FE-1770.P2"/>
      <sheetName val="FE-1770-I P1"/>
      <sheetName val="FE-1770-I P2"/>
      <sheetName val="FE-1770-II"/>
      <sheetName val="FE-1770-III"/>
      <sheetName val="FE-1770-IV"/>
      <sheetName val="data wp"/>
      <sheetName val="FI-1770.P1 "/>
      <sheetName val="FI-1770.P2 "/>
      <sheetName val="FI-1770-I P1 "/>
      <sheetName val="FI-1770-I P2 "/>
      <sheetName val="FI-1770-II "/>
      <sheetName val="FI-1770-III "/>
      <sheetName val="FI-1770-IV "/>
      <sheetName val="ATTACHMENTS"/>
      <sheetName val="LAMPIRAN"/>
      <sheetName val="CALCULATION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54">
          <cell r="X54">
            <v>-660000</v>
          </cell>
        </row>
      </sheetData>
      <sheetData sheetId="20"/>
      <sheetData sheetId="2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1770.P1"/>
      <sheetName val="FE-1770.P2"/>
      <sheetName val="FE-1770-I"/>
      <sheetName val="FE-1770-II"/>
      <sheetName val="FE-1770-III"/>
      <sheetName val="FI-177O.P1"/>
      <sheetName val="FI-1770.P2"/>
      <sheetName val="FI-1770-I"/>
      <sheetName val="FI-1770-II"/>
      <sheetName val="FI-1770-III"/>
      <sheetName val="PPh25-Installment"/>
      <sheetName val="TaxPaidAbroad"/>
      <sheetName val="Irregular Income"/>
      <sheetName val="Family"/>
      <sheetName val="tax calculation"/>
      <sheetName val="data wp"/>
    </sheetNames>
    <sheetDataSet>
      <sheetData sheetId="0"/>
      <sheetData sheetId="1"/>
      <sheetData sheetId="2"/>
      <sheetData sheetId="3"/>
      <sheetData sheetId="4"/>
      <sheetData sheetId="5"/>
      <sheetData sheetId="6"/>
      <sheetData sheetId="7"/>
      <sheetData sheetId="8"/>
      <sheetData sheetId="9"/>
      <sheetData sheetId="10"/>
      <sheetData sheetId="11">
        <row r="55">
          <cell r="G55">
            <v>212053941.19999999</v>
          </cell>
        </row>
      </sheetData>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A &amp; L INFO"/>
      <sheetName val="EXC RATES"/>
      <sheetName val="ENVELOPE FORM"/>
      <sheetName val="FE-1770S"/>
      <sheetName val="FE-1770 S-1"/>
      <sheetName val="FE-1770 S-II"/>
      <sheetName val="Attachment"/>
      <sheetName val="1721A1 (1)"/>
      <sheetName val="1721A1 (2)"/>
      <sheetName val="1721A1 (3)"/>
      <sheetName val="1770S"/>
      <sheetName val="1770 S-1"/>
      <sheetName val="1770 S-II"/>
      <sheetName val="LAMPIRAN."/>
      <sheetName val="CalculationSheet"/>
    </sheetNames>
    <sheetDataSet>
      <sheetData sheetId="0">
        <row r="18">
          <cell r="G18" t="str">
            <v/>
          </cell>
          <cell r="H18" t="str">
            <v/>
          </cell>
          <cell r="J18" t="str">
            <v/>
          </cell>
          <cell r="K18" t="str">
            <v/>
          </cell>
          <cell r="L18" t="str">
            <v/>
          </cell>
          <cell r="N18" t="str">
            <v/>
          </cell>
          <cell r="O18" t="str">
            <v/>
          </cell>
          <cell r="P18" t="str">
            <v/>
          </cell>
          <cell r="R18" t="str">
            <v/>
          </cell>
          <cell r="T18" t="str">
            <v/>
          </cell>
          <cell r="U18" t="str">
            <v/>
          </cell>
          <cell r="V18" t="str">
            <v/>
          </cell>
          <cell r="X18" t="str">
            <v/>
          </cell>
          <cell r="Y18" t="str">
            <v/>
          </cell>
          <cell r="Z18" t="str">
            <v/>
          </cell>
          <cell r="AD18" t="str">
            <v xml:space="preserve">  .   .   . .   .   </v>
          </cell>
        </row>
        <row r="19">
          <cell r="AD19" t="str">
            <v/>
          </cell>
        </row>
        <row r="20">
          <cell r="G20" t="str">
            <v/>
          </cell>
          <cell r="H20" t="str">
            <v/>
          </cell>
          <cell r="I20" t="str">
            <v/>
          </cell>
          <cell r="J20" t="str">
            <v/>
          </cell>
          <cell r="K20" t="str">
            <v/>
          </cell>
          <cell r="L20" t="str">
            <v/>
          </cell>
          <cell r="M20" t="str">
            <v/>
          </cell>
          <cell r="N20" t="str">
            <v/>
          </cell>
          <cell r="O20" t="str">
            <v/>
          </cell>
          <cell r="P20" t="str">
            <v/>
          </cell>
          <cell r="Q20" t="str">
            <v/>
          </cell>
          <cell r="R20" t="str">
            <v/>
          </cell>
          <cell r="S20" t="str">
            <v/>
          </cell>
          <cell r="T20" t="str">
            <v/>
          </cell>
          <cell r="U20" t="str">
            <v/>
          </cell>
          <cell r="V20" t="str">
            <v/>
          </cell>
          <cell r="W20" t="str">
            <v/>
          </cell>
          <cell r="X20" t="str">
            <v/>
          </cell>
          <cell r="Y20" t="str">
            <v/>
          </cell>
          <cell r="Z20" t="str">
            <v/>
          </cell>
        </row>
        <row r="21">
          <cell r="G21" t="str">
            <v/>
          </cell>
          <cell r="H21" t="str">
            <v/>
          </cell>
          <cell r="I21" t="str">
            <v/>
          </cell>
          <cell r="J21" t="str">
            <v/>
          </cell>
          <cell r="K21" t="str">
            <v/>
          </cell>
          <cell r="L21" t="str">
            <v/>
          </cell>
          <cell r="M21" t="str">
            <v/>
          </cell>
          <cell r="N21" t="str">
            <v/>
          </cell>
          <cell r="O21" t="str">
            <v/>
          </cell>
          <cell r="P21" t="str">
            <v/>
          </cell>
          <cell r="Q21" t="str">
            <v/>
          </cell>
          <cell r="R21" t="str">
            <v/>
          </cell>
        </row>
        <row r="23">
          <cell r="G23" t="str">
            <v>K</v>
          </cell>
          <cell r="H23" t="str">
            <v>A</v>
          </cell>
          <cell r="I23" t="str">
            <v>R</v>
          </cell>
          <cell r="J23" t="str">
            <v>Y</v>
          </cell>
          <cell r="K23" t="str">
            <v>A</v>
          </cell>
          <cell r="L23" t="str">
            <v>W</v>
          </cell>
          <cell r="M23" t="str">
            <v>A</v>
          </cell>
          <cell r="N23" t="str">
            <v>N</v>
          </cell>
          <cell r="O23" t="str">
            <v/>
          </cell>
          <cell r="P23" t="str">
            <v/>
          </cell>
          <cell r="Q23" t="str">
            <v/>
          </cell>
          <cell r="R23" t="str">
            <v/>
          </cell>
          <cell r="S23" t="str">
            <v/>
          </cell>
          <cell r="T23" t="str">
            <v/>
          </cell>
          <cell r="U23" t="str">
            <v/>
          </cell>
          <cell r="V23" t="str">
            <v/>
          </cell>
          <cell r="W23" t="str">
            <v/>
          </cell>
          <cell r="X23" t="str">
            <v/>
          </cell>
          <cell r="Y23" t="str">
            <v/>
          </cell>
          <cell r="Z23" t="str">
            <v/>
          </cell>
        </row>
        <row r="40">
          <cell r="F40" t="str">
            <v>2</v>
          </cell>
          <cell r="G40" t="str">
            <v>0</v>
          </cell>
          <cell r="H40" t="str">
            <v>1</v>
          </cell>
          <cell r="I40">
            <v>5</v>
          </cell>
          <cell r="AD40" t="str">
            <v>2015</v>
          </cell>
        </row>
        <row r="41">
          <cell r="AD41">
            <v>42369</v>
          </cell>
        </row>
        <row r="68">
          <cell r="D68" t="str">
            <v/>
          </cell>
        </row>
        <row r="69">
          <cell r="D69" t="str">
            <v/>
          </cell>
          <cell r="E69" t="str">
            <v/>
          </cell>
          <cell r="G69" t="str">
            <v/>
          </cell>
          <cell r="H69" t="str">
            <v/>
          </cell>
          <cell r="I69" t="str">
            <v/>
          </cell>
          <cell r="K69" t="str">
            <v/>
          </cell>
          <cell r="L69" t="str">
            <v/>
          </cell>
          <cell r="M69" t="str">
            <v/>
          </cell>
          <cell r="O69" t="str">
            <v/>
          </cell>
          <cell r="Q69" t="str">
            <v/>
          </cell>
          <cell r="R69" t="str">
            <v/>
          </cell>
          <cell r="S69" t="str">
            <v/>
          </cell>
          <cell r="U69" t="str">
            <v/>
          </cell>
          <cell r="V69" t="str">
            <v/>
          </cell>
          <cell r="W69" t="str">
            <v/>
          </cell>
        </row>
        <row r="73">
          <cell r="F73" t="str">
            <v>UNMARRIED</v>
          </cell>
        </row>
        <row r="74">
          <cell r="F74">
            <v>0</v>
          </cell>
        </row>
        <row r="75">
          <cell r="F75">
            <v>36000000</v>
          </cell>
        </row>
        <row r="108">
          <cell r="N108">
            <v>0</v>
          </cell>
          <cell r="R108">
            <v>0</v>
          </cell>
        </row>
        <row r="118">
          <cell r="V118">
            <v>12</v>
          </cell>
        </row>
        <row r="119">
          <cell r="G119" t="str">
            <v>-</v>
          </cell>
          <cell r="L119" t="str">
            <v>-</v>
          </cell>
          <cell r="Q119" t="str">
            <v>-</v>
          </cell>
        </row>
        <row r="120">
          <cell r="G120" t="str">
            <v>-</v>
          </cell>
          <cell r="L120" t="str">
            <v>-</v>
          </cell>
          <cell r="Q120" t="str">
            <v>-</v>
          </cell>
        </row>
        <row r="133">
          <cell r="V133">
            <v>0</v>
          </cell>
        </row>
        <row r="142">
          <cell r="V142">
            <v>0</v>
          </cell>
        </row>
        <row r="156">
          <cell r="V156">
            <v>0</v>
          </cell>
        </row>
        <row r="172">
          <cell r="V172">
            <v>0</v>
          </cell>
        </row>
        <row r="174">
          <cell r="V174">
            <v>0</v>
          </cell>
        </row>
      </sheetData>
      <sheetData sheetId="1">
        <row r="500">
          <cell r="Y500">
            <v>0</v>
          </cell>
          <cell r="AC500">
            <v>0</v>
          </cell>
        </row>
      </sheetData>
      <sheetData sheetId="2">
        <row r="14">
          <cell r="J14">
            <v>0</v>
          </cell>
        </row>
        <row r="58">
          <cell r="J58">
            <v>0</v>
          </cell>
        </row>
        <row r="258">
          <cell r="J258">
            <v>0</v>
          </cell>
        </row>
        <row r="300">
          <cell r="J300">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21">
          <cell r="J21">
            <v>0</v>
          </cell>
        </row>
        <row r="24">
          <cell r="N24">
            <v>0</v>
          </cell>
        </row>
        <row r="25">
          <cell r="N25">
            <v>0</v>
          </cell>
        </row>
        <row r="44">
          <cell r="R44">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A &amp; L INFO"/>
      <sheetName val="FOR ENVELOP"/>
      <sheetName val="TP DATA"/>
      <sheetName val="FE-1770S"/>
      <sheetName val="FE-1770 S-1"/>
      <sheetName val="FE-1770 S-II"/>
      <sheetName val="DATA IDTS"/>
      <sheetName val="1770S"/>
      <sheetName val="1770 S-1"/>
      <sheetName val="1770 S-II"/>
      <sheetName val="Attachment"/>
      <sheetName val="LAMPIRAN."/>
      <sheetName val="1721-A1(1.)"/>
      <sheetName val="1721-A1(2)"/>
      <sheetName val="1721-A1(3)"/>
      <sheetName val="CalculationSheet"/>
    </sheetNames>
    <sheetDataSet>
      <sheetData sheetId="0">
        <row r="17">
          <cell r="G17">
            <v>0</v>
          </cell>
          <cell r="H17">
            <v>0</v>
          </cell>
          <cell r="J17">
            <v>0</v>
          </cell>
          <cell r="K17">
            <v>0</v>
          </cell>
          <cell r="L17">
            <v>0</v>
          </cell>
          <cell r="N17">
            <v>0</v>
          </cell>
          <cell r="O17">
            <v>0</v>
          </cell>
          <cell r="P17">
            <v>0</v>
          </cell>
          <cell r="R17">
            <v>0</v>
          </cell>
          <cell r="T17">
            <v>0</v>
          </cell>
          <cell r="U17">
            <v>0</v>
          </cell>
          <cell r="V17">
            <v>0</v>
          </cell>
          <cell r="X17">
            <v>0</v>
          </cell>
          <cell r="Y17">
            <v>0</v>
          </cell>
          <cell r="Z17">
            <v>0</v>
          </cell>
          <cell r="AD17" t="str">
            <v>.....</v>
          </cell>
        </row>
        <row r="18">
          <cell r="AD18" t="str">
            <v/>
          </cell>
        </row>
        <row r="19">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row>
        <row r="20">
          <cell r="G20">
            <v>0</v>
          </cell>
          <cell r="H20">
            <v>0</v>
          </cell>
          <cell r="I20">
            <v>0</v>
          </cell>
          <cell r="J20">
            <v>0</v>
          </cell>
          <cell r="K20">
            <v>0</v>
          </cell>
          <cell r="L20">
            <v>0</v>
          </cell>
          <cell r="M20">
            <v>0</v>
          </cell>
          <cell r="N20">
            <v>0</v>
          </cell>
          <cell r="O20">
            <v>0</v>
          </cell>
          <cell r="P20">
            <v>0</v>
          </cell>
          <cell r="Q20">
            <v>0</v>
          </cell>
          <cell r="R20">
            <v>0</v>
          </cell>
        </row>
        <row r="22">
          <cell r="G22" t="str">
            <v>K</v>
          </cell>
          <cell r="H22" t="str">
            <v>A</v>
          </cell>
          <cell r="I22" t="str">
            <v>R</v>
          </cell>
          <cell r="J22" t="str">
            <v>Y</v>
          </cell>
          <cell r="K22" t="str">
            <v>A</v>
          </cell>
          <cell r="L22" t="str">
            <v>W</v>
          </cell>
          <cell r="M22" t="str">
            <v>A</v>
          </cell>
          <cell r="N22" t="str">
            <v>N</v>
          </cell>
          <cell r="O22" t="str">
            <v/>
          </cell>
          <cell r="P22" t="str">
            <v/>
          </cell>
          <cell r="Q22" t="str">
            <v/>
          </cell>
          <cell r="R22" t="str">
            <v/>
          </cell>
          <cell r="S22" t="str">
            <v/>
          </cell>
          <cell r="T22" t="str">
            <v/>
          </cell>
          <cell r="U22" t="str">
            <v/>
          </cell>
          <cell r="V22" t="str">
            <v/>
          </cell>
          <cell r="W22" t="str">
            <v/>
          </cell>
          <cell r="X22" t="str">
            <v/>
          </cell>
          <cell r="Y22" t="str">
            <v/>
          </cell>
          <cell r="Z22" t="str">
            <v/>
          </cell>
        </row>
        <row r="36">
          <cell r="F36" t="str">
            <v>2</v>
          </cell>
          <cell r="G36" t="str">
            <v>0</v>
          </cell>
          <cell r="H36" t="str">
            <v>1</v>
          </cell>
          <cell r="I36">
            <v>3</v>
          </cell>
          <cell r="AD36" t="str">
            <v>2013</v>
          </cell>
        </row>
        <row r="37">
          <cell r="AD37">
            <v>41639</v>
          </cell>
        </row>
        <row r="38">
          <cell r="F38">
            <v>0</v>
          </cell>
        </row>
        <row r="66">
          <cell r="D66" t="str">
            <v/>
          </cell>
          <cell r="E66" t="str">
            <v/>
          </cell>
          <cell r="G66" t="str">
            <v/>
          </cell>
          <cell r="H66" t="str">
            <v/>
          </cell>
          <cell r="I66" t="str">
            <v/>
          </cell>
          <cell r="K66" t="str">
            <v/>
          </cell>
          <cell r="L66" t="str">
            <v/>
          </cell>
          <cell r="M66" t="str">
            <v/>
          </cell>
          <cell r="O66" t="str">
            <v/>
          </cell>
          <cell r="Q66" t="str">
            <v/>
          </cell>
          <cell r="R66" t="str">
            <v/>
          </cell>
          <cell r="S66" t="str">
            <v/>
          </cell>
          <cell r="U66" t="str">
            <v/>
          </cell>
          <cell r="V66" t="str">
            <v/>
          </cell>
          <cell r="W66" t="str">
            <v/>
          </cell>
        </row>
        <row r="70">
          <cell r="F70" t="str">
            <v>UNMARRIED</v>
          </cell>
        </row>
        <row r="71">
          <cell r="F71">
            <v>0</v>
          </cell>
        </row>
        <row r="72">
          <cell r="F72">
            <v>24300000</v>
          </cell>
        </row>
        <row r="105">
          <cell r="Q105">
            <v>0</v>
          </cell>
          <cell r="U105">
            <v>0</v>
          </cell>
        </row>
        <row r="116">
          <cell r="G116" t="str">
            <v>-</v>
          </cell>
          <cell r="L116" t="str">
            <v>-</v>
          </cell>
          <cell r="Q116" t="str">
            <v>-</v>
          </cell>
        </row>
        <row r="117">
          <cell r="G117" t="str">
            <v>-</v>
          </cell>
          <cell r="L117" t="str">
            <v>-</v>
          </cell>
          <cell r="Q117" t="str">
            <v>-</v>
          </cell>
        </row>
        <row r="130">
          <cell r="V130">
            <v>0</v>
          </cell>
        </row>
        <row r="139">
          <cell r="V139">
            <v>-6000000</v>
          </cell>
        </row>
        <row r="141">
          <cell r="V141">
            <v>0</v>
          </cell>
        </row>
        <row r="161">
          <cell r="V161">
            <v>0</v>
          </cell>
        </row>
        <row r="163">
          <cell r="V163">
            <v>0</v>
          </cell>
        </row>
      </sheetData>
      <sheetData sheetId="1">
        <row r="7">
          <cell r="M7">
            <v>0</v>
          </cell>
        </row>
      </sheetData>
      <sheetData sheetId="2">
        <row r="20">
          <cell r="J20">
            <v>0</v>
          </cell>
        </row>
        <row r="35">
          <cell r="J35">
            <v>0</v>
          </cell>
        </row>
        <row r="50">
          <cell r="J50">
            <v>0</v>
          </cell>
        </row>
        <row r="65">
          <cell r="J65">
            <v>0</v>
          </cell>
        </row>
        <row r="80">
          <cell r="J80">
            <v>0</v>
          </cell>
        </row>
        <row r="104">
          <cell r="J104">
            <v>0</v>
          </cell>
        </row>
        <row r="119">
          <cell r="J119">
            <v>0</v>
          </cell>
        </row>
      </sheetData>
      <sheetData sheetId="3"/>
      <sheetData sheetId="4"/>
      <sheetData sheetId="5"/>
      <sheetData sheetId="6"/>
      <sheetData sheetId="7"/>
      <sheetData sheetId="8"/>
      <sheetData sheetId="9"/>
      <sheetData sheetId="10"/>
      <sheetData sheetId="11"/>
      <sheetData sheetId="12">
        <row r="29">
          <cell r="X29">
            <v>0</v>
          </cell>
        </row>
        <row r="62">
          <cell r="V62">
            <v>0</v>
          </cell>
        </row>
        <row r="84">
          <cell r="Z84">
            <v>0</v>
          </cell>
        </row>
      </sheetData>
      <sheetData sheetId="13"/>
      <sheetData sheetId="14"/>
      <sheetData sheetId="15"/>
      <sheetData sheetId="16"/>
      <sheetData sheetId="17">
        <row r="21">
          <cell r="J21">
            <v>-6000000</v>
          </cell>
        </row>
        <row r="22">
          <cell r="J22">
            <v>0</v>
          </cell>
        </row>
        <row r="24">
          <cell r="N24">
            <v>0</v>
          </cell>
        </row>
        <row r="25">
          <cell r="N25">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A &amp; L INFO"/>
      <sheetName val="TP data"/>
      <sheetName val="FE-1770.P1"/>
      <sheetName val="FE-1770.P2"/>
      <sheetName val="FE-1770-I P1"/>
      <sheetName val="FE-1770-I P2"/>
      <sheetName val="FE-1770-II"/>
      <sheetName val="FE-1770-III"/>
      <sheetName val="FE-1770-IV"/>
      <sheetName val="data wp"/>
      <sheetName val="FI-1770.P1 "/>
      <sheetName val="FI-1770.P2 "/>
      <sheetName val="FI-1770-I P1 "/>
      <sheetName val="FI-1770-I P2 "/>
      <sheetName val="FI-1770-II "/>
      <sheetName val="FI-1770-III "/>
      <sheetName val="FI-1770-IV "/>
      <sheetName val="ATTACHMENTS"/>
      <sheetName val="LAMPIRAN"/>
      <sheetName val="CALCULATION SHEET"/>
      <sheetName val="FE-1770S"/>
      <sheetName val="FE-1770 S-1"/>
      <sheetName val="FE-1770 S-II"/>
      <sheetName val="DATA IDTS"/>
      <sheetName val="1770S"/>
      <sheetName val="1770 S-1"/>
      <sheetName val="1770 S-II"/>
      <sheetName val="Attachment"/>
      <sheetName val="LAMPIRAN."/>
      <sheetName val="CalculationSheet"/>
    </sheetNames>
    <sheetDataSet>
      <sheetData sheetId="0" refreshError="1">
        <row r="103">
          <cell r="V103">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OVERSEAS INCOME"/>
      <sheetName val="A &amp; L INFO"/>
      <sheetName val="EXC RATES"/>
      <sheetName val="ENVELOPE FORM"/>
      <sheetName val="FE-1770S"/>
      <sheetName val="FE-1770 S-1"/>
      <sheetName val="FE-1770 S-II"/>
      <sheetName val="FE-1770 S-II (2)"/>
      <sheetName val="Attachment"/>
      <sheetName val="1721A1 (1)"/>
      <sheetName val="1721A1 (2)"/>
      <sheetName val="1721A1 (3)"/>
      <sheetName val="1770S"/>
      <sheetName val="1770 S-1"/>
      <sheetName val="1770 S-II"/>
      <sheetName val="1770 S-II (2)"/>
      <sheetName val="LAMPIRAN."/>
      <sheetName val="CalculationSheet"/>
    </sheetNames>
    <sheetDataSet>
      <sheetData sheetId="0">
        <row r="18">
          <cell r="J18" t="str">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JAPANESE INCOME"/>
      <sheetName val="PPH 25 - 1ST YEAR"/>
      <sheetName val="A &amp; L INFO"/>
      <sheetName val="FOR ENVELOP"/>
      <sheetName val="TP DATA"/>
      <sheetName val="FE-1770S"/>
      <sheetName val="FE-1770 S-1"/>
      <sheetName val="FE-1770 S-II"/>
      <sheetName val="DATA IDTS"/>
      <sheetName val="1770S"/>
      <sheetName val="1770 S-1"/>
      <sheetName val="1770 S-II"/>
      <sheetName val="Attachment"/>
      <sheetName val="LAMPIRAN."/>
      <sheetName val="1721-A1(1)"/>
      <sheetName val="1721-A1(2)"/>
      <sheetName val="1721-A1(3)"/>
      <sheetName val="CalculationSheet"/>
      <sheetName val="exch.rate"/>
    </sheetNames>
    <sheetDataSet>
      <sheetData sheetId="0">
        <row r="17">
          <cell r="Q17" t="str">
            <v/>
          </cell>
          <cell r="S17" t="str">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1770.P1"/>
      <sheetName val="FE-1770.P2"/>
      <sheetName val="FE-1770-I"/>
      <sheetName val="FE-1770-II"/>
      <sheetName val="FE-1770-III"/>
      <sheetName val="FI-177O.P1"/>
      <sheetName val="FI-1770.P2"/>
      <sheetName val="FI-1770-I"/>
      <sheetName val="FI-1770-II"/>
      <sheetName val="FI-1770-III"/>
      <sheetName val="PPh25-Installment"/>
      <sheetName val="TaxPaidAbroad"/>
      <sheetName val="Irregular Income"/>
      <sheetName val="Family"/>
      <sheetName val="tax calculation"/>
      <sheetName val="data wp"/>
      <sheetName val="FE-1770-IV"/>
      <sheetName val="FI-1770-IV"/>
      <sheetName val="Interest"/>
      <sheetName val="Rental"/>
      <sheetName val="Summary of other inc"/>
      <sheetName val="Prepaid Tax"/>
    </sheetNames>
    <sheetDataSet>
      <sheetData sheetId="0">
        <row r="18">
          <cell r="L18">
            <v>0</v>
          </cell>
        </row>
      </sheetData>
      <sheetData sheetId="1"/>
      <sheetData sheetId="2"/>
      <sheetData sheetId="3"/>
      <sheetData sheetId="4"/>
      <sheetData sheetId="5"/>
      <sheetData sheetId="6"/>
      <sheetData sheetId="7"/>
      <sheetData sheetId="8"/>
      <sheetData sheetId="9"/>
      <sheetData sheetId="10"/>
      <sheetData sheetId="11"/>
      <sheetData sheetId="12"/>
      <sheetData sheetId="13">
        <row r="5">
          <cell r="J5">
            <v>12345678053000</v>
          </cell>
        </row>
      </sheetData>
      <sheetData sheetId="14"/>
      <sheetData sheetId="15"/>
      <sheetData sheetId="16"/>
      <sheetData sheetId="17"/>
      <sheetData sheetId="18"/>
      <sheetData sheetId="19"/>
      <sheetData sheetId="20"/>
      <sheetData sheetId="2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1770.P1"/>
      <sheetName val="FE-1770.P2"/>
      <sheetName val="FE-1770-I"/>
      <sheetName val="FE-1770-II"/>
      <sheetName val="FE-1770-III"/>
      <sheetName val="FI-177O.P1"/>
      <sheetName val="FI-1770.P2"/>
      <sheetName val="FI-1770-I"/>
      <sheetName val="FI-1770-II"/>
      <sheetName val="FI-1770-III"/>
      <sheetName val="PPh25-Installment"/>
      <sheetName val="TaxPaidAbroad"/>
      <sheetName val="Irregular Income"/>
      <sheetName val="Family"/>
      <sheetName val="tax calculation"/>
      <sheetName val="data wp"/>
    </sheetNames>
    <sheetDataSet>
      <sheetData sheetId="0"/>
      <sheetData sheetId="1"/>
      <sheetData sheetId="2">
        <row r="9">
          <cell r="AG9">
            <v>12</v>
          </cell>
        </row>
        <row r="56">
          <cell r="Y56">
            <v>250565998</v>
          </cell>
        </row>
        <row r="98">
          <cell r="X98">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1770 S.P1"/>
      <sheetName val="FE-1770 S.P2"/>
      <sheetName val="FE-1770 S-I"/>
      <sheetName val="FE-1770 S-II"/>
      <sheetName val="data wp"/>
      <sheetName val="FI-177O S.P1"/>
      <sheetName val="FI-1770 S.P2"/>
      <sheetName val="FI-1770 S-I"/>
      <sheetName val="FI-1770 S-II"/>
      <sheetName val="Family"/>
      <sheetName val="tax calculation"/>
      <sheetName val="PPh25-Installment"/>
      <sheetName val="Irregular Income"/>
      <sheetName val="Emp income"/>
      <sheetName val="overseasincome"/>
      <sheetName val="USA TaxPaidAbroad"/>
      <sheetName val="dividens"/>
      <sheetName val="interest"/>
      <sheetName val="capitalgain"/>
      <sheetName val="rental"/>
      <sheetName val="otherincome"/>
      <sheetName val="PPh 25 - 2002"/>
      <sheetName val="Asset Liabilities"/>
    </sheetNames>
    <sheetDataSet>
      <sheetData sheetId="0">
        <row r="24">
          <cell r="M24" t="str">
            <v>KARET TENGSIN - TANAH ABANG</v>
          </cell>
        </row>
      </sheetData>
      <sheetData sheetId="1"/>
      <sheetData sheetId="2"/>
      <sheetData sheetId="3"/>
      <sheetData sheetId="4" refreshError="1"/>
      <sheetData sheetId="5"/>
      <sheetData sheetId="6" refreshError="1"/>
      <sheetData sheetId="7" refreshError="1"/>
      <sheetData sheetId="8" refreshError="1"/>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BC239"/>
  <sheetViews>
    <sheetView showGridLines="0" view="pageBreakPreview" zoomScaleSheetLayoutView="100" workbookViewId="0">
      <selection sqref="A1:Z1"/>
    </sheetView>
  </sheetViews>
  <sheetFormatPr defaultColWidth="9.140625" defaultRowHeight="12.75" x14ac:dyDescent="0.2"/>
  <cols>
    <col min="1" max="1" width="4.140625" style="324" customWidth="1"/>
    <col min="2" max="2" width="4.42578125" style="324" customWidth="1"/>
    <col min="3" max="3" width="30.140625" style="324" customWidth="1"/>
    <col min="4" max="5" width="3.140625" style="324" customWidth="1"/>
    <col min="6" max="7" width="4.28515625" style="324" customWidth="1"/>
    <col min="8" max="26" width="4.42578125" style="324" customWidth="1"/>
    <col min="27" max="27" width="4.42578125" style="323" customWidth="1"/>
    <col min="28" max="28" width="9" style="323" customWidth="1"/>
    <col min="29" max="29" width="19.85546875" style="324" bestFit="1" customWidth="1"/>
    <col min="30" max="30" width="21.7109375" style="324" customWidth="1"/>
    <col min="31" max="31" width="9.140625" style="324"/>
    <col min="32" max="32" width="3.28515625" style="324" customWidth="1"/>
    <col min="33" max="16384" width="9.140625" style="324"/>
  </cols>
  <sheetData>
    <row r="1" spans="1:34" ht="33.75" x14ac:dyDescent="0.5">
      <c r="A1" s="1738" t="s">
        <v>309</v>
      </c>
      <c r="B1" s="1738"/>
      <c r="C1" s="1738"/>
      <c r="D1" s="1738"/>
      <c r="E1" s="1738"/>
      <c r="F1" s="1738"/>
      <c r="G1" s="1738"/>
      <c r="H1" s="1738"/>
      <c r="I1" s="1738"/>
      <c r="J1" s="1738"/>
      <c r="K1" s="1738"/>
      <c r="L1" s="1738"/>
      <c r="M1" s="1738"/>
      <c r="N1" s="1738"/>
      <c r="O1" s="1738"/>
      <c r="P1" s="1738"/>
      <c r="Q1" s="1738"/>
      <c r="R1" s="1738"/>
      <c r="S1" s="1738"/>
      <c r="T1" s="1738"/>
      <c r="U1" s="1738"/>
      <c r="V1" s="1738"/>
      <c r="W1" s="1738"/>
      <c r="X1" s="1738"/>
      <c r="Y1" s="1738"/>
      <c r="Z1" s="1738"/>
      <c r="AB1" s="324"/>
    </row>
    <row r="2" spans="1:34" ht="60.75" customHeight="1" x14ac:dyDescent="0.2">
      <c r="A2" s="890"/>
      <c r="B2" s="890"/>
      <c r="C2" s="890"/>
      <c r="D2" s="890"/>
      <c r="E2" s="890"/>
      <c r="F2" s="890"/>
      <c r="G2" s="890"/>
      <c r="H2" s="890"/>
      <c r="I2" s="890"/>
      <c r="J2" s="890"/>
      <c r="K2" s="890"/>
      <c r="L2" s="890"/>
      <c r="M2" s="890"/>
      <c r="N2" s="890"/>
      <c r="O2" s="890"/>
      <c r="P2" s="890"/>
      <c r="Q2" s="890"/>
      <c r="R2" s="890"/>
      <c r="S2" s="890"/>
      <c r="T2" s="890"/>
      <c r="U2" s="890"/>
      <c r="V2" s="890"/>
      <c r="W2" s="890"/>
      <c r="X2" s="890"/>
      <c r="Y2" s="890"/>
      <c r="Z2" s="890"/>
      <c r="AB2" s="324"/>
    </row>
    <row r="3" spans="1:34" s="539" customFormat="1" ht="18" customHeight="1" x14ac:dyDescent="0.5">
      <c r="A3" s="887" t="s">
        <v>669</v>
      </c>
      <c r="B3" s="888"/>
      <c r="C3" s="888"/>
      <c r="D3" s="888"/>
      <c r="E3" s="888"/>
      <c r="F3" s="888"/>
      <c r="G3" s="888"/>
      <c r="H3" s="888"/>
      <c r="I3" s="888"/>
      <c r="J3" s="888"/>
      <c r="K3" s="888"/>
      <c r="L3" s="888"/>
      <c r="M3" s="888"/>
      <c r="N3" s="888"/>
      <c r="O3" s="888"/>
      <c r="P3" s="888"/>
      <c r="Q3" s="888"/>
      <c r="R3" s="888"/>
      <c r="S3" s="888"/>
      <c r="T3" s="888"/>
      <c r="U3" s="888"/>
      <c r="V3" s="888"/>
      <c r="W3" s="888"/>
      <c r="X3" s="888"/>
      <c r="Y3" s="888"/>
      <c r="Z3" s="888"/>
      <c r="AA3" s="538"/>
    </row>
    <row r="4" spans="1:34" ht="12.75" customHeight="1" x14ac:dyDescent="0.2">
      <c r="A4" s="889"/>
      <c r="B4" s="890"/>
      <c r="C4" s="890"/>
      <c r="D4" s="890"/>
      <c r="E4" s="890"/>
      <c r="F4" s="890"/>
      <c r="G4" s="890"/>
      <c r="H4" s="890"/>
      <c r="I4" s="890"/>
      <c r="J4" s="890"/>
      <c r="K4" s="891"/>
      <c r="L4" s="890"/>
      <c r="M4" s="890"/>
      <c r="N4" s="890"/>
      <c r="O4" s="890"/>
      <c r="P4" s="890"/>
      <c r="Q4" s="890"/>
      <c r="R4" s="890"/>
      <c r="S4" s="890"/>
      <c r="T4" s="890"/>
      <c r="U4" s="890"/>
      <c r="V4" s="890"/>
      <c r="W4" s="890"/>
      <c r="X4" s="890"/>
      <c r="Y4" s="890"/>
      <c r="Z4" s="890"/>
      <c r="AB4" s="324"/>
    </row>
    <row r="5" spans="1:34" ht="13.5" customHeight="1" thickBot="1" x14ac:dyDescent="0.25">
      <c r="A5" s="892">
        <v>1</v>
      </c>
      <c r="B5" s="1851" t="s">
        <v>671</v>
      </c>
      <c r="C5" s="1851"/>
      <c r="D5" s="1851"/>
      <c r="E5" s="1851"/>
      <c r="F5" s="1851"/>
      <c r="G5" s="1851"/>
      <c r="H5" s="1851"/>
      <c r="I5" s="1851"/>
      <c r="J5" s="893" t="s">
        <v>29</v>
      </c>
      <c r="K5" s="894"/>
      <c r="L5" s="893"/>
      <c r="M5" s="890"/>
      <c r="N5" s="892"/>
      <c r="O5" s="1852"/>
      <c r="P5" s="1852"/>
      <c r="Q5" s="1852"/>
      <c r="R5" s="1852"/>
      <c r="S5" s="1852"/>
      <c r="T5" s="895"/>
      <c r="U5" s="895"/>
      <c r="V5" s="895"/>
      <c r="W5" s="895"/>
      <c r="X5" s="895"/>
      <c r="Y5" s="895"/>
      <c r="Z5" s="895"/>
      <c r="AA5" s="549"/>
      <c r="AB5" s="549"/>
      <c r="AC5" s="549"/>
    </row>
    <row r="6" spans="1:34" ht="13.5" customHeight="1" thickTop="1" thickBot="1" x14ac:dyDescent="0.25">
      <c r="A6" s="892"/>
      <c r="B6" s="892" t="s">
        <v>327</v>
      </c>
      <c r="C6" s="892" t="s">
        <v>670</v>
      </c>
      <c r="D6" s="892"/>
      <c r="E6" s="892"/>
      <c r="F6" s="892"/>
      <c r="G6" s="892"/>
      <c r="H6" s="892"/>
      <c r="I6" s="892"/>
      <c r="J6" s="893" t="s">
        <v>29</v>
      </c>
      <c r="K6" s="537" t="s">
        <v>315</v>
      </c>
      <c r="L6" s="893" t="str">
        <f>IF(K6="X","YES","NO")</f>
        <v>YES</v>
      </c>
      <c r="M6" s="890"/>
      <c r="N6" s="890"/>
      <c r="O6" s="890"/>
      <c r="P6" s="890"/>
      <c r="Q6" s="890"/>
      <c r="R6" s="890"/>
      <c r="S6" s="890"/>
      <c r="T6" s="890"/>
      <c r="U6" s="890"/>
      <c r="V6" s="890"/>
      <c r="W6" s="890"/>
      <c r="X6" s="890"/>
      <c r="Y6" s="890"/>
      <c r="Z6" s="890"/>
      <c r="AB6" s="324"/>
      <c r="AE6" s="324" t="s">
        <v>314</v>
      </c>
    </row>
    <row r="7" spans="1:34" ht="15" customHeight="1" thickTop="1" thickBot="1" x14ac:dyDescent="0.25">
      <c r="A7" s="892"/>
      <c r="B7" s="892"/>
      <c r="C7" s="1245" t="s">
        <v>1118</v>
      </c>
      <c r="D7" s="892"/>
      <c r="E7" s="892"/>
      <c r="F7" s="892"/>
      <c r="G7" s="892"/>
      <c r="H7" s="892"/>
      <c r="I7" s="892"/>
      <c r="J7" s="890"/>
      <c r="K7" s="890"/>
      <c r="L7" s="890"/>
      <c r="M7" s="890"/>
      <c r="N7" s="890"/>
      <c r="O7" s="890"/>
      <c r="P7" s="890"/>
      <c r="Q7" s="890"/>
      <c r="R7" s="890"/>
      <c r="S7" s="890"/>
      <c r="T7" s="890"/>
      <c r="U7" s="890"/>
      <c r="V7" s="890"/>
      <c r="W7" s="890"/>
      <c r="X7" s="890"/>
      <c r="Y7" s="890"/>
      <c r="Z7" s="890"/>
      <c r="AB7" s="324"/>
    </row>
    <row r="8" spans="1:34" ht="14.25" hidden="1" customHeight="1" x14ac:dyDescent="0.2">
      <c r="A8" s="890"/>
      <c r="B8" s="890"/>
      <c r="C8" s="890"/>
      <c r="D8" s="890"/>
      <c r="E8" s="890"/>
      <c r="F8" s="896"/>
      <c r="G8" s="896"/>
      <c r="H8" s="896"/>
      <c r="I8" s="890"/>
      <c r="J8" s="890"/>
      <c r="K8" s="897"/>
      <c r="L8" s="890"/>
      <c r="M8" s="890"/>
      <c r="N8" s="890"/>
      <c r="O8" s="890"/>
      <c r="P8" s="890"/>
      <c r="Q8" s="890"/>
      <c r="R8" s="890"/>
      <c r="S8" s="890"/>
      <c r="T8" s="890"/>
      <c r="U8" s="890"/>
      <c r="V8" s="890"/>
      <c r="W8" s="890"/>
      <c r="X8" s="890"/>
      <c r="Y8" s="890"/>
      <c r="Z8" s="890"/>
      <c r="AB8" s="324"/>
    </row>
    <row r="9" spans="1:34" ht="12.75" hidden="1" customHeight="1" thickBot="1" x14ac:dyDescent="0.25">
      <c r="A9" s="892"/>
      <c r="B9" s="892"/>
      <c r="C9" s="892"/>
      <c r="D9" s="892"/>
      <c r="E9" s="892"/>
      <c r="F9" s="892"/>
      <c r="G9" s="892"/>
      <c r="H9" s="892"/>
      <c r="I9" s="892"/>
      <c r="J9" s="892"/>
      <c r="K9" s="892"/>
      <c r="L9" s="892"/>
      <c r="M9" s="890"/>
      <c r="N9" s="890"/>
      <c r="O9" s="890"/>
      <c r="P9" s="890"/>
      <c r="Q9" s="890"/>
      <c r="R9" s="890"/>
      <c r="S9" s="890"/>
      <c r="T9" s="890"/>
      <c r="U9" s="890"/>
      <c r="V9" s="890"/>
      <c r="W9" s="890"/>
      <c r="X9" s="890"/>
      <c r="Y9" s="890"/>
      <c r="Z9" s="890"/>
      <c r="AB9" s="324"/>
    </row>
    <row r="10" spans="1:34" ht="15" customHeight="1" thickTop="1" thickBot="1" x14ac:dyDescent="0.25">
      <c r="A10" s="892">
        <v>2</v>
      </c>
      <c r="B10" s="892" t="s">
        <v>672</v>
      </c>
      <c r="C10" s="892"/>
      <c r="D10" s="892"/>
      <c r="E10" s="892"/>
      <c r="F10" s="892"/>
      <c r="G10" s="892"/>
      <c r="H10" s="892"/>
      <c r="I10" s="892"/>
      <c r="J10" s="892" t="s">
        <v>29</v>
      </c>
      <c r="K10" s="537"/>
      <c r="L10" s="892" t="str">
        <f>IF(K10="X","YES","NO")</f>
        <v>NO</v>
      </c>
      <c r="M10" s="890"/>
      <c r="N10" s="890"/>
      <c r="O10" s="890"/>
      <c r="P10" s="890"/>
      <c r="Q10" s="890"/>
      <c r="R10" s="890"/>
      <c r="S10" s="890"/>
      <c r="T10" s="890"/>
      <c r="U10" s="890"/>
      <c r="V10" s="890"/>
      <c r="W10" s="890"/>
      <c r="X10" s="890"/>
      <c r="Y10" s="890"/>
      <c r="Z10" s="890"/>
      <c r="AB10" s="324"/>
    </row>
    <row r="11" spans="1:34" ht="15" customHeight="1" thickTop="1" x14ac:dyDescent="0.2">
      <c r="A11" s="892"/>
      <c r="B11" s="892"/>
      <c r="C11" s="892"/>
      <c r="D11" s="892"/>
      <c r="E11" s="892"/>
      <c r="F11" s="892"/>
      <c r="G11" s="892"/>
      <c r="H11" s="892"/>
      <c r="I11" s="892"/>
      <c r="J11" s="892"/>
      <c r="K11" s="892"/>
      <c r="L11" s="892"/>
      <c r="M11" s="892"/>
      <c r="N11" s="890"/>
      <c r="O11" s="890"/>
      <c r="P11" s="890"/>
      <c r="Q11" s="890"/>
      <c r="R11" s="890"/>
      <c r="S11" s="890"/>
      <c r="T11" s="890"/>
      <c r="U11" s="890"/>
      <c r="V11" s="890"/>
      <c r="W11" s="890"/>
      <c r="X11" s="890"/>
      <c r="Y11" s="890"/>
      <c r="Z11" s="890"/>
      <c r="AB11" s="324"/>
    </row>
    <row r="12" spans="1:34" s="539" customFormat="1" ht="18" customHeight="1" x14ac:dyDescent="0.5">
      <c r="A12" s="887" t="s">
        <v>310</v>
      </c>
      <c r="B12" s="888"/>
      <c r="C12" s="888"/>
      <c r="D12" s="888"/>
      <c r="E12" s="888"/>
      <c r="F12" s="888"/>
      <c r="G12" s="888"/>
      <c r="H12" s="888"/>
      <c r="I12" s="888"/>
      <c r="J12" s="888"/>
      <c r="K12" s="888"/>
      <c r="L12" s="888"/>
      <c r="M12" s="888"/>
      <c r="N12" s="888"/>
      <c r="O12" s="888"/>
      <c r="P12" s="888"/>
      <c r="Q12" s="888"/>
      <c r="R12" s="888"/>
      <c r="S12" s="888"/>
      <c r="T12" s="888"/>
      <c r="U12" s="888"/>
      <c r="V12" s="888"/>
      <c r="W12" s="888"/>
      <c r="X12" s="888"/>
      <c r="Y12" s="888"/>
      <c r="Z12" s="888"/>
      <c r="AA12" s="538"/>
    </row>
    <row r="13" spans="1:34" ht="13.5" thickBot="1" x14ac:dyDescent="0.25">
      <c r="A13" s="898"/>
      <c r="B13" s="898"/>
      <c r="C13" s="898"/>
      <c r="D13" s="898"/>
      <c r="E13" s="898"/>
      <c r="F13" s="898"/>
      <c r="G13" s="898"/>
      <c r="H13" s="898"/>
      <c r="I13" s="898"/>
      <c r="J13" s="898"/>
      <c r="K13" s="898"/>
      <c r="L13" s="898"/>
      <c r="M13" s="898"/>
      <c r="N13" s="898"/>
      <c r="O13" s="898"/>
      <c r="P13" s="898"/>
      <c r="Q13" s="898"/>
      <c r="R13" s="898"/>
      <c r="S13" s="898"/>
      <c r="T13" s="898"/>
      <c r="U13" s="898"/>
      <c r="V13" s="898"/>
      <c r="W13" s="898"/>
      <c r="X13" s="898"/>
      <c r="Y13" s="898"/>
      <c r="Z13" s="898"/>
      <c r="AA13" s="325"/>
      <c r="AB13" s="325"/>
    </row>
    <row r="14" spans="1:34" ht="14.25" thickTop="1" thickBot="1" x14ac:dyDescent="0.25">
      <c r="A14" s="899">
        <v>1</v>
      </c>
      <c r="B14" s="900" t="s">
        <v>192</v>
      </c>
      <c r="C14" s="901"/>
      <c r="D14" s="902"/>
      <c r="E14" s="903"/>
      <c r="F14" s="899" t="s">
        <v>29</v>
      </c>
      <c r="G14" s="1688"/>
      <c r="H14" s="1689"/>
      <c r="I14" s="1689"/>
      <c r="J14" s="1689"/>
      <c r="K14" s="1689"/>
      <c r="L14" s="1689"/>
      <c r="M14" s="1689"/>
      <c r="N14" s="1689"/>
      <c r="O14" s="1689"/>
      <c r="P14" s="1689"/>
      <c r="Q14" s="1689"/>
      <c r="R14" s="1689"/>
      <c r="S14" s="1689"/>
      <c r="T14" s="1689"/>
      <c r="U14" s="1689"/>
      <c r="V14" s="1690"/>
      <c r="W14" s="1247"/>
      <c r="X14" s="1224" t="s">
        <v>314</v>
      </c>
      <c r="Y14" s="1224" t="s">
        <v>314</v>
      </c>
      <c r="Z14" s="1224" t="s">
        <v>314</v>
      </c>
      <c r="AA14" s="325"/>
      <c r="AB14" s="325"/>
      <c r="AC14" s="326" t="s">
        <v>28</v>
      </c>
      <c r="AD14" s="327" t="str">
        <f>CONCATENATE(MID(npwp01,1,2),".",MID(npwp01,3,3),".",MID(npwp01,6,3),".",MID(npwp01,9,1),"-",MID(npwp01,10,3),".",MID(npwp01,13,3))</f>
        <v>...-.</v>
      </c>
      <c r="AE14" s="326"/>
      <c r="AG14" s="324" t="s">
        <v>311</v>
      </c>
      <c r="AH14" s="324">
        <f>npwp01</f>
        <v>0</v>
      </c>
    </row>
    <row r="15" spans="1:34" ht="14.25" thickTop="1" thickBot="1" x14ac:dyDescent="0.25">
      <c r="A15" s="899"/>
      <c r="B15" s="900"/>
      <c r="C15" s="901"/>
      <c r="D15" s="902"/>
      <c r="E15" s="903"/>
      <c r="F15" s="899"/>
      <c r="G15" s="909"/>
      <c r="H15" s="909"/>
      <c r="I15" s="909"/>
      <c r="J15" s="909"/>
      <c r="K15" s="909"/>
      <c r="L15" s="909"/>
      <c r="M15" s="909"/>
      <c r="N15" s="909"/>
      <c r="O15" s="909"/>
      <c r="P15" s="909"/>
      <c r="Q15" s="909"/>
      <c r="R15" s="909"/>
      <c r="S15" s="909"/>
      <c r="T15" s="909"/>
      <c r="U15" s="909"/>
      <c r="V15" s="909"/>
      <c r="W15" s="909"/>
      <c r="X15" s="909"/>
      <c r="Y15" s="909"/>
      <c r="Z15" s="909"/>
      <c r="AA15" s="325"/>
      <c r="AB15" s="325"/>
      <c r="AC15" s="326" t="s">
        <v>334</v>
      </c>
      <c r="AD15" s="553">
        <f>name01</f>
        <v>0</v>
      </c>
      <c r="AE15" s="326"/>
    </row>
    <row r="16" spans="1:34" ht="14.25" thickTop="1" thickBot="1" x14ac:dyDescent="0.25">
      <c r="A16" s="899">
        <v>2</v>
      </c>
      <c r="B16" s="900" t="s">
        <v>312</v>
      </c>
      <c r="C16" s="901"/>
      <c r="D16" s="902"/>
      <c r="E16" s="903" t="s">
        <v>313</v>
      </c>
      <c r="F16" s="899" t="s">
        <v>29</v>
      </c>
      <c r="G16" s="1691"/>
      <c r="H16" s="1692"/>
      <c r="I16" s="1692"/>
      <c r="J16" s="1692"/>
      <c r="K16" s="1692"/>
      <c r="L16" s="1692"/>
      <c r="M16" s="1692"/>
      <c r="N16" s="1692"/>
      <c r="O16" s="1692"/>
      <c r="P16" s="1692"/>
      <c r="Q16" s="1692"/>
      <c r="R16" s="1692"/>
      <c r="S16" s="1692"/>
      <c r="T16" s="1692"/>
      <c r="U16" s="1692"/>
      <c r="V16" s="1693"/>
      <c r="W16" s="1247"/>
      <c r="X16" s="1224"/>
      <c r="Y16" s="1224"/>
      <c r="Z16" s="1224"/>
      <c r="AA16" s="325"/>
      <c r="AB16" s="325"/>
      <c r="AC16" s="326"/>
      <c r="AD16" s="326"/>
      <c r="AE16" s="326"/>
    </row>
    <row r="17" spans="1:34" ht="14.25" thickTop="1" thickBot="1" x14ac:dyDescent="0.25">
      <c r="A17" s="899"/>
      <c r="B17" s="900"/>
      <c r="C17" s="901"/>
      <c r="D17" s="902"/>
      <c r="E17" s="903" t="s">
        <v>314</v>
      </c>
      <c r="F17" s="899"/>
      <c r="G17" s="899"/>
      <c r="H17" s="899"/>
      <c r="I17" s="899"/>
      <c r="J17" s="899"/>
      <c r="K17" s="899"/>
      <c r="L17" s="899"/>
      <c r="M17" s="899"/>
      <c r="N17" s="899"/>
      <c r="O17" s="899"/>
      <c r="P17" s="899"/>
      <c r="Q17" s="899"/>
      <c r="R17" s="899"/>
      <c r="S17" s="899"/>
      <c r="T17" s="899"/>
      <c r="U17" s="899"/>
      <c r="V17" s="899"/>
      <c r="W17" s="899"/>
      <c r="X17" s="899"/>
      <c r="Y17" s="899"/>
      <c r="Z17" s="899"/>
      <c r="AA17" s="325"/>
      <c r="AB17" s="325"/>
      <c r="AC17" s="326"/>
      <c r="AD17" s="326"/>
      <c r="AE17" s="326"/>
    </row>
    <row r="18" spans="1:34" ht="14.25" thickTop="1" thickBot="1" x14ac:dyDescent="0.25">
      <c r="A18" s="899">
        <v>3</v>
      </c>
      <c r="B18" s="900" t="s">
        <v>194</v>
      </c>
      <c r="C18" s="901"/>
      <c r="D18" s="903"/>
      <c r="E18" s="903"/>
      <c r="F18" s="899" t="s">
        <v>29</v>
      </c>
      <c r="G18" s="1691"/>
      <c r="H18" s="1692"/>
      <c r="I18" s="1692"/>
      <c r="J18" s="1692"/>
      <c r="K18" s="1692"/>
      <c r="L18" s="1692"/>
      <c r="M18" s="1692"/>
      <c r="N18" s="1692"/>
      <c r="O18" s="1692"/>
      <c r="P18" s="1692"/>
      <c r="Q18" s="1692"/>
      <c r="R18" s="1692"/>
      <c r="S18" s="1692"/>
      <c r="T18" s="1692"/>
      <c r="U18" s="1692"/>
      <c r="V18" s="1693"/>
      <c r="W18" s="1247" t="s">
        <v>314</v>
      </c>
      <c r="X18" s="1224" t="s">
        <v>314</v>
      </c>
      <c r="Y18" s="1224" t="s">
        <v>314</v>
      </c>
      <c r="Z18" s="1224" t="s">
        <v>314</v>
      </c>
      <c r="AA18" s="325" t="s">
        <v>313</v>
      </c>
      <c r="AB18" s="325"/>
      <c r="AC18" s="326"/>
      <c r="AD18" s="326"/>
      <c r="AE18" s="326"/>
    </row>
    <row r="19" spans="1:34" ht="14.25" thickTop="1" thickBot="1" x14ac:dyDescent="0.25">
      <c r="A19" s="899"/>
      <c r="B19" s="904"/>
      <c r="C19" s="905"/>
      <c r="D19" s="906"/>
      <c r="E19" s="906"/>
      <c r="F19" s="907"/>
      <c r="G19" s="907"/>
      <c r="H19" s="907"/>
      <c r="I19" s="907"/>
      <c r="J19" s="907"/>
      <c r="K19" s="907"/>
      <c r="L19" s="907"/>
      <c r="M19" s="907"/>
      <c r="N19" s="907"/>
      <c r="O19" s="907"/>
      <c r="P19" s="907"/>
      <c r="Q19" s="907"/>
      <c r="R19" s="907"/>
      <c r="S19" s="907"/>
      <c r="T19" s="907"/>
      <c r="U19" s="907"/>
      <c r="V19" s="907"/>
      <c r="W19" s="910"/>
      <c r="X19" s="904"/>
      <c r="Y19" s="904"/>
      <c r="Z19" s="904"/>
      <c r="AA19" s="325"/>
      <c r="AB19" s="325"/>
      <c r="AC19" s="326"/>
      <c r="AD19" s="326"/>
      <c r="AE19" s="326"/>
    </row>
    <row r="20" spans="1:34" ht="14.25" thickTop="1" thickBot="1" x14ac:dyDescent="0.25">
      <c r="A20" s="899">
        <v>4</v>
      </c>
      <c r="B20" s="900" t="s">
        <v>372</v>
      </c>
      <c r="C20" s="901"/>
      <c r="D20" s="903"/>
      <c r="E20" s="903"/>
      <c r="F20" s="899" t="s">
        <v>29</v>
      </c>
      <c r="G20" s="1688"/>
      <c r="H20" s="1694"/>
      <c r="I20" s="1695"/>
      <c r="J20" s="1248"/>
      <c r="K20" s="1688"/>
      <c r="L20" s="1694"/>
      <c r="M20" s="1694"/>
      <c r="N20" s="1694"/>
      <c r="O20" s="1694"/>
      <c r="P20" s="1694"/>
      <c r="Q20" s="1694"/>
      <c r="R20" s="1694"/>
      <c r="S20" s="1695"/>
      <c r="T20" s="1249"/>
      <c r="U20" s="1249"/>
      <c r="V20" s="1249"/>
      <c r="W20" s="1249"/>
      <c r="X20" s="1249"/>
      <c r="Y20" s="1249"/>
      <c r="Z20" s="1249"/>
      <c r="AA20" s="325"/>
      <c r="AB20" s="325"/>
      <c r="AC20" s="326"/>
      <c r="AD20" s="326"/>
      <c r="AE20" s="326"/>
    </row>
    <row r="21" spans="1:34" ht="14.25" thickTop="1" thickBot="1" x14ac:dyDescent="0.25">
      <c r="A21" s="899"/>
      <c r="B21" s="900"/>
      <c r="C21" s="901"/>
      <c r="D21" s="903"/>
      <c r="E21" s="903"/>
      <c r="F21" s="903"/>
      <c r="G21" s="909"/>
      <c r="H21" s="909"/>
      <c r="I21" s="909"/>
      <c r="J21" s="909"/>
      <c r="K21" s="909"/>
      <c r="L21" s="909"/>
      <c r="M21" s="909"/>
      <c r="N21" s="909"/>
      <c r="O21" s="909"/>
      <c r="P21" s="909"/>
      <c r="Q21" s="909"/>
      <c r="R21" s="909"/>
      <c r="S21" s="909"/>
      <c r="T21" s="909"/>
      <c r="U21" s="909"/>
      <c r="V21" s="909"/>
      <c r="W21" s="909"/>
      <c r="X21" s="909"/>
      <c r="Y21" s="909"/>
      <c r="Z21" s="909"/>
      <c r="AA21" s="325"/>
      <c r="AB21" s="325"/>
      <c r="AC21" s="326"/>
      <c r="AD21" s="326"/>
      <c r="AE21" s="326"/>
    </row>
    <row r="22" spans="1:34" ht="14.25" thickTop="1" thickBot="1" x14ac:dyDescent="0.25">
      <c r="A22" s="899">
        <v>6</v>
      </c>
      <c r="B22" s="900" t="s">
        <v>258</v>
      </c>
      <c r="C22" s="901"/>
      <c r="D22" s="903"/>
      <c r="E22" s="903"/>
      <c r="F22" s="899" t="s">
        <v>29</v>
      </c>
      <c r="G22" s="1688"/>
      <c r="H22" s="1694"/>
      <c r="I22" s="1695"/>
      <c r="J22" s="1248"/>
      <c r="K22" s="1688"/>
      <c r="L22" s="1694"/>
      <c r="M22" s="1694"/>
      <c r="N22" s="1694"/>
      <c r="O22" s="1694"/>
      <c r="P22" s="1694"/>
      <c r="Q22" s="1694"/>
      <c r="R22" s="1694"/>
      <c r="S22" s="1695"/>
      <c r="T22" s="1249"/>
      <c r="U22" s="1249"/>
      <c r="V22" s="899"/>
      <c r="W22" s="899"/>
      <c r="X22" s="899"/>
      <c r="Y22" s="899"/>
      <c r="Z22" s="899"/>
      <c r="AA22" s="325"/>
      <c r="AB22" s="325"/>
      <c r="AC22" s="326"/>
      <c r="AD22" s="326"/>
      <c r="AE22" s="326"/>
    </row>
    <row r="23" spans="1:34" ht="14.25" thickTop="1" thickBot="1" x14ac:dyDescent="0.25">
      <c r="A23" s="899"/>
      <c r="B23" s="900"/>
      <c r="C23" s="901"/>
      <c r="D23" s="902"/>
      <c r="E23" s="903"/>
      <c r="F23" s="903"/>
      <c r="G23" s="903"/>
      <c r="H23" s="903"/>
      <c r="I23" s="903"/>
      <c r="J23" s="903"/>
      <c r="K23" s="903"/>
      <c r="L23" s="903"/>
      <c r="M23" s="903"/>
      <c r="N23" s="903"/>
      <c r="O23" s="903"/>
      <c r="P23" s="903"/>
      <c r="Q23" s="900"/>
      <c r="R23" s="900"/>
      <c r="S23" s="900"/>
      <c r="T23" s="900"/>
      <c r="U23" s="900"/>
      <c r="V23" s="900"/>
      <c r="W23" s="902"/>
      <c r="X23" s="900"/>
      <c r="Y23" s="900"/>
      <c r="Z23" s="900"/>
      <c r="AA23" s="325"/>
      <c r="AB23" s="325"/>
      <c r="AC23" s="326"/>
      <c r="AD23" s="326"/>
      <c r="AE23" s="326"/>
    </row>
    <row r="24" spans="1:34" ht="14.25" thickTop="1" thickBot="1" x14ac:dyDescent="0.25">
      <c r="A24" s="899">
        <v>7</v>
      </c>
      <c r="B24" s="900" t="s">
        <v>788</v>
      </c>
      <c r="C24" s="901"/>
      <c r="D24" s="902"/>
      <c r="E24" s="903"/>
      <c r="F24" s="899" t="s">
        <v>29</v>
      </c>
      <c r="G24" s="553"/>
      <c r="H24" s="903"/>
      <c r="I24" s="903"/>
      <c r="J24" s="903"/>
      <c r="K24" s="903"/>
      <c r="L24" s="903"/>
      <c r="M24" s="903"/>
      <c r="N24" s="903"/>
      <c r="O24" s="903"/>
      <c r="P24" s="903"/>
      <c r="Q24" s="900"/>
      <c r="R24" s="900"/>
      <c r="S24" s="900"/>
      <c r="T24" s="900"/>
      <c r="U24" s="900"/>
      <c r="V24" s="900"/>
      <c r="W24" s="902"/>
      <c r="X24" s="900"/>
      <c r="Y24" s="900"/>
      <c r="Z24" s="900"/>
      <c r="AA24" s="325"/>
      <c r="AB24" s="325"/>
      <c r="AC24" s="326"/>
      <c r="AD24" s="326"/>
      <c r="AE24" s="326"/>
    </row>
    <row r="25" spans="1:34" ht="14.25" thickTop="1" thickBot="1" x14ac:dyDescent="0.25">
      <c r="A25" s="899"/>
      <c r="B25" s="900"/>
      <c r="C25" s="901"/>
      <c r="D25" s="902"/>
      <c r="E25" s="903"/>
      <c r="F25" s="903"/>
      <c r="G25" s="903"/>
      <c r="H25" s="903"/>
      <c r="I25" s="903"/>
      <c r="J25" s="903"/>
      <c r="K25" s="903"/>
      <c r="L25" s="903"/>
      <c r="M25" s="903"/>
      <c r="N25" s="903"/>
      <c r="O25" s="903"/>
      <c r="P25" s="903"/>
      <c r="Q25" s="900"/>
      <c r="R25" s="900"/>
      <c r="S25" s="900"/>
      <c r="T25" s="900"/>
      <c r="U25" s="900"/>
      <c r="V25" s="900"/>
      <c r="W25" s="902"/>
      <c r="X25" s="900"/>
      <c r="Y25" s="900"/>
      <c r="Z25" s="900"/>
      <c r="AA25" s="325"/>
      <c r="AB25" s="325"/>
      <c r="AC25" s="326"/>
      <c r="AD25" s="326"/>
      <c r="AE25" s="326"/>
    </row>
    <row r="26" spans="1:34" ht="14.25" thickTop="1" thickBot="1" x14ac:dyDescent="0.25">
      <c r="A26" s="899">
        <v>8</v>
      </c>
      <c r="B26" s="1767" t="s">
        <v>789</v>
      </c>
      <c r="C26" s="1767"/>
      <c r="D26" s="1767"/>
      <c r="E26" s="1767"/>
      <c r="F26" s="899" t="s">
        <v>29</v>
      </c>
      <c r="G26" s="1688"/>
      <c r="H26" s="1694"/>
      <c r="I26" s="1694"/>
      <c r="J26" s="1694"/>
      <c r="K26" s="1694"/>
      <c r="L26" s="1694"/>
      <c r="M26" s="1694"/>
      <c r="N26" s="1694"/>
      <c r="O26" s="1694"/>
      <c r="P26" s="1694"/>
      <c r="Q26" s="1694"/>
      <c r="R26" s="1694"/>
      <c r="S26" s="1694"/>
      <c r="T26" s="1694"/>
      <c r="U26" s="1694"/>
      <c r="V26" s="1695"/>
      <c r="W26" s="1224"/>
      <c r="X26" s="900"/>
      <c r="Y26" s="900"/>
      <c r="Z26" s="900"/>
      <c r="AA26" s="325"/>
      <c r="AB26" s="325"/>
      <c r="AC26" s="326"/>
      <c r="AD26" s="326"/>
      <c r="AE26" s="326"/>
    </row>
    <row r="27" spans="1:34" ht="13.5" thickTop="1" x14ac:dyDescent="0.2">
      <c r="A27" s="898"/>
      <c r="B27" s="1767"/>
      <c r="C27" s="1767"/>
      <c r="D27" s="1767"/>
      <c r="E27" s="1767"/>
      <c r="F27" s="903"/>
      <c r="G27" s="903"/>
      <c r="H27" s="911"/>
      <c r="I27" s="903"/>
      <c r="J27" s="903"/>
      <c r="K27" s="903"/>
      <c r="L27" s="903"/>
      <c r="M27" s="903"/>
      <c r="N27" s="903"/>
      <c r="O27" s="903"/>
      <c r="P27" s="903"/>
      <c r="Q27" s="898"/>
      <c r="R27" s="898"/>
      <c r="S27" s="898"/>
      <c r="T27" s="898"/>
      <c r="U27" s="898"/>
      <c r="V27" s="898"/>
      <c r="W27" s="898"/>
      <c r="X27" s="898"/>
      <c r="Y27" s="898"/>
      <c r="Z27" s="898"/>
      <c r="AA27" s="325"/>
      <c r="AB27" s="325"/>
      <c r="AC27" s="326"/>
      <c r="AD27" s="326"/>
      <c r="AE27" s="326"/>
    </row>
    <row r="28" spans="1:34" x14ac:dyDescent="0.2">
      <c r="A28" s="898"/>
      <c r="B28" s="908"/>
      <c r="C28" s="908"/>
      <c r="D28" s="908"/>
      <c r="E28" s="908"/>
      <c r="F28" s="903"/>
      <c r="G28" s="903"/>
      <c r="H28" s="911"/>
      <c r="I28" s="903"/>
      <c r="J28" s="903"/>
      <c r="K28" s="903"/>
      <c r="L28" s="903"/>
      <c r="M28" s="903"/>
      <c r="N28" s="903"/>
      <c r="O28" s="903"/>
      <c r="P28" s="903"/>
      <c r="Q28" s="898"/>
      <c r="R28" s="898"/>
      <c r="S28" s="898"/>
      <c r="T28" s="898"/>
      <c r="U28" s="898"/>
      <c r="V28" s="898"/>
      <c r="W28" s="898"/>
      <c r="X28" s="898"/>
      <c r="Y28" s="898"/>
      <c r="Z28" s="898"/>
      <c r="AA28" s="325"/>
      <c r="AB28" s="325"/>
      <c r="AC28" s="326"/>
      <c r="AD28" s="326"/>
      <c r="AE28" s="326"/>
    </row>
    <row r="29" spans="1:34" s="539" customFormat="1" ht="18" customHeight="1" x14ac:dyDescent="0.5">
      <c r="A29" s="887" t="s">
        <v>316</v>
      </c>
      <c r="B29" s="888"/>
      <c r="C29" s="888"/>
      <c r="D29" s="888"/>
      <c r="E29" s="888"/>
      <c r="F29" s="888"/>
      <c r="G29" s="888"/>
      <c r="H29" s="888"/>
      <c r="I29" s="888"/>
      <c r="J29" s="888"/>
      <c r="K29" s="888" t="s">
        <v>314</v>
      </c>
      <c r="L29" s="888"/>
      <c r="M29" s="888"/>
      <c r="N29" s="888"/>
      <c r="O29" s="888"/>
      <c r="P29" s="888"/>
      <c r="Q29" s="888"/>
      <c r="R29" s="888"/>
      <c r="S29" s="888"/>
      <c r="T29" s="888"/>
      <c r="U29" s="888"/>
      <c r="V29" s="888"/>
      <c r="W29" s="888"/>
      <c r="X29" s="888"/>
      <c r="Y29" s="888"/>
      <c r="Z29" s="888"/>
      <c r="AA29" s="538"/>
    </row>
    <row r="30" spans="1:34" ht="13.5" thickBot="1" x14ac:dyDescent="0.25">
      <c r="A30" s="898"/>
      <c r="B30" s="898"/>
      <c r="C30" s="898"/>
      <c r="D30" s="898"/>
      <c r="E30" s="898"/>
      <c r="F30" s="898"/>
      <c r="G30" s="898"/>
      <c r="H30" s="898"/>
      <c r="I30" s="898"/>
      <c r="J30" s="898"/>
      <c r="K30" s="898"/>
      <c r="L30" s="898"/>
      <c r="M30" s="898"/>
      <c r="N30" s="898"/>
      <c r="O30" s="898"/>
      <c r="P30" s="898"/>
      <c r="Q30" s="898"/>
      <c r="R30" s="898"/>
      <c r="S30" s="898"/>
      <c r="T30" s="898"/>
      <c r="U30" s="898"/>
      <c r="V30" s="898"/>
      <c r="W30" s="898"/>
      <c r="X30" s="898"/>
      <c r="Y30" s="898"/>
      <c r="Z30" s="898"/>
      <c r="AA30" s="325"/>
      <c r="AB30" s="325"/>
      <c r="AC30" s="326"/>
      <c r="AD30" s="326"/>
      <c r="AE30" s="326"/>
    </row>
    <row r="31" spans="1:34" ht="14.25" thickTop="1" thickBot="1" x14ac:dyDescent="0.25">
      <c r="A31" s="899" t="s">
        <v>572</v>
      </c>
      <c r="B31" s="900" t="s">
        <v>317</v>
      </c>
      <c r="C31" s="900"/>
      <c r="D31" s="900"/>
      <c r="E31" s="900"/>
      <c r="F31" s="330"/>
      <c r="G31" s="330"/>
      <c r="H31" s="554"/>
      <c r="I31" s="558"/>
      <c r="J31" s="900"/>
      <c r="K31" s="900"/>
      <c r="L31" s="900"/>
      <c r="M31" s="900"/>
      <c r="N31" s="900"/>
      <c r="O31" s="900"/>
      <c r="P31" s="900"/>
      <c r="Q31" s="900"/>
      <c r="R31" s="901"/>
      <c r="S31" s="901"/>
      <c r="T31" s="902"/>
      <c r="U31" s="900"/>
      <c r="V31" s="901"/>
      <c r="W31" s="901"/>
      <c r="X31" s="901"/>
      <c r="Y31" s="901"/>
      <c r="Z31" s="901"/>
      <c r="AA31" s="325"/>
      <c r="AB31" s="325"/>
      <c r="AC31" s="326" t="s">
        <v>320</v>
      </c>
      <c r="AD31" s="327" t="str">
        <f>CONCATENATE(year01,year02,year03,year04)</f>
        <v/>
      </c>
      <c r="AE31" s="326"/>
      <c r="AG31" s="331"/>
      <c r="AH31" s="332"/>
    </row>
    <row r="32" spans="1:34" ht="14.25" thickTop="1" thickBot="1" x14ac:dyDescent="0.25">
      <c r="A32" s="899"/>
      <c r="B32" s="900"/>
      <c r="C32" s="900"/>
      <c r="D32" s="900"/>
      <c r="E32" s="900"/>
      <c r="F32" s="898"/>
      <c r="G32" s="898" t="s">
        <v>314</v>
      </c>
      <c r="H32" s="898"/>
      <c r="I32" s="898"/>
      <c r="J32" s="900"/>
      <c r="K32" s="900"/>
      <c r="L32" s="900"/>
      <c r="M32" s="900"/>
      <c r="N32" s="900"/>
      <c r="O32" s="900"/>
      <c r="P32" s="900"/>
      <c r="Q32" s="914"/>
      <c r="R32" s="900"/>
      <c r="S32" s="900"/>
      <c r="T32" s="900"/>
      <c r="U32" s="900"/>
      <c r="V32" s="900"/>
      <c r="W32" s="900"/>
      <c r="X32" s="900"/>
      <c r="Y32" s="900"/>
      <c r="Z32" s="900"/>
      <c r="AA32" s="325"/>
      <c r="AB32" s="325"/>
      <c r="AC32" s="326" t="s">
        <v>321</v>
      </c>
      <c r="AD32" s="333" t="e">
        <f>DATE(taxyear,12,31)</f>
        <v>#VALUE!</v>
      </c>
      <c r="AE32" s="326"/>
    </row>
    <row r="33" spans="1:55" ht="14.25" thickTop="1" thickBot="1" x14ac:dyDescent="0.25">
      <c r="A33" s="899">
        <v>2</v>
      </c>
      <c r="B33" s="900" t="s">
        <v>322</v>
      </c>
      <c r="C33" s="900"/>
      <c r="D33" s="900"/>
      <c r="E33" s="900"/>
      <c r="F33" s="1757"/>
      <c r="G33" s="1758"/>
      <c r="H33" s="1758"/>
      <c r="I33" s="1759"/>
      <c r="J33" s="900"/>
      <c r="K33" s="912"/>
      <c r="L33" s="912"/>
      <c r="M33" s="913" t="s">
        <v>638</v>
      </c>
      <c r="N33" s="913"/>
      <c r="O33" s="914"/>
      <c r="P33" s="914"/>
      <c r="Q33" s="900"/>
      <c r="R33" s="914"/>
      <c r="S33" s="900"/>
      <c r="T33" s="509"/>
      <c r="U33" s="900" t="s">
        <v>314</v>
      </c>
      <c r="V33" s="900"/>
      <c r="W33" s="900"/>
      <c r="X33" s="900"/>
      <c r="Y33" s="900"/>
      <c r="Z33" s="900"/>
      <c r="AA33" s="325"/>
      <c r="AB33" s="325"/>
      <c r="AC33" s="326"/>
      <c r="AD33" s="326"/>
      <c r="AE33" s="326"/>
    </row>
    <row r="34" spans="1:55" ht="13.5" thickTop="1" x14ac:dyDescent="0.2">
      <c r="A34" s="899"/>
      <c r="B34" s="900" t="s">
        <v>323</v>
      </c>
      <c r="C34" s="900"/>
      <c r="D34" s="900"/>
      <c r="E34" s="900"/>
      <c r="F34" s="898"/>
      <c r="G34" s="898"/>
      <c r="H34" s="898"/>
      <c r="I34" s="898"/>
      <c r="J34" s="898"/>
      <c r="K34" s="898"/>
      <c r="L34" s="898"/>
      <c r="M34" s="898"/>
      <c r="N34" s="898"/>
      <c r="O34" s="898"/>
      <c r="P34" s="898"/>
      <c r="Q34" s="918"/>
      <c r="R34" s="898"/>
      <c r="S34" s="898"/>
      <c r="T34" s="898"/>
      <c r="U34" s="898"/>
      <c r="V34" s="898"/>
      <c r="W34" s="898"/>
      <c r="X34" s="898"/>
      <c r="Y34" s="898"/>
      <c r="Z34" s="898"/>
      <c r="AA34" s="325"/>
      <c r="AB34" s="325"/>
      <c r="AC34" s="326"/>
      <c r="AD34" s="326"/>
      <c r="AE34" s="326"/>
    </row>
    <row r="35" spans="1:55" ht="13.5" thickBot="1" x14ac:dyDescent="0.25">
      <c r="A35" s="899"/>
      <c r="B35" s="900"/>
      <c r="C35" s="900"/>
      <c r="D35" s="900"/>
      <c r="E35" s="900"/>
      <c r="F35" s="898"/>
      <c r="G35" s="898"/>
      <c r="H35" s="898"/>
      <c r="I35" s="898"/>
      <c r="J35" s="898"/>
      <c r="K35" s="898"/>
      <c r="L35" s="898"/>
      <c r="M35" s="898"/>
      <c r="N35" s="898"/>
      <c r="O35" s="898"/>
      <c r="P35" s="898"/>
      <c r="Q35" s="898"/>
      <c r="R35" s="898"/>
      <c r="S35" s="898"/>
      <c r="T35" s="898"/>
      <c r="U35" s="898"/>
      <c r="V35" s="898"/>
      <c r="W35" s="898"/>
      <c r="X35" s="898"/>
      <c r="Y35" s="898"/>
      <c r="Z35" s="898"/>
      <c r="AA35" s="325"/>
      <c r="AB35" s="325"/>
      <c r="AC35" s="326"/>
      <c r="AD35" s="326"/>
      <c r="AE35" s="326"/>
    </row>
    <row r="36" spans="1:55" ht="14.25" thickTop="1" thickBot="1" x14ac:dyDescent="0.25">
      <c r="A36" s="899">
        <v>3</v>
      </c>
      <c r="B36" s="900" t="s">
        <v>554</v>
      </c>
      <c r="C36" s="900"/>
      <c r="D36" s="900"/>
      <c r="E36" s="900"/>
      <c r="F36" s="430" t="s">
        <v>314</v>
      </c>
      <c r="G36" s="430" t="s">
        <v>314</v>
      </c>
      <c r="H36" s="430" t="s">
        <v>314</v>
      </c>
      <c r="I36" s="430" t="s">
        <v>314</v>
      </c>
      <c r="J36" s="430" t="s">
        <v>314</v>
      </c>
      <c r="K36" s="430" t="s">
        <v>314</v>
      </c>
      <c r="L36" s="900"/>
      <c r="M36" s="1741" t="s">
        <v>567</v>
      </c>
      <c r="N36" s="1741"/>
      <c r="O36" s="1741"/>
      <c r="P36" s="1741"/>
      <c r="Q36" s="1741"/>
      <c r="R36" s="1741"/>
      <c r="S36" s="898"/>
      <c r="T36" s="1742"/>
      <c r="U36" s="1743"/>
      <c r="V36" s="1743"/>
      <c r="W36" s="1744"/>
      <c r="X36" s="900"/>
      <c r="Y36" s="900"/>
      <c r="Z36" s="900"/>
      <c r="AA36" s="325"/>
      <c r="AB36" s="325"/>
      <c r="AC36" s="326"/>
      <c r="AD36" s="326"/>
      <c r="AE36" s="326"/>
    </row>
    <row r="37" spans="1:55" ht="14.25" thickTop="1" thickBot="1" x14ac:dyDescent="0.25">
      <c r="A37" s="899"/>
      <c r="B37" s="900"/>
      <c r="C37" s="900"/>
      <c r="D37" s="900"/>
      <c r="E37" s="900"/>
      <c r="F37" s="898"/>
      <c r="G37" s="898"/>
      <c r="H37" s="898"/>
      <c r="I37" s="898"/>
      <c r="J37" s="898"/>
      <c r="K37" s="898"/>
      <c r="L37" s="898"/>
      <c r="M37" s="898"/>
      <c r="N37" s="898"/>
      <c r="O37" s="898"/>
      <c r="P37" s="898"/>
      <c r="Q37" s="898"/>
      <c r="R37" s="898"/>
      <c r="S37" s="898"/>
      <c r="T37" s="898"/>
      <c r="U37" s="898"/>
      <c r="V37" s="898"/>
      <c r="W37" s="898"/>
      <c r="X37" s="898"/>
      <c r="Y37" s="898"/>
      <c r="Z37" s="898"/>
      <c r="AA37" s="325"/>
      <c r="AB37" s="325"/>
      <c r="AC37" s="326"/>
      <c r="AD37" s="326"/>
      <c r="AE37" s="326"/>
    </row>
    <row r="38" spans="1:55" ht="14.25" thickTop="1" thickBot="1" x14ac:dyDescent="0.25">
      <c r="A38" s="899">
        <v>4</v>
      </c>
      <c r="B38" s="900" t="s">
        <v>324</v>
      </c>
      <c r="C38" s="900"/>
      <c r="D38" s="900"/>
      <c r="E38" s="900" t="s">
        <v>327</v>
      </c>
      <c r="F38" s="328" t="s">
        <v>314</v>
      </c>
      <c r="G38" s="900" t="s">
        <v>227</v>
      </c>
      <c r="H38" s="900"/>
      <c r="I38" s="900"/>
      <c r="J38" s="900"/>
      <c r="K38" s="900"/>
      <c r="L38" s="900"/>
      <c r="M38" s="900"/>
      <c r="N38" s="911" t="s">
        <v>330</v>
      </c>
      <c r="O38" s="509" t="s">
        <v>314</v>
      </c>
      <c r="P38" s="1704" t="s">
        <v>605</v>
      </c>
      <c r="Q38" s="1704"/>
      <c r="R38" s="1704"/>
      <c r="S38" s="1704"/>
      <c r="T38" s="1704"/>
      <c r="U38" s="1704"/>
      <c r="V38" s="1704"/>
      <c r="W38" s="1704"/>
      <c r="X38" s="1704"/>
      <c r="Y38" s="1704"/>
      <c r="Z38" s="900"/>
      <c r="AA38" s="325"/>
      <c r="AB38" s="325"/>
      <c r="AC38" s="326"/>
      <c r="AD38" s="326"/>
      <c r="AE38" s="326"/>
    </row>
    <row r="39" spans="1:55" ht="14.25" thickTop="1" thickBot="1" x14ac:dyDescent="0.25">
      <c r="A39" s="899"/>
      <c r="B39" s="900"/>
      <c r="C39" s="900"/>
      <c r="D39" s="900"/>
      <c r="E39" s="900"/>
      <c r="F39" s="898"/>
      <c r="G39" s="898"/>
      <c r="H39" s="898"/>
      <c r="I39" s="898"/>
      <c r="J39" s="898"/>
      <c r="K39" s="898"/>
      <c r="L39" s="898"/>
      <c r="M39" s="898"/>
      <c r="N39" s="898"/>
      <c r="O39" s="898"/>
      <c r="P39" s="1704"/>
      <c r="Q39" s="1704"/>
      <c r="R39" s="1704"/>
      <c r="S39" s="1704"/>
      <c r="T39" s="1704"/>
      <c r="U39" s="1704"/>
      <c r="V39" s="1704"/>
      <c r="W39" s="1704"/>
      <c r="X39" s="1704"/>
      <c r="Y39" s="1704"/>
      <c r="Z39" s="898"/>
      <c r="AA39" s="325"/>
      <c r="AB39" s="325"/>
      <c r="AC39" s="326"/>
      <c r="AD39" s="326"/>
      <c r="AE39" s="326"/>
    </row>
    <row r="40" spans="1:55" ht="15" customHeight="1" thickTop="1" thickBot="1" x14ac:dyDescent="0.25">
      <c r="A40" s="899"/>
      <c r="B40" s="900"/>
      <c r="C40" s="900"/>
      <c r="D40" s="900"/>
      <c r="E40" s="900" t="s">
        <v>329</v>
      </c>
      <c r="F40" s="328" t="s">
        <v>314</v>
      </c>
      <c r="G40" s="900" t="s">
        <v>648</v>
      </c>
      <c r="H40" s="900"/>
      <c r="I40" s="900"/>
      <c r="J40" s="900"/>
      <c r="K40" s="900"/>
      <c r="L40" s="900"/>
      <c r="M40" s="900"/>
      <c r="N40" s="900" t="s">
        <v>332</v>
      </c>
      <c r="O40" s="509" t="s">
        <v>314</v>
      </c>
      <c r="P40" s="1704" t="s">
        <v>606</v>
      </c>
      <c r="Q40" s="1704"/>
      <c r="R40" s="1704"/>
      <c r="S40" s="1704"/>
      <c r="T40" s="1704"/>
      <c r="U40" s="1704"/>
      <c r="V40" s="1704"/>
      <c r="W40" s="1704"/>
      <c r="X40" s="1704"/>
      <c r="Y40" s="1704"/>
      <c r="Z40" s="1704"/>
      <c r="AA40" s="325"/>
      <c r="AB40" s="325"/>
      <c r="AC40" s="326"/>
      <c r="AD40" s="326"/>
      <c r="AE40" s="326"/>
    </row>
    <row r="41" spans="1:55" ht="13.5" thickTop="1" x14ac:dyDescent="0.2">
      <c r="A41" s="899"/>
      <c r="B41" s="900"/>
      <c r="C41" s="900"/>
      <c r="D41" s="900"/>
      <c r="E41" s="900"/>
      <c r="F41" s="900"/>
      <c r="G41" s="900" t="s">
        <v>325</v>
      </c>
      <c r="H41" s="900"/>
      <c r="I41" s="900"/>
      <c r="J41" s="900"/>
      <c r="K41" s="900"/>
      <c r="L41" s="900"/>
      <c r="M41" s="900"/>
      <c r="N41" s="900"/>
      <c r="O41" s="900"/>
      <c r="P41" s="1704"/>
      <c r="Q41" s="1704"/>
      <c r="R41" s="1704"/>
      <c r="S41" s="1704"/>
      <c r="T41" s="1704"/>
      <c r="U41" s="1704"/>
      <c r="V41" s="1704"/>
      <c r="W41" s="1704"/>
      <c r="X41" s="1704"/>
      <c r="Y41" s="1704"/>
      <c r="Z41" s="1704"/>
      <c r="AA41" s="325"/>
      <c r="AB41" s="325"/>
      <c r="AD41" s="326"/>
      <c r="AE41" s="326"/>
    </row>
    <row r="42" spans="1:55" ht="13.5" thickBot="1" x14ac:dyDescent="0.25">
      <c r="A42" s="899"/>
      <c r="B42" s="900"/>
      <c r="C42" s="900"/>
      <c r="D42" s="900"/>
      <c r="E42" s="900"/>
      <c r="F42" s="900"/>
      <c r="G42" s="900"/>
      <c r="H42" s="900"/>
      <c r="I42" s="900"/>
      <c r="J42" s="900"/>
      <c r="K42" s="900"/>
      <c r="L42" s="900"/>
      <c r="M42" s="900"/>
      <c r="N42" s="900"/>
      <c r="O42" s="900"/>
      <c r="P42" s="900"/>
      <c r="Q42" s="900"/>
      <c r="R42" s="900"/>
      <c r="S42" s="900"/>
      <c r="T42" s="900"/>
      <c r="U42" s="900"/>
      <c r="V42" s="900"/>
      <c r="W42" s="900"/>
      <c r="X42" s="900"/>
      <c r="Y42" s="900"/>
      <c r="Z42" s="900"/>
      <c r="AA42" s="325"/>
      <c r="AB42" s="325"/>
      <c r="AD42" s="326"/>
      <c r="AE42" s="326"/>
    </row>
    <row r="43" spans="1:55" ht="18" thickTop="1" thickBot="1" x14ac:dyDescent="0.3">
      <c r="A43" s="899">
        <v>5</v>
      </c>
      <c r="B43" s="900" t="s">
        <v>326</v>
      </c>
      <c r="C43" s="900"/>
      <c r="D43" s="900"/>
      <c r="E43" s="900" t="s">
        <v>327</v>
      </c>
      <c r="F43" s="553"/>
      <c r="G43" s="900" t="s">
        <v>328</v>
      </c>
      <c r="H43" s="900"/>
      <c r="I43" s="900"/>
      <c r="J43" s="900"/>
      <c r="K43" s="899"/>
      <c r="L43" s="900"/>
      <c r="M43" s="900"/>
      <c r="N43" s="900"/>
      <c r="O43" s="900"/>
      <c r="P43" s="900"/>
      <c r="Q43" s="900"/>
      <c r="R43" s="900"/>
      <c r="S43" s="900"/>
      <c r="T43" s="900"/>
      <c r="U43" s="900"/>
      <c r="V43" s="900"/>
      <c r="W43" s="915"/>
      <c r="X43" s="900"/>
      <c r="Y43" s="900"/>
      <c r="Z43" s="900"/>
      <c r="AA43" s="325"/>
      <c r="AB43" s="325"/>
      <c r="AD43" s="335"/>
      <c r="AE43" s="334"/>
      <c r="AF43" s="334"/>
      <c r="AG43" s="334"/>
      <c r="AH43" s="334"/>
      <c r="AI43" s="334"/>
      <c r="AJ43" s="334"/>
      <c r="AK43" s="334"/>
      <c r="AL43" s="334"/>
      <c r="AM43" s="334"/>
      <c r="AN43" s="334"/>
      <c r="AO43" s="334"/>
      <c r="AP43" s="334"/>
      <c r="AQ43" s="334"/>
      <c r="AR43" s="334"/>
      <c r="AS43" s="334"/>
      <c r="AT43" s="334"/>
      <c r="AU43" s="334"/>
      <c r="AV43" s="334"/>
      <c r="AW43" s="334"/>
      <c r="AX43" s="334"/>
      <c r="AY43" s="334"/>
      <c r="AZ43" s="334"/>
      <c r="BA43" s="334"/>
      <c r="BB43" s="334"/>
      <c r="BC43" s="334"/>
    </row>
    <row r="44" spans="1:55" ht="9.75" customHeight="1" thickTop="1" thickBot="1" x14ac:dyDescent="0.3">
      <c r="A44" s="899"/>
      <c r="B44" s="900"/>
      <c r="C44" s="900"/>
      <c r="D44" s="900"/>
      <c r="E44" s="900"/>
      <c r="F44" s="899"/>
      <c r="G44" s="900"/>
      <c r="H44" s="900"/>
      <c r="I44" s="900"/>
      <c r="J44" s="900"/>
      <c r="K44" s="899"/>
      <c r="L44" s="900"/>
      <c r="M44" s="900"/>
      <c r="N44" s="900"/>
      <c r="O44" s="900"/>
      <c r="P44" s="900"/>
      <c r="Q44" s="899"/>
      <c r="R44" s="900"/>
      <c r="S44" s="899"/>
      <c r="T44" s="900"/>
      <c r="U44" s="900"/>
      <c r="V44" s="900"/>
      <c r="W44" s="915"/>
      <c r="X44" s="900"/>
      <c r="Y44" s="900"/>
      <c r="Z44" s="900"/>
      <c r="AA44" s="325"/>
      <c r="AB44" s="325"/>
      <c r="AD44" s="335"/>
      <c r="AE44" s="334"/>
      <c r="AF44" s="334"/>
      <c r="AG44" s="334"/>
      <c r="AH44" s="334"/>
      <c r="AI44" s="334"/>
      <c r="AJ44" s="334"/>
      <c r="AK44" s="334"/>
      <c r="AL44" s="334"/>
      <c r="AM44" s="334"/>
      <c r="AN44" s="334"/>
      <c r="AO44" s="334"/>
      <c r="AP44" s="334"/>
      <c r="AQ44" s="334"/>
      <c r="AR44" s="334"/>
      <c r="AS44" s="334"/>
      <c r="AT44" s="334"/>
      <c r="AU44" s="334"/>
      <c r="AV44" s="334"/>
      <c r="AW44" s="334"/>
      <c r="AX44" s="334"/>
      <c r="AY44" s="334"/>
      <c r="AZ44" s="334"/>
      <c r="BA44" s="334"/>
      <c r="BB44" s="334"/>
      <c r="BC44" s="334"/>
    </row>
    <row r="45" spans="1:55" ht="18" thickTop="1" thickBot="1" x14ac:dyDescent="0.3">
      <c r="A45" s="899"/>
      <c r="B45" s="900"/>
      <c r="C45" s="900"/>
      <c r="D45" s="900"/>
      <c r="E45" s="900" t="s">
        <v>329</v>
      </c>
      <c r="F45" s="553"/>
      <c r="G45" s="900" t="s">
        <v>331</v>
      </c>
      <c r="H45" s="899"/>
      <c r="I45" s="900"/>
      <c r="J45" s="900"/>
      <c r="K45" s="899"/>
      <c r="L45" s="900"/>
      <c r="M45" s="900"/>
      <c r="N45" s="899"/>
      <c r="O45" s="900"/>
      <c r="P45" s="900"/>
      <c r="Q45" s="899"/>
      <c r="R45" s="900"/>
      <c r="S45" s="899"/>
      <c r="T45" s="900"/>
      <c r="U45" s="900"/>
      <c r="V45" s="900"/>
      <c r="W45" s="915"/>
      <c r="X45" s="900"/>
      <c r="Y45" s="900"/>
      <c r="Z45" s="900"/>
      <c r="AA45" s="325"/>
      <c r="AB45" s="325"/>
      <c r="AD45" s="335"/>
      <c r="AE45" s="334"/>
      <c r="AF45" s="334"/>
      <c r="AG45" s="334"/>
      <c r="AH45" s="334"/>
      <c r="AI45" s="334"/>
      <c r="AJ45" s="334"/>
      <c r="AK45" s="334"/>
      <c r="AL45" s="334"/>
      <c r="AM45" s="334"/>
      <c r="AN45" s="334"/>
      <c r="AO45" s="334"/>
      <c r="AP45" s="334"/>
      <c r="AQ45" s="334"/>
      <c r="AR45" s="334"/>
      <c r="AS45" s="334"/>
      <c r="AT45" s="334"/>
      <c r="AU45" s="334"/>
      <c r="AV45" s="334"/>
      <c r="AW45" s="334"/>
      <c r="AX45" s="334"/>
      <c r="AY45" s="334"/>
      <c r="AZ45" s="334"/>
      <c r="BA45" s="334"/>
      <c r="BB45" s="334"/>
      <c r="BC45" s="334"/>
    </row>
    <row r="46" spans="1:55" ht="9.75" customHeight="1" thickTop="1" thickBot="1" x14ac:dyDescent="0.3">
      <c r="A46" s="899"/>
      <c r="B46" s="900"/>
      <c r="C46" s="900"/>
      <c r="D46" s="900"/>
      <c r="E46" s="900"/>
      <c r="F46" s="899"/>
      <c r="G46" s="900"/>
      <c r="H46" s="900"/>
      <c r="I46" s="900"/>
      <c r="J46" s="900"/>
      <c r="K46" s="899"/>
      <c r="L46" s="900"/>
      <c r="M46" s="900"/>
      <c r="N46" s="900"/>
      <c r="O46" s="900"/>
      <c r="P46" s="900"/>
      <c r="Q46" s="899"/>
      <c r="R46" s="900"/>
      <c r="S46" s="899"/>
      <c r="T46" s="900"/>
      <c r="U46" s="900"/>
      <c r="V46" s="900"/>
      <c r="W46" s="915"/>
      <c r="X46" s="900"/>
      <c r="Y46" s="900"/>
      <c r="Z46" s="900"/>
      <c r="AA46" s="325"/>
      <c r="AB46" s="325"/>
      <c r="AD46" s="335"/>
      <c r="AE46" s="334"/>
      <c r="AF46" s="334"/>
      <c r="AG46" s="334"/>
      <c r="AH46" s="334"/>
      <c r="AI46" s="334"/>
      <c r="AJ46" s="334"/>
      <c r="AK46" s="334"/>
      <c r="AL46" s="334"/>
      <c r="AM46" s="334"/>
      <c r="AN46" s="334"/>
      <c r="AO46" s="334"/>
      <c r="AP46" s="334"/>
      <c r="AQ46" s="334"/>
      <c r="AR46" s="334"/>
      <c r="AS46" s="334"/>
      <c r="AT46" s="334"/>
      <c r="AU46" s="334"/>
      <c r="AV46" s="334"/>
      <c r="AW46" s="334"/>
      <c r="AX46" s="334"/>
      <c r="AY46" s="334"/>
      <c r="AZ46" s="334"/>
      <c r="BA46" s="334"/>
      <c r="BB46" s="334"/>
      <c r="BC46" s="334"/>
    </row>
    <row r="47" spans="1:55" ht="18" thickTop="1" thickBot="1" x14ac:dyDescent="0.3">
      <c r="A47" s="899"/>
      <c r="B47" s="900"/>
      <c r="C47" s="900"/>
      <c r="D47" s="900"/>
      <c r="E47" s="900" t="s">
        <v>330</v>
      </c>
      <c r="F47" s="553"/>
      <c r="G47" s="900" t="s">
        <v>612</v>
      </c>
      <c r="H47" s="900"/>
      <c r="I47" s="900"/>
      <c r="J47" s="900"/>
      <c r="K47" s="899"/>
      <c r="L47" s="900"/>
      <c r="M47" s="900"/>
      <c r="N47" s="899"/>
      <c r="O47" s="900"/>
      <c r="P47" s="900"/>
      <c r="Q47" s="899"/>
      <c r="R47" s="899"/>
      <c r="S47" s="899"/>
      <c r="T47" s="900"/>
      <c r="U47" s="900"/>
      <c r="V47" s="900"/>
      <c r="W47" s="900"/>
      <c r="X47" s="900"/>
      <c r="Y47" s="900"/>
      <c r="Z47" s="900"/>
      <c r="AA47" s="325"/>
      <c r="AB47" s="325"/>
      <c r="AD47" s="335"/>
      <c r="AE47" s="334"/>
      <c r="AF47" s="334"/>
      <c r="AG47" s="334"/>
      <c r="AH47" s="334"/>
      <c r="AI47" s="334"/>
      <c r="AJ47" s="334"/>
      <c r="AK47" s="334"/>
      <c r="AL47" s="334"/>
      <c r="AM47" s="334"/>
      <c r="AN47" s="334"/>
      <c r="AO47" s="334"/>
      <c r="AP47" s="334"/>
      <c r="AQ47" s="334"/>
      <c r="AR47" s="334"/>
      <c r="AS47" s="334"/>
      <c r="AT47" s="334"/>
      <c r="AU47" s="334"/>
      <c r="AV47" s="334"/>
      <c r="AW47" s="334"/>
      <c r="AX47" s="334"/>
      <c r="AY47" s="334"/>
      <c r="AZ47" s="334"/>
      <c r="BA47" s="334"/>
      <c r="BB47" s="334"/>
      <c r="BC47" s="334"/>
    </row>
    <row r="48" spans="1:55" ht="10.5" customHeight="1" thickTop="1" thickBot="1" x14ac:dyDescent="0.3">
      <c r="A48" s="899"/>
      <c r="B48" s="900"/>
      <c r="C48" s="900"/>
      <c r="D48" s="900"/>
      <c r="E48" s="900"/>
      <c r="F48" s="899"/>
      <c r="G48" s="900"/>
      <c r="H48" s="900"/>
      <c r="I48" s="900"/>
      <c r="J48" s="900"/>
      <c r="K48" s="899"/>
      <c r="L48" s="900"/>
      <c r="M48" s="900"/>
      <c r="N48" s="899"/>
      <c r="O48" s="900"/>
      <c r="P48" s="900"/>
      <c r="Q48" s="899"/>
      <c r="R48" s="900"/>
      <c r="S48" s="899"/>
      <c r="T48" s="900"/>
      <c r="U48" s="900"/>
      <c r="V48" s="900"/>
      <c r="W48" s="900"/>
      <c r="X48" s="900"/>
      <c r="Y48" s="900"/>
      <c r="Z48" s="900"/>
      <c r="AA48" s="325"/>
      <c r="AB48" s="325"/>
      <c r="AD48" s="335"/>
      <c r="AE48" s="334"/>
      <c r="AF48" s="334"/>
      <c r="AG48" s="334"/>
      <c r="AH48" s="334"/>
      <c r="AI48" s="334"/>
      <c r="AJ48" s="334"/>
      <c r="AK48" s="334"/>
      <c r="AL48" s="334"/>
      <c r="AM48" s="334"/>
      <c r="AN48" s="334"/>
      <c r="AO48" s="334"/>
      <c r="AP48" s="334"/>
      <c r="AQ48" s="334"/>
      <c r="AR48" s="334"/>
      <c r="AS48" s="334"/>
      <c r="AT48" s="334"/>
      <c r="AU48" s="334"/>
      <c r="AV48" s="334"/>
      <c r="AW48" s="334"/>
      <c r="AX48" s="334"/>
      <c r="AY48" s="334"/>
      <c r="AZ48" s="334"/>
      <c r="BA48" s="334"/>
      <c r="BB48" s="334"/>
      <c r="BC48" s="334"/>
    </row>
    <row r="49" spans="1:55" ht="21.75" customHeight="1" thickTop="1" thickBot="1" x14ac:dyDescent="0.3">
      <c r="A49" s="899"/>
      <c r="B49" s="900"/>
      <c r="C49" s="900"/>
      <c r="D49" s="900"/>
      <c r="E49" s="900" t="s">
        <v>332</v>
      </c>
      <c r="F49" s="328" t="s">
        <v>314</v>
      </c>
      <c r="G49" s="1853" t="s">
        <v>613</v>
      </c>
      <c r="H49" s="1853"/>
      <c r="I49" s="1853"/>
      <c r="J49" s="1853"/>
      <c r="K49" s="1853"/>
      <c r="L49" s="1853"/>
      <c r="M49" s="1853"/>
      <c r="N49" s="1853"/>
      <c r="O49" s="1853"/>
      <c r="P49" s="1853"/>
      <c r="Q49" s="1853"/>
      <c r="R49" s="1853"/>
      <c r="S49" s="1853"/>
      <c r="T49" s="1853"/>
      <c r="U49" s="1853"/>
      <c r="V49" s="1853"/>
      <c r="W49" s="1853"/>
      <c r="X49" s="1853"/>
      <c r="Y49" s="1853"/>
      <c r="Z49" s="900"/>
      <c r="AA49" s="325"/>
      <c r="AB49" s="325"/>
      <c r="AC49" s="334"/>
      <c r="AD49" s="335"/>
      <c r="AE49" s="334"/>
      <c r="AF49" s="334"/>
      <c r="AG49" s="334"/>
      <c r="AH49" s="334"/>
      <c r="AI49" s="334"/>
      <c r="AJ49" s="334"/>
      <c r="AK49" s="334"/>
      <c r="AL49" s="334"/>
      <c r="AM49" s="334"/>
      <c r="AN49" s="334"/>
      <c r="AO49" s="334"/>
      <c r="AP49" s="334"/>
      <c r="AQ49" s="334"/>
      <c r="AR49" s="334"/>
      <c r="AS49" s="334"/>
      <c r="AT49" s="334"/>
      <c r="AU49" s="334"/>
      <c r="AV49" s="334"/>
      <c r="AW49" s="334"/>
      <c r="AX49" s="334"/>
      <c r="AY49" s="334"/>
      <c r="AZ49" s="334"/>
      <c r="BA49" s="334"/>
      <c r="BB49" s="334"/>
      <c r="BC49" s="334"/>
    </row>
    <row r="50" spans="1:55" ht="9" customHeight="1" thickTop="1" x14ac:dyDescent="0.25">
      <c r="A50" s="899"/>
      <c r="B50" s="900"/>
      <c r="C50" s="900"/>
      <c r="D50" s="900"/>
      <c r="E50" s="900"/>
      <c r="F50" s="900"/>
      <c r="G50" s="1853"/>
      <c r="H50" s="1853"/>
      <c r="I50" s="1853"/>
      <c r="J50" s="1853"/>
      <c r="K50" s="1853"/>
      <c r="L50" s="1853"/>
      <c r="M50" s="1853"/>
      <c r="N50" s="1853"/>
      <c r="O50" s="1853"/>
      <c r="P50" s="1853"/>
      <c r="Q50" s="1853"/>
      <c r="R50" s="1853"/>
      <c r="S50" s="1853"/>
      <c r="T50" s="1853"/>
      <c r="U50" s="1853"/>
      <c r="V50" s="1853"/>
      <c r="W50" s="1853"/>
      <c r="X50" s="1853"/>
      <c r="Y50" s="1853"/>
      <c r="Z50" s="900"/>
      <c r="AA50" s="325"/>
      <c r="AB50" s="325"/>
      <c r="AC50" s="334"/>
      <c r="AD50" s="335"/>
      <c r="AE50" s="334"/>
      <c r="AF50" s="334"/>
      <c r="AG50" s="334"/>
      <c r="AH50" s="334"/>
      <c r="AI50" s="334"/>
      <c r="AJ50" s="334"/>
      <c r="AK50" s="334"/>
      <c r="AL50" s="334"/>
      <c r="AM50" s="334"/>
      <c r="AN50" s="334"/>
      <c r="AO50" s="334"/>
      <c r="AP50" s="334"/>
      <c r="AQ50" s="334"/>
      <c r="AR50" s="334"/>
      <c r="AS50" s="334"/>
      <c r="AT50" s="334"/>
      <c r="AU50" s="334"/>
      <c r="AV50" s="334"/>
      <c r="AW50" s="334"/>
      <c r="AX50" s="334"/>
      <c r="AY50" s="334"/>
      <c r="AZ50" s="334"/>
      <c r="BA50" s="334"/>
      <c r="BB50" s="334"/>
      <c r="BC50" s="334"/>
    </row>
    <row r="51" spans="1:55" s="551" customFormat="1" ht="16.5" customHeight="1" thickBot="1" x14ac:dyDescent="0.3">
      <c r="A51" s="899"/>
      <c r="B51" s="900"/>
      <c r="C51" s="900"/>
      <c r="D51" s="900"/>
      <c r="E51" s="900"/>
      <c r="F51" s="900"/>
      <c r="G51" s="919"/>
      <c r="H51" s="1696" t="s">
        <v>696</v>
      </c>
      <c r="I51" s="1696"/>
      <c r="J51" s="1696"/>
      <c r="K51" s="1696"/>
      <c r="L51" s="1696"/>
      <c r="M51" s="1696"/>
      <c r="N51" s="1696"/>
      <c r="O51" s="1696"/>
      <c r="P51" s="919"/>
      <c r="Q51" s="1449"/>
      <c r="R51" s="1700" t="s">
        <v>697</v>
      </c>
      <c r="S51" s="1696"/>
      <c r="T51" s="1696"/>
      <c r="U51" s="1696"/>
      <c r="V51" s="1696"/>
      <c r="W51" s="1696"/>
      <c r="X51" s="1696"/>
      <c r="Y51" s="1696"/>
      <c r="Z51" s="1696"/>
      <c r="AA51" s="325"/>
      <c r="AB51" s="325"/>
      <c r="AC51" s="334"/>
      <c r="AD51" s="552"/>
      <c r="AE51" s="334"/>
      <c r="AF51" s="334"/>
      <c r="AG51" s="334"/>
      <c r="AH51" s="334"/>
      <c r="AI51" s="334"/>
      <c r="AJ51" s="334"/>
      <c r="AK51" s="334"/>
      <c r="AL51" s="334"/>
      <c r="AM51" s="334"/>
      <c r="AN51" s="334"/>
      <c r="AO51" s="334"/>
      <c r="AP51" s="334"/>
      <c r="AQ51" s="334"/>
      <c r="AR51" s="334"/>
      <c r="AS51" s="334"/>
      <c r="AT51" s="334"/>
      <c r="AU51" s="334"/>
      <c r="AV51" s="334"/>
      <c r="AW51" s="334"/>
      <c r="AX51" s="334"/>
      <c r="AY51" s="334"/>
      <c r="AZ51" s="334"/>
      <c r="BA51" s="334"/>
      <c r="BB51" s="334"/>
      <c r="BC51" s="334"/>
    </row>
    <row r="52" spans="1:55" s="551" customFormat="1" ht="39.75" customHeight="1" thickTop="1" thickBot="1" x14ac:dyDescent="0.3">
      <c r="A52" s="899"/>
      <c r="B52" s="900"/>
      <c r="C52" s="900"/>
      <c r="D52" s="900"/>
      <c r="E52" s="917"/>
      <c r="F52" s="1446"/>
      <c r="G52" s="899"/>
      <c r="H52" s="1697" t="s">
        <v>1326</v>
      </c>
      <c r="I52" s="1698"/>
      <c r="J52" s="1698"/>
      <c r="K52" s="1698"/>
      <c r="L52" s="1698"/>
      <c r="M52" s="1698"/>
      <c r="N52" s="1698"/>
      <c r="O52" s="1699"/>
      <c r="P52" s="1449"/>
      <c r="Q52" s="1446"/>
      <c r="R52" s="1456"/>
      <c r="S52" s="1701"/>
      <c r="T52" s="1702"/>
      <c r="U52" s="1702"/>
      <c r="V52" s="1702"/>
      <c r="W52" s="1702"/>
      <c r="X52" s="1702"/>
      <c r="Y52" s="1702"/>
      <c r="Z52" s="1703"/>
      <c r="AA52" s="325"/>
      <c r="AB52" s="325"/>
      <c r="AC52" s="334"/>
      <c r="AD52" s="552"/>
      <c r="AE52" s="334"/>
      <c r="AF52" s="334"/>
      <c r="AG52" s="334"/>
      <c r="AH52" s="334"/>
      <c r="AI52" s="334"/>
      <c r="AJ52" s="334"/>
      <c r="AK52" s="334"/>
      <c r="AL52" s="334"/>
      <c r="AM52" s="334"/>
      <c r="AN52" s="334"/>
      <c r="AO52" s="334"/>
      <c r="AP52" s="334"/>
      <c r="AQ52" s="334"/>
      <c r="AR52" s="334"/>
      <c r="AS52" s="334"/>
      <c r="AT52" s="334"/>
      <c r="AU52" s="334"/>
      <c r="AV52" s="334"/>
      <c r="AW52" s="334"/>
      <c r="AX52" s="334"/>
      <c r="AY52" s="334"/>
      <c r="AZ52" s="334"/>
      <c r="BA52" s="334"/>
      <c r="BB52" s="334"/>
      <c r="BC52" s="334"/>
    </row>
    <row r="53" spans="1:55" s="551" customFormat="1" ht="7.5" customHeight="1" thickTop="1" thickBot="1" x14ac:dyDescent="0.3">
      <c r="A53" s="899"/>
      <c r="B53" s="900"/>
      <c r="C53" s="900"/>
      <c r="D53" s="900"/>
      <c r="E53" s="900"/>
      <c r="F53" s="900"/>
      <c r="G53" s="900"/>
      <c r="H53" s="916"/>
      <c r="I53" s="916"/>
      <c r="J53" s="916"/>
      <c r="K53" s="916"/>
      <c r="L53" s="916"/>
      <c r="M53" s="916"/>
      <c r="N53" s="916"/>
      <c r="O53" s="916"/>
      <c r="P53" s="1449"/>
      <c r="Q53" s="1449"/>
      <c r="R53" s="1449"/>
      <c r="S53" s="916"/>
      <c r="T53" s="916"/>
      <c r="U53" s="916"/>
      <c r="V53" s="916"/>
      <c r="W53" s="916"/>
      <c r="X53" s="916"/>
      <c r="Y53" s="916"/>
      <c r="Z53" s="916"/>
      <c r="AA53" s="325"/>
      <c r="AB53" s="325"/>
      <c r="AC53" s="334"/>
      <c r="AD53" s="552"/>
      <c r="AE53" s="334"/>
      <c r="AF53" s="334"/>
      <c r="AG53" s="334"/>
      <c r="AH53" s="334"/>
      <c r="AI53" s="334"/>
      <c r="AJ53" s="334"/>
      <c r="AK53" s="334"/>
      <c r="AL53" s="334"/>
      <c r="AM53" s="334"/>
      <c r="AN53" s="334"/>
      <c r="AO53" s="334"/>
      <c r="AP53" s="334"/>
      <c r="AQ53" s="334"/>
      <c r="AR53" s="334"/>
      <c r="AS53" s="334"/>
      <c r="AT53" s="334"/>
      <c r="AU53" s="334"/>
      <c r="AV53" s="334"/>
      <c r="AW53" s="334"/>
      <c r="AX53" s="334"/>
      <c r="AY53" s="334"/>
      <c r="AZ53" s="334"/>
      <c r="BA53" s="334"/>
      <c r="BB53" s="334"/>
      <c r="BC53" s="334"/>
    </row>
    <row r="54" spans="1:55" s="551" customFormat="1" ht="42.75" customHeight="1" thickTop="1" thickBot="1" x14ac:dyDescent="0.3">
      <c r="A54" s="899"/>
      <c r="B54" s="900"/>
      <c r="C54" s="900"/>
      <c r="D54" s="900"/>
      <c r="E54" s="900"/>
      <c r="F54" s="1446"/>
      <c r="G54" s="900"/>
      <c r="H54" s="1697"/>
      <c r="I54" s="1698"/>
      <c r="J54" s="1698"/>
      <c r="K54" s="1698"/>
      <c r="L54" s="1698"/>
      <c r="M54" s="1698"/>
      <c r="N54" s="1698"/>
      <c r="O54" s="1699"/>
      <c r="P54" s="1449"/>
      <c r="Q54" s="1446"/>
      <c r="R54" s="1449"/>
      <c r="S54" s="1701"/>
      <c r="T54" s="1702"/>
      <c r="U54" s="1702"/>
      <c r="V54" s="1702"/>
      <c r="W54" s="1702"/>
      <c r="X54" s="1702"/>
      <c r="Y54" s="1702"/>
      <c r="Z54" s="1703"/>
      <c r="AA54" s="325"/>
      <c r="AB54" s="325"/>
      <c r="AC54" s="334"/>
      <c r="AD54" s="552"/>
      <c r="AE54" s="334"/>
      <c r="AF54" s="334"/>
      <c r="AG54" s="334"/>
      <c r="AH54" s="334"/>
      <c r="AI54" s="334"/>
      <c r="AJ54" s="334"/>
      <c r="AK54" s="334"/>
      <c r="AL54" s="334"/>
      <c r="AM54" s="334"/>
      <c r="AN54" s="334"/>
      <c r="AO54" s="334"/>
      <c r="AP54" s="334"/>
      <c r="AQ54" s="334"/>
      <c r="AR54" s="334"/>
      <c r="AS54" s="334"/>
      <c r="AT54" s="334"/>
      <c r="AU54" s="334"/>
      <c r="AV54" s="334"/>
      <c r="AW54" s="334"/>
      <c r="AX54" s="334"/>
      <c r="AY54" s="334"/>
      <c r="AZ54" s="334"/>
      <c r="BA54" s="334"/>
      <c r="BB54" s="334"/>
      <c r="BC54" s="334"/>
    </row>
    <row r="55" spans="1:55" ht="18" thickTop="1" thickBot="1" x14ac:dyDescent="0.3">
      <c r="A55" s="907">
        <v>6</v>
      </c>
      <c r="B55" s="1705" t="s">
        <v>505</v>
      </c>
      <c r="C55" s="1705"/>
      <c r="D55" s="1705"/>
      <c r="E55" s="1705"/>
      <c r="F55" s="1705"/>
      <c r="G55" s="1705"/>
      <c r="H55" s="1705"/>
      <c r="I55" s="1705"/>
      <c r="J55" s="1705"/>
      <c r="K55" s="1705"/>
      <c r="L55" s="1705"/>
      <c r="M55" s="1705"/>
      <c r="N55" s="1705"/>
      <c r="O55" s="1705"/>
      <c r="P55" s="1705"/>
      <c r="Q55" s="1705"/>
      <c r="R55" s="1705"/>
      <c r="S55" s="1705"/>
      <c r="T55" s="1705"/>
      <c r="U55" s="1705"/>
      <c r="V55" s="904"/>
      <c r="W55" s="402"/>
      <c r="X55" s="900"/>
      <c r="Y55" s="900"/>
      <c r="Z55" s="900"/>
      <c r="AA55" s="325"/>
      <c r="AB55" s="325"/>
      <c r="AC55" s="334"/>
      <c r="AD55" s="335"/>
      <c r="AE55" s="334"/>
      <c r="AF55" s="334"/>
      <c r="AG55" s="334"/>
      <c r="AH55" s="334"/>
      <c r="AI55" s="334"/>
      <c r="AJ55" s="334"/>
      <c r="AK55" s="334"/>
      <c r="AL55" s="334"/>
      <c r="AM55" s="334"/>
      <c r="AN55" s="334"/>
      <c r="AO55" s="334"/>
      <c r="AP55" s="334"/>
      <c r="AQ55" s="334"/>
      <c r="AR55" s="334"/>
      <c r="AS55" s="334"/>
      <c r="AT55" s="334"/>
      <c r="AU55" s="334"/>
      <c r="AV55" s="334"/>
      <c r="AW55" s="334"/>
      <c r="AX55" s="334"/>
      <c r="AY55" s="334"/>
      <c r="AZ55" s="334"/>
      <c r="BA55" s="334"/>
      <c r="BB55" s="334"/>
      <c r="BC55" s="334"/>
    </row>
    <row r="56" spans="1:55" ht="17.25" thickTop="1" x14ac:dyDescent="0.25">
      <c r="A56" s="907"/>
      <c r="B56" s="920"/>
      <c r="C56" s="904"/>
      <c r="D56" s="904"/>
      <c r="E56" s="904"/>
      <c r="F56" s="904"/>
      <c r="G56" s="904"/>
      <c r="H56" s="904"/>
      <c r="I56" s="904"/>
      <c r="J56" s="904"/>
      <c r="K56" s="904"/>
      <c r="L56" s="904"/>
      <c r="M56" s="904"/>
      <c r="N56" s="904"/>
      <c r="O56" s="904"/>
      <c r="P56" s="904"/>
      <c r="Q56" s="904"/>
      <c r="R56" s="904"/>
      <c r="S56" s="904"/>
      <c r="T56" s="904"/>
      <c r="U56" s="904"/>
      <c r="V56" s="904"/>
      <c r="W56" s="900"/>
      <c r="X56" s="900"/>
      <c r="Y56" s="900"/>
      <c r="Z56" s="900"/>
      <c r="AA56" s="325"/>
      <c r="AB56" s="325"/>
      <c r="AC56" s="334"/>
      <c r="AD56" s="335"/>
      <c r="AE56" s="334"/>
      <c r="AF56" s="334"/>
      <c r="AG56" s="334"/>
      <c r="AH56" s="334"/>
      <c r="AI56" s="334"/>
      <c r="AJ56" s="334"/>
      <c r="AK56" s="334"/>
      <c r="AL56" s="334"/>
      <c r="AM56" s="334"/>
      <c r="AN56" s="334"/>
      <c r="AO56" s="334"/>
      <c r="AP56" s="334"/>
      <c r="AQ56" s="334"/>
      <c r="AR56" s="334"/>
      <c r="AS56" s="334"/>
      <c r="AT56" s="334"/>
      <c r="AU56" s="334"/>
      <c r="AV56" s="334"/>
      <c r="AW56" s="334"/>
      <c r="AX56" s="334"/>
      <c r="AY56" s="334"/>
      <c r="AZ56" s="334"/>
      <c r="BA56" s="334"/>
      <c r="BB56" s="334"/>
      <c r="BC56" s="334"/>
    </row>
    <row r="57" spans="1:55" ht="17.25" thickBot="1" x14ac:dyDescent="0.3">
      <c r="A57" s="899">
        <v>7</v>
      </c>
      <c r="B57" s="900" t="s">
        <v>333</v>
      </c>
      <c r="C57" s="900"/>
      <c r="D57" s="900"/>
      <c r="E57" s="900"/>
      <c r="F57" s="900"/>
      <c r="G57" s="900"/>
      <c r="H57" s="900"/>
      <c r="I57" s="900"/>
      <c r="J57" s="900"/>
      <c r="K57" s="900"/>
      <c r="L57" s="900"/>
      <c r="M57" s="900"/>
      <c r="N57" s="900"/>
      <c r="O57" s="900"/>
      <c r="P57" s="900"/>
      <c r="Q57" s="900"/>
      <c r="R57" s="900"/>
      <c r="S57" s="900"/>
      <c r="T57" s="900"/>
      <c r="U57" s="900"/>
      <c r="V57" s="900"/>
      <c r="W57" s="900"/>
      <c r="X57" s="900"/>
      <c r="Y57" s="900"/>
      <c r="Z57" s="900"/>
      <c r="AA57" s="325"/>
      <c r="AB57" s="325"/>
      <c r="AC57" s="334"/>
      <c r="AD57" s="335"/>
      <c r="AE57" s="334"/>
      <c r="AF57" s="334"/>
      <c r="AG57" s="334"/>
      <c r="AH57" s="334"/>
      <c r="AI57" s="334"/>
      <c r="AJ57" s="334"/>
      <c r="AK57" s="334"/>
      <c r="AL57" s="334"/>
      <c r="AM57" s="334"/>
      <c r="AN57" s="334"/>
      <c r="AO57" s="334"/>
      <c r="AP57" s="334"/>
      <c r="AQ57" s="334"/>
      <c r="AR57" s="334"/>
      <c r="AS57" s="334"/>
      <c r="AT57" s="334"/>
      <c r="AU57" s="334"/>
      <c r="AV57" s="334"/>
      <c r="AW57" s="334"/>
      <c r="AX57" s="334"/>
      <c r="AY57" s="334"/>
      <c r="AZ57" s="334"/>
      <c r="BA57" s="334"/>
      <c r="BB57" s="334"/>
      <c r="BC57" s="334"/>
    </row>
    <row r="58" spans="1:55" ht="18" thickTop="1" thickBot="1" x14ac:dyDescent="0.3">
      <c r="A58" s="899"/>
      <c r="B58" s="328"/>
      <c r="C58" s="900" t="s">
        <v>334</v>
      </c>
      <c r="D58" s="900"/>
      <c r="E58" s="900"/>
      <c r="F58" s="900"/>
      <c r="G58" s="900"/>
      <c r="H58" s="900"/>
      <c r="I58" s="900"/>
      <c r="J58" s="900"/>
      <c r="K58" s="900"/>
      <c r="L58" s="900"/>
      <c r="M58" s="900"/>
      <c r="N58" s="900"/>
      <c r="O58" s="900"/>
      <c r="P58" s="900"/>
      <c r="Q58" s="900"/>
      <c r="R58" s="900"/>
      <c r="S58" s="900"/>
      <c r="T58" s="900"/>
      <c r="U58" s="900"/>
      <c r="V58" s="900"/>
      <c r="W58" s="900"/>
      <c r="X58" s="900"/>
      <c r="Y58" s="900"/>
      <c r="Z58" s="900"/>
      <c r="AA58" s="325"/>
      <c r="AB58" s="325"/>
      <c r="AC58" s="334"/>
      <c r="AD58" s="335"/>
      <c r="AE58" s="334"/>
      <c r="AF58" s="334"/>
      <c r="AG58" s="334"/>
      <c r="AH58" s="334"/>
      <c r="AI58" s="334"/>
      <c r="AJ58" s="334"/>
      <c r="AK58" s="334"/>
      <c r="AL58" s="334"/>
      <c r="AM58" s="334"/>
      <c r="AN58" s="334"/>
      <c r="AO58" s="334"/>
      <c r="AP58" s="334"/>
      <c r="AQ58" s="334"/>
      <c r="AR58" s="334"/>
      <c r="AS58" s="334"/>
      <c r="AT58" s="334"/>
      <c r="AU58" s="334"/>
      <c r="AV58" s="334"/>
      <c r="AW58" s="334"/>
      <c r="AX58" s="334"/>
      <c r="AY58" s="334"/>
      <c r="AZ58" s="334"/>
      <c r="BA58" s="334"/>
      <c r="BB58" s="334"/>
      <c r="BC58" s="334"/>
    </row>
    <row r="59" spans="1:55" ht="18" thickTop="1" thickBot="1" x14ac:dyDescent="0.3">
      <c r="A59" s="899"/>
      <c r="B59" s="336" t="s">
        <v>314</v>
      </c>
      <c r="C59" s="900" t="s">
        <v>507</v>
      </c>
      <c r="D59" s="1688" t="s">
        <v>314</v>
      </c>
      <c r="E59" s="1694" t="s">
        <v>314</v>
      </c>
      <c r="F59" s="1694" t="s">
        <v>314</v>
      </c>
      <c r="G59" s="1694" t="s">
        <v>314</v>
      </c>
      <c r="H59" s="1694" t="s">
        <v>314</v>
      </c>
      <c r="I59" s="1694" t="s">
        <v>314</v>
      </c>
      <c r="J59" s="1694" t="s">
        <v>314</v>
      </c>
      <c r="K59" s="1694" t="s">
        <v>314</v>
      </c>
      <c r="L59" s="1694" t="s">
        <v>314</v>
      </c>
      <c r="M59" s="1694" t="s">
        <v>314</v>
      </c>
      <c r="N59" s="1694" t="s">
        <v>314</v>
      </c>
      <c r="O59" s="1694" t="s">
        <v>314</v>
      </c>
      <c r="P59" s="1694" t="s">
        <v>314</v>
      </c>
      <c r="Q59" s="1694" t="s">
        <v>314</v>
      </c>
      <c r="R59" s="1695" t="s">
        <v>314</v>
      </c>
      <c r="S59" s="900" t="s">
        <v>314</v>
      </c>
      <c r="T59" s="900" t="s">
        <v>314</v>
      </c>
      <c r="U59" s="900" t="s">
        <v>314</v>
      </c>
      <c r="V59" s="900" t="s">
        <v>314</v>
      </c>
      <c r="W59" s="900" t="s">
        <v>314</v>
      </c>
      <c r="X59" s="900"/>
      <c r="Y59" s="900"/>
      <c r="Z59" s="900"/>
      <c r="AA59" s="325"/>
      <c r="AB59" s="325"/>
      <c r="AC59" s="335"/>
      <c r="AD59" s="335"/>
      <c r="AE59" s="334"/>
      <c r="AF59" s="334"/>
      <c r="AG59" s="334"/>
      <c r="AH59" s="334"/>
      <c r="AI59" s="334"/>
      <c r="AJ59" s="334"/>
      <c r="AK59" s="334"/>
      <c r="AL59" s="334"/>
      <c r="AM59" s="334"/>
      <c r="AN59" s="334"/>
      <c r="AO59" s="334"/>
      <c r="AP59" s="334"/>
      <c r="AQ59" s="334"/>
      <c r="AR59" s="334"/>
      <c r="AS59" s="334"/>
      <c r="AT59" s="334"/>
      <c r="AU59" s="334"/>
      <c r="AV59" s="334"/>
      <c r="AW59" s="334"/>
      <c r="AX59" s="334"/>
      <c r="AY59" s="334"/>
      <c r="AZ59" s="334"/>
      <c r="BA59" s="334"/>
      <c r="BB59" s="334"/>
      <c r="BC59" s="334"/>
    </row>
    <row r="60" spans="1:55" ht="18" thickTop="1" thickBot="1" x14ac:dyDescent="0.3">
      <c r="A60" s="899"/>
      <c r="B60" s="899"/>
      <c r="C60" s="899" t="s">
        <v>506</v>
      </c>
      <c r="D60" s="1688" t="s">
        <v>314</v>
      </c>
      <c r="E60" s="1694" t="s">
        <v>314</v>
      </c>
      <c r="F60" s="1694"/>
      <c r="G60" s="1694" t="s">
        <v>314</v>
      </c>
      <c r="H60" s="1694" t="s">
        <v>314</v>
      </c>
      <c r="I60" s="1694" t="s">
        <v>314</v>
      </c>
      <c r="J60" s="1694"/>
      <c r="K60" s="1694" t="s">
        <v>314</v>
      </c>
      <c r="L60" s="1694" t="s">
        <v>314</v>
      </c>
      <c r="M60" s="1694" t="s">
        <v>314</v>
      </c>
      <c r="N60" s="1694" t="s">
        <v>314</v>
      </c>
      <c r="O60" s="1694" t="s">
        <v>314</v>
      </c>
      <c r="P60" s="1694" t="s">
        <v>314</v>
      </c>
      <c r="Q60" s="1694" t="s">
        <v>314</v>
      </c>
      <c r="R60" s="1695" t="s">
        <v>314</v>
      </c>
      <c r="S60" s="900" t="s">
        <v>314</v>
      </c>
      <c r="T60" s="900" t="s">
        <v>314</v>
      </c>
      <c r="U60" s="900" t="s">
        <v>314</v>
      </c>
      <c r="V60" s="900" t="s">
        <v>314</v>
      </c>
      <c r="W60" s="900" t="s">
        <v>314</v>
      </c>
      <c r="X60" s="900" t="s">
        <v>314</v>
      </c>
      <c r="Y60" s="900"/>
      <c r="Z60" s="900"/>
      <c r="AA60" s="325"/>
      <c r="AB60" s="325"/>
      <c r="AC60" s="335"/>
      <c r="AD60" s="335"/>
      <c r="AE60" s="334"/>
      <c r="AF60" s="334"/>
      <c r="AG60" s="334"/>
      <c r="AH60" s="334"/>
      <c r="AI60" s="334"/>
      <c r="AJ60" s="334"/>
      <c r="AK60" s="334"/>
      <c r="AL60" s="334"/>
      <c r="AM60" s="334"/>
      <c r="AN60" s="334"/>
      <c r="AO60" s="334"/>
      <c r="AP60" s="334"/>
      <c r="AQ60" s="334"/>
      <c r="AR60" s="334"/>
      <c r="AS60" s="334"/>
      <c r="AT60" s="334"/>
      <c r="AU60" s="334"/>
      <c r="AV60" s="334"/>
      <c r="AW60" s="334"/>
      <c r="AX60" s="334"/>
      <c r="AY60" s="334"/>
      <c r="AZ60" s="334"/>
      <c r="BA60" s="334"/>
      <c r="BB60" s="334"/>
      <c r="BC60" s="334"/>
    </row>
    <row r="61" spans="1:55" ht="13.5" thickTop="1" x14ac:dyDescent="0.2">
      <c r="A61" s="898"/>
      <c r="B61" s="898"/>
      <c r="C61" s="898"/>
      <c r="D61" s="898"/>
      <c r="E61" s="898"/>
      <c r="F61" s="898"/>
      <c r="G61" s="898"/>
      <c r="H61" s="898"/>
      <c r="I61" s="898"/>
      <c r="J61" s="898"/>
      <c r="K61" s="898"/>
      <c r="L61" s="898"/>
      <c r="M61" s="898"/>
      <c r="N61" s="898" t="s">
        <v>314</v>
      </c>
      <c r="O61" s="898"/>
      <c r="P61" s="898"/>
      <c r="Q61" s="898"/>
      <c r="R61" s="898"/>
      <c r="S61" s="898"/>
      <c r="T61" s="898"/>
      <c r="U61" s="898"/>
      <c r="V61" s="898"/>
      <c r="W61" s="898"/>
      <c r="X61" s="898"/>
      <c r="Y61" s="898"/>
      <c r="Z61" s="898"/>
      <c r="AA61" s="325"/>
      <c r="AB61" s="325"/>
    </row>
    <row r="62" spans="1:55" s="539" customFormat="1" ht="18" customHeight="1" x14ac:dyDescent="0.5">
      <c r="A62" s="887" t="s">
        <v>335</v>
      </c>
      <c r="B62" s="888"/>
      <c r="C62" s="888"/>
      <c r="D62" s="888"/>
      <c r="E62" s="888"/>
      <c r="F62" s="888"/>
      <c r="G62" s="888"/>
      <c r="H62" s="888"/>
      <c r="I62" s="888"/>
      <c r="J62" s="888"/>
      <c r="K62" s="888"/>
      <c r="L62" s="888"/>
      <c r="M62" s="888" t="s">
        <v>314</v>
      </c>
      <c r="N62" s="888"/>
      <c r="O62" s="888"/>
      <c r="P62" s="888"/>
      <c r="Q62" s="888"/>
      <c r="R62" s="888"/>
      <c r="S62" s="888"/>
      <c r="T62" s="888"/>
      <c r="U62" s="888"/>
      <c r="V62" s="888"/>
      <c r="W62" s="888"/>
      <c r="X62" s="888"/>
      <c r="Y62" s="888"/>
      <c r="Z62" s="888"/>
      <c r="AA62" s="538"/>
    </row>
    <row r="63" spans="1:55" x14ac:dyDescent="0.2">
      <c r="A63" s="921"/>
      <c r="B63" s="898"/>
      <c r="C63" s="898"/>
      <c r="D63" s="898"/>
      <c r="E63" s="898"/>
      <c r="F63" s="898"/>
      <c r="G63" s="898"/>
      <c r="H63" s="898"/>
      <c r="I63" s="898"/>
      <c r="J63" s="898"/>
      <c r="K63" s="898"/>
      <c r="L63" s="898"/>
      <c r="M63" s="898"/>
      <c r="N63" s="898"/>
      <c r="O63" s="898"/>
      <c r="P63" s="898"/>
      <c r="Q63" s="898"/>
      <c r="R63" s="898"/>
      <c r="S63" s="898"/>
      <c r="T63" s="898"/>
      <c r="U63" s="898"/>
      <c r="V63" s="898"/>
      <c r="W63" s="898"/>
      <c r="X63" s="898"/>
      <c r="Y63" s="898"/>
      <c r="Z63" s="898"/>
      <c r="AA63" s="329"/>
      <c r="AB63" s="329"/>
      <c r="AC63" s="329"/>
      <c r="AD63" s="329"/>
    </row>
    <row r="64" spans="1:55" x14ac:dyDescent="0.2">
      <c r="A64" s="899">
        <v>1</v>
      </c>
      <c r="B64" s="900" t="s">
        <v>336</v>
      </c>
      <c r="C64" s="900"/>
      <c r="D64" s="900"/>
      <c r="E64" s="900"/>
      <c r="F64" s="1857"/>
      <c r="G64" s="1858"/>
      <c r="H64" s="1858"/>
      <c r="I64" s="1858"/>
      <c r="J64" s="1859"/>
      <c r="K64" s="900"/>
      <c r="L64" s="900"/>
      <c r="M64" s="900"/>
      <c r="N64" s="900"/>
      <c r="O64" s="922"/>
      <c r="P64" s="900" t="s">
        <v>314</v>
      </c>
      <c r="Q64" s="900"/>
      <c r="R64" s="900"/>
      <c r="S64" s="900"/>
      <c r="T64" s="900"/>
      <c r="U64" s="900"/>
      <c r="V64" s="903"/>
      <c r="W64" s="900"/>
      <c r="X64" s="900"/>
      <c r="Y64" s="900"/>
      <c r="Z64" s="900"/>
      <c r="AA64" s="329"/>
      <c r="AB64" s="559"/>
      <c r="AC64" s="329"/>
      <c r="AD64" s="329"/>
    </row>
    <row r="65" spans="1:35" x14ac:dyDescent="0.2">
      <c r="A65" s="899">
        <v>2</v>
      </c>
      <c r="B65" s="900" t="s">
        <v>337</v>
      </c>
      <c r="C65" s="900"/>
      <c r="D65" s="900"/>
      <c r="E65" s="900"/>
      <c r="F65" s="1857"/>
      <c r="G65" s="1858"/>
      <c r="H65" s="1858"/>
      <c r="I65" s="1858"/>
      <c r="J65" s="1859"/>
      <c r="K65" s="900"/>
      <c r="L65" s="900"/>
      <c r="M65" s="900"/>
      <c r="N65" s="900"/>
      <c r="O65" s="900"/>
      <c r="P65" s="900"/>
      <c r="Q65" s="900"/>
      <c r="R65" s="900"/>
      <c r="S65" s="900"/>
      <c r="T65" s="900"/>
      <c r="U65" s="900"/>
      <c r="V65" s="900"/>
      <c r="W65" s="900"/>
      <c r="X65" s="900"/>
      <c r="Y65" s="900"/>
      <c r="Z65" s="900"/>
      <c r="AA65" s="329"/>
      <c r="AB65" s="559"/>
      <c r="AC65" s="329"/>
      <c r="AD65" s="329"/>
    </row>
    <row r="66" spans="1:35" ht="16.5" x14ac:dyDescent="0.25">
      <c r="A66" s="899">
        <v>3</v>
      </c>
      <c r="B66" s="900" t="s">
        <v>338</v>
      </c>
      <c r="C66" s="900"/>
      <c r="D66" s="900"/>
      <c r="E66" s="900"/>
      <c r="F66" s="1750"/>
      <c r="G66" s="1751"/>
      <c r="H66" s="1751"/>
      <c r="I66" s="1751"/>
      <c r="J66" s="1752"/>
      <c r="K66" s="900"/>
      <c r="L66" s="900"/>
      <c r="M66" s="900"/>
      <c r="N66" s="900"/>
      <c r="O66" s="900"/>
      <c r="P66" s="900"/>
      <c r="Q66" s="900"/>
      <c r="R66" s="900"/>
      <c r="S66" s="900"/>
      <c r="T66" s="900"/>
      <c r="U66" s="900"/>
      <c r="V66" s="900"/>
      <c r="W66" s="900"/>
      <c r="X66" s="900"/>
      <c r="Y66" s="900"/>
      <c r="Z66" s="900"/>
      <c r="AA66" s="557"/>
      <c r="AB66" s="334"/>
      <c r="AC66" s="329"/>
      <c r="AD66" s="329"/>
    </row>
    <row r="67" spans="1:35" ht="17.25" thickBot="1" x14ac:dyDescent="0.3">
      <c r="A67" s="899"/>
      <c r="B67" s="900"/>
      <c r="C67" s="900"/>
      <c r="D67" s="900"/>
      <c r="E67" s="900"/>
      <c r="F67" s="900"/>
      <c r="G67" s="900"/>
      <c r="H67" s="900"/>
      <c r="I67" s="900"/>
      <c r="J67" s="900"/>
      <c r="K67" s="900"/>
      <c r="L67" s="900"/>
      <c r="M67" s="900"/>
      <c r="N67" s="900"/>
      <c r="O67" s="900"/>
      <c r="P67" s="900"/>
      <c r="Q67" s="900"/>
      <c r="R67" s="900"/>
      <c r="S67" s="900"/>
      <c r="T67" s="900"/>
      <c r="U67" s="900"/>
      <c r="V67" s="900"/>
      <c r="W67" s="900"/>
      <c r="X67" s="900"/>
      <c r="Y67" s="900"/>
      <c r="Z67" s="900"/>
      <c r="AA67" s="329"/>
      <c r="AB67" s="334"/>
      <c r="AC67" s="329"/>
      <c r="AD67" s="329"/>
    </row>
    <row r="68" spans="1:35" ht="14.25" customHeight="1" thickTop="1" x14ac:dyDescent="0.2">
      <c r="A68" s="899"/>
      <c r="B68" s="1763" t="s">
        <v>339</v>
      </c>
      <c r="C68" s="1760" t="s">
        <v>340</v>
      </c>
      <c r="D68" s="1760"/>
      <c r="E68" s="1760" t="s">
        <v>341</v>
      </c>
      <c r="F68" s="1760"/>
      <c r="G68" s="1760"/>
      <c r="H68" s="1760"/>
      <c r="I68" s="1760"/>
      <c r="J68" s="1760" t="s">
        <v>786</v>
      </c>
      <c r="K68" s="1760"/>
      <c r="L68" s="1760"/>
      <c r="M68" s="1760"/>
      <c r="N68" s="1760" t="s">
        <v>342</v>
      </c>
      <c r="O68" s="1760"/>
      <c r="P68" s="1760"/>
      <c r="Q68" s="1760"/>
      <c r="R68" s="1839"/>
      <c r="S68" s="900"/>
      <c r="T68" s="900"/>
      <c r="U68" s="900"/>
      <c r="V68" s="900"/>
      <c r="W68" s="900"/>
      <c r="X68" s="900"/>
      <c r="Y68" s="900"/>
      <c r="Z68" s="900"/>
      <c r="AA68" s="329"/>
      <c r="AB68" s="329"/>
      <c r="AC68" s="329"/>
      <c r="AD68" s="329"/>
    </row>
    <row r="69" spans="1:35" ht="14.25" customHeight="1" thickBot="1" x14ac:dyDescent="0.25">
      <c r="A69" s="899"/>
      <c r="B69" s="1764"/>
      <c r="C69" s="1761"/>
      <c r="D69" s="1761"/>
      <c r="E69" s="1761"/>
      <c r="F69" s="1761"/>
      <c r="G69" s="1761"/>
      <c r="H69" s="1761"/>
      <c r="I69" s="1761"/>
      <c r="J69" s="1761"/>
      <c r="K69" s="1761"/>
      <c r="L69" s="1761"/>
      <c r="M69" s="1761"/>
      <c r="N69" s="1761"/>
      <c r="O69" s="1761"/>
      <c r="P69" s="1761"/>
      <c r="Q69" s="1761"/>
      <c r="R69" s="1840"/>
      <c r="S69" s="900"/>
      <c r="T69" s="900"/>
      <c r="U69" s="900"/>
      <c r="V69" s="900"/>
      <c r="W69" s="900"/>
      <c r="X69" s="900"/>
      <c r="Y69" s="900"/>
      <c r="Z69" s="900"/>
      <c r="AA69" s="329"/>
      <c r="AB69" s="329"/>
      <c r="AC69" s="329"/>
      <c r="AD69" s="329"/>
    </row>
    <row r="70" spans="1:35" ht="14.25" customHeight="1" thickTop="1" x14ac:dyDescent="0.2">
      <c r="A70" s="899"/>
      <c r="B70" s="923"/>
      <c r="C70" s="1747"/>
      <c r="D70" s="1749"/>
      <c r="E70" s="1747"/>
      <c r="F70" s="1748"/>
      <c r="G70" s="1748"/>
      <c r="H70" s="1748"/>
      <c r="I70" s="1749"/>
      <c r="J70" s="1747"/>
      <c r="K70" s="1748"/>
      <c r="L70" s="1748"/>
      <c r="M70" s="1749"/>
      <c r="N70" s="1747"/>
      <c r="O70" s="1748"/>
      <c r="P70" s="1748"/>
      <c r="Q70" s="1748"/>
      <c r="R70" s="1847"/>
      <c r="S70" s="900"/>
      <c r="T70" s="900"/>
      <c r="U70" s="900"/>
      <c r="V70" s="900"/>
      <c r="W70" s="900"/>
      <c r="X70" s="900"/>
      <c r="Y70" s="900"/>
      <c r="Z70" s="900"/>
      <c r="AA70" s="329"/>
      <c r="AB70" s="329"/>
      <c r="AC70" s="329"/>
      <c r="AD70" s="329"/>
    </row>
    <row r="71" spans="1:35" ht="14.25" customHeight="1" x14ac:dyDescent="0.2">
      <c r="A71" s="899"/>
      <c r="B71" s="924">
        <v>1</v>
      </c>
      <c r="C71" s="1755"/>
      <c r="D71" s="1756"/>
      <c r="E71" s="1762"/>
      <c r="F71" s="1762"/>
      <c r="G71" s="1762"/>
      <c r="H71" s="1762"/>
      <c r="I71" s="1762"/>
      <c r="J71" s="1753"/>
      <c r="K71" s="1754"/>
      <c r="L71" s="1754"/>
      <c r="M71" s="1754"/>
      <c r="N71" s="1762"/>
      <c r="O71" s="1762"/>
      <c r="P71" s="1762"/>
      <c r="Q71" s="1762"/>
      <c r="R71" s="1841"/>
      <c r="S71" s="900"/>
      <c r="T71" s="900"/>
      <c r="U71" s="900"/>
      <c r="V71" s="900"/>
      <c r="W71" s="900"/>
      <c r="X71" s="900"/>
      <c r="Y71" s="900"/>
      <c r="Z71" s="900"/>
      <c r="AA71" s="329"/>
      <c r="AB71" s="329"/>
      <c r="AC71" s="329"/>
      <c r="AD71" s="329"/>
    </row>
    <row r="72" spans="1:35" ht="14.25" customHeight="1" x14ac:dyDescent="0.2">
      <c r="A72" s="899"/>
      <c r="B72" s="924">
        <v>2</v>
      </c>
      <c r="C72" s="1755"/>
      <c r="D72" s="1756"/>
      <c r="E72" s="1762"/>
      <c r="F72" s="1762"/>
      <c r="G72" s="1762"/>
      <c r="H72" s="1762"/>
      <c r="I72" s="1762"/>
      <c r="J72" s="1753"/>
      <c r="K72" s="1754"/>
      <c r="L72" s="1754"/>
      <c r="M72" s="1754"/>
      <c r="N72" s="1762"/>
      <c r="O72" s="1762"/>
      <c r="P72" s="1762"/>
      <c r="Q72" s="1762"/>
      <c r="R72" s="1841"/>
      <c r="S72" s="900"/>
      <c r="T72" s="900"/>
      <c r="U72" s="900"/>
      <c r="V72" s="900"/>
      <c r="W72" s="900"/>
      <c r="X72" s="900"/>
      <c r="Y72" s="900"/>
      <c r="Z72" s="900"/>
      <c r="AA72" s="329"/>
      <c r="AB72" s="329"/>
      <c r="AC72" s="329"/>
      <c r="AD72" s="329"/>
    </row>
    <row r="73" spans="1:35" ht="14.25" customHeight="1" x14ac:dyDescent="0.2">
      <c r="A73" s="899"/>
      <c r="B73" s="924">
        <v>3</v>
      </c>
      <c r="C73" s="1755"/>
      <c r="D73" s="1756"/>
      <c r="E73" s="1762"/>
      <c r="F73" s="1762"/>
      <c r="G73" s="1762"/>
      <c r="H73" s="1762"/>
      <c r="I73" s="1762"/>
      <c r="J73" s="1754"/>
      <c r="K73" s="1754"/>
      <c r="L73" s="1754"/>
      <c r="M73" s="1754"/>
      <c r="N73" s="1762"/>
      <c r="O73" s="1762"/>
      <c r="P73" s="1762"/>
      <c r="Q73" s="1762"/>
      <c r="R73" s="1841"/>
      <c r="S73" s="900"/>
      <c r="T73" s="900"/>
      <c r="U73" s="900"/>
      <c r="V73" s="900"/>
      <c r="W73" s="900"/>
      <c r="X73" s="900"/>
      <c r="Y73" s="900"/>
      <c r="Z73" s="900"/>
      <c r="AA73" s="329"/>
      <c r="AB73" s="329"/>
      <c r="AC73" s="329"/>
      <c r="AD73" s="329"/>
    </row>
    <row r="74" spans="1:35" ht="14.25" customHeight="1" x14ac:dyDescent="0.2">
      <c r="A74" s="899"/>
      <c r="B74" s="924">
        <v>4</v>
      </c>
      <c r="C74" s="1756"/>
      <c r="D74" s="1756"/>
      <c r="E74" s="1762"/>
      <c r="F74" s="1762"/>
      <c r="G74" s="1762"/>
      <c r="H74" s="1762"/>
      <c r="I74" s="1762"/>
      <c r="J74" s="1754"/>
      <c r="K74" s="1754"/>
      <c r="L74" s="1754"/>
      <c r="M74" s="1754"/>
      <c r="N74" s="1762"/>
      <c r="O74" s="1762"/>
      <c r="P74" s="1762"/>
      <c r="Q74" s="1762"/>
      <c r="R74" s="1841"/>
      <c r="S74" s="900"/>
      <c r="T74" s="900"/>
      <c r="U74" s="900"/>
      <c r="V74" s="900"/>
      <c r="W74" s="900"/>
      <c r="X74" s="900"/>
      <c r="Y74" s="900"/>
      <c r="Z74" s="900"/>
      <c r="AA74" s="329"/>
      <c r="AB74" s="557"/>
      <c r="AC74" s="557"/>
      <c r="AD74" s="329"/>
    </row>
    <row r="75" spans="1:35" ht="14.25" customHeight="1" x14ac:dyDescent="0.2">
      <c r="A75" s="899"/>
      <c r="B75" s="924">
        <v>5</v>
      </c>
      <c r="C75" s="1756"/>
      <c r="D75" s="1756"/>
      <c r="E75" s="1762"/>
      <c r="F75" s="1762"/>
      <c r="G75" s="1762"/>
      <c r="H75" s="1762"/>
      <c r="I75" s="1762"/>
      <c r="J75" s="1754"/>
      <c r="K75" s="1754"/>
      <c r="L75" s="1754"/>
      <c r="M75" s="1754"/>
      <c r="N75" s="1762"/>
      <c r="O75" s="1762"/>
      <c r="P75" s="1762"/>
      <c r="Q75" s="1762"/>
      <c r="R75" s="1841"/>
      <c r="S75" s="900"/>
      <c r="T75" s="900"/>
      <c r="U75" s="900"/>
      <c r="V75" s="900"/>
      <c r="W75" s="900"/>
      <c r="X75" s="900"/>
      <c r="Y75" s="900"/>
      <c r="Z75" s="900"/>
      <c r="AA75" s="329"/>
      <c r="AB75" s="329"/>
      <c r="AC75" s="329"/>
      <c r="AD75" s="329"/>
    </row>
    <row r="76" spans="1:35" ht="14.25" customHeight="1" thickBot="1" x14ac:dyDescent="0.25">
      <c r="A76" s="899"/>
      <c r="B76" s="925"/>
      <c r="C76" s="1765"/>
      <c r="D76" s="1766"/>
      <c r="E76" s="1739"/>
      <c r="F76" s="1739"/>
      <c r="G76" s="1739"/>
      <c r="H76" s="1739"/>
      <c r="I76" s="1739"/>
      <c r="J76" s="1739"/>
      <c r="K76" s="1739"/>
      <c r="L76" s="1739"/>
      <c r="M76" s="1739"/>
      <c r="N76" s="1739"/>
      <c r="O76" s="1739"/>
      <c r="P76" s="1739"/>
      <c r="Q76" s="1739"/>
      <c r="R76" s="1740"/>
      <c r="S76" s="900"/>
      <c r="T76" s="900"/>
      <c r="U76" s="900"/>
      <c r="V76" s="900"/>
      <c r="W76" s="900"/>
      <c r="X76" s="900"/>
      <c r="Y76" s="900"/>
      <c r="Z76" s="900"/>
      <c r="AA76" s="329"/>
      <c r="AB76" s="329"/>
      <c r="AC76" s="329"/>
      <c r="AD76" s="329"/>
    </row>
    <row r="77" spans="1:35" ht="13.5" thickTop="1" x14ac:dyDescent="0.2">
      <c r="A77" s="899"/>
      <c r="B77" s="900"/>
      <c r="C77" s="900"/>
      <c r="D77" s="900"/>
      <c r="E77" s="900"/>
      <c r="F77" s="900"/>
      <c r="G77" s="900"/>
      <c r="H77" s="900"/>
      <c r="I77" s="900"/>
      <c r="J77" s="900"/>
      <c r="K77" s="900"/>
      <c r="L77" s="900"/>
      <c r="M77" s="900"/>
      <c r="N77" s="900"/>
      <c r="O77" s="900"/>
      <c r="P77" s="900"/>
      <c r="Q77" s="900"/>
      <c r="R77" s="900"/>
      <c r="S77" s="900"/>
      <c r="T77" s="900"/>
      <c r="U77" s="900"/>
      <c r="V77" s="900"/>
      <c r="W77" s="900"/>
      <c r="X77" s="900"/>
      <c r="Y77" s="900"/>
      <c r="Z77" s="900"/>
      <c r="AA77" s="329"/>
      <c r="AB77" s="329"/>
      <c r="AC77" s="329"/>
      <c r="AD77" s="329"/>
      <c r="AE77" s="341"/>
      <c r="AF77" s="341"/>
      <c r="AG77" s="341"/>
      <c r="AH77" s="341"/>
      <c r="AI77" s="341"/>
    </row>
    <row r="78" spans="1:35" s="539" customFormat="1" ht="18" customHeight="1" x14ac:dyDescent="0.5">
      <c r="A78" s="887" t="s">
        <v>413</v>
      </c>
      <c r="B78" s="888"/>
      <c r="C78" s="888"/>
      <c r="D78" s="888"/>
      <c r="E78" s="888"/>
      <c r="F78" s="888"/>
      <c r="G78" s="888"/>
      <c r="H78" s="888"/>
      <c r="I78" s="888"/>
      <c r="J78" s="888"/>
      <c r="K78" s="888"/>
      <c r="L78" s="888"/>
      <c r="M78" s="888"/>
      <c r="N78" s="888"/>
      <c r="O78" s="888"/>
      <c r="P78" s="888"/>
      <c r="Q78" s="888"/>
      <c r="R78" s="888"/>
      <c r="S78" s="888"/>
      <c r="T78" s="888"/>
      <c r="U78" s="888"/>
      <c r="V78" s="888"/>
      <c r="W78" s="888"/>
      <c r="X78" s="888"/>
      <c r="Y78" s="888"/>
      <c r="Z78" s="888"/>
      <c r="AA78" s="538"/>
    </row>
    <row r="79" spans="1:35" s="323" customFormat="1" x14ac:dyDescent="0.2">
      <c r="A79" s="926"/>
      <c r="B79" s="927"/>
      <c r="C79" s="927"/>
      <c r="D79" s="927"/>
      <c r="E79" s="927"/>
      <c r="F79" s="927"/>
      <c r="G79" s="927"/>
      <c r="H79" s="927"/>
      <c r="I79" s="927"/>
      <c r="J79" s="927"/>
      <c r="K79" s="927"/>
      <c r="L79" s="927"/>
      <c r="M79" s="927"/>
      <c r="N79" s="927"/>
      <c r="O79" s="927"/>
      <c r="P79" s="927"/>
      <c r="Q79" s="927"/>
      <c r="R79" s="927"/>
      <c r="S79" s="927"/>
      <c r="T79" s="927"/>
      <c r="U79" s="927"/>
      <c r="V79" s="927"/>
      <c r="W79" s="927"/>
      <c r="X79" s="927"/>
      <c r="Y79" s="927"/>
      <c r="Z79" s="927"/>
      <c r="AA79" s="325"/>
      <c r="AB79" s="325"/>
      <c r="AC79" s="341"/>
      <c r="AD79" s="341"/>
      <c r="AE79" s="341"/>
      <c r="AF79" s="341"/>
      <c r="AG79" s="341"/>
      <c r="AH79" s="341"/>
      <c r="AI79" s="341"/>
    </row>
    <row r="80" spans="1:35" x14ac:dyDescent="0.2">
      <c r="A80" s="907">
        <v>1</v>
      </c>
      <c r="B80" s="904" t="s">
        <v>414</v>
      </c>
      <c r="C80" s="904"/>
      <c r="D80" s="904"/>
      <c r="E80" s="904"/>
      <c r="F80" s="904"/>
      <c r="G80" s="904"/>
      <c r="H80" s="904"/>
      <c r="I80" s="904"/>
      <c r="J80" s="904"/>
      <c r="K80" s="904"/>
      <c r="L80" s="904"/>
      <c r="M80" s="904"/>
      <c r="N80" s="904"/>
      <c r="O80" s="904"/>
      <c r="P80" s="904"/>
      <c r="Q80" s="904"/>
      <c r="R80" s="904"/>
      <c r="S80" s="904"/>
      <c r="T80" s="904"/>
      <c r="U80" s="904"/>
      <c r="V80" s="904"/>
      <c r="W80" s="904"/>
      <c r="X80" s="904"/>
      <c r="Y80" s="904"/>
      <c r="Z80" s="904"/>
      <c r="AA80" s="324"/>
      <c r="AB80" s="324"/>
      <c r="AC80" s="341"/>
      <c r="AD80" s="341"/>
      <c r="AE80" s="341"/>
      <c r="AF80" s="341"/>
      <c r="AG80" s="341"/>
      <c r="AH80" s="341"/>
      <c r="AI80" s="341"/>
    </row>
    <row r="81" spans="1:35" s="323" customFormat="1" ht="13.5" thickBot="1" x14ac:dyDescent="0.25">
      <c r="A81" s="907"/>
      <c r="B81" s="904"/>
      <c r="C81" s="904"/>
      <c r="D81" s="904"/>
      <c r="E81" s="904"/>
      <c r="F81" s="904"/>
      <c r="G81" s="904"/>
      <c r="H81" s="904"/>
      <c r="I81" s="904"/>
      <c r="J81" s="904"/>
      <c r="K81" s="904"/>
      <c r="L81" s="904"/>
      <c r="M81" s="904"/>
      <c r="N81" s="904"/>
      <c r="O81" s="904"/>
      <c r="P81" s="904"/>
      <c r="Q81" s="904"/>
      <c r="R81" s="904"/>
      <c r="S81" s="904"/>
      <c r="T81" s="904"/>
      <c r="U81" s="904"/>
      <c r="V81" s="904"/>
      <c r="W81" s="904"/>
      <c r="X81" s="904"/>
      <c r="Y81" s="904"/>
      <c r="Z81" s="904"/>
      <c r="AC81" s="1706"/>
      <c r="AD81" s="1706"/>
      <c r="AE81" s="1706"/>
      <c r="AF81" s="1706"/>
      <c r="AG81" s="341"/>
      <c r="AH81" s="341"/>
      <c r="AI81" s="341"/>
    </row>
    <row r="82" spans="1:35" ht="33.75" customHeight="1" thickTop="1" thickBot="1" x14ac:dyDescent="0.25">
      <c r="A82" s="928"/>
      <c r="B82" s="1720" t="s">
        <v>415</v>
      </c>
      <c r="C82" s="1745"/>
      <c r="D82" s="1746" t="s">
        <v>416</v>
      </c>
      <c r="E82" s="1721"/>
      <c r="F82" s="1721"/>
      <c r="G82" s="1745"/>
      <c r="H82" s="1845" t="s">
        <v>417</v>
      </c>
      <c r="I82" s="1845"/>
      <c r="J82" s="1845"/>
      <c r="K82" s="1845"/>
      <c r="L82" s="1845" t="s">
        <v>418</v>
      </c>
      <c r="M82" s="1845"/>
      <c r="N82" s="1845"/>
      <c r="O82" s="1856"/>
      <c r="P82" s="904"/>
      <c r="Q82" s="904"/>
      <c r="R82" s="904"/>
      <c r="S82" s="904"/>
      <c r="T82" s="904"/>
      <c r="U82" s="904"/>
      <c r="V82" s="904"/>
      <c r="W82" s="904"/>
      <c r="X82" s="904"/>
      <c r="Y82" s="904"/>
      <c r="Z82" s="904"/>
      <c r="AA82" s="324"/>
      <c r="AB82" s="324"/>
    </row>
    <row r="83" spans="1:35" ht="13.5" thickTop="1" x14ac:dyDescent="0.2">
      <c r="A83" s="907"/>
      <c r="B83" s="1848"/>
      <c r="C83" s="1849"/>
      <c r="D83" s="929"/>
      <c r="E83" s="930"/>
      <c r="F83" s="930"/>
      <c r="G83" s="931"/>
      <c r="H83" s="1846"/>
      <c r="I83" s="1846"/>
      <c r="J83" s="1846"/>
      <c r="K83" s="1846"/>
      <c r="L83" s="1846"/>
      <c r="M83" s="1846"/>
      <c r="N83" s="1846"/>
      <c r="O83" s="1850"/>
      <c r="P83" s="904"/>
      <c r="Q83" s="904"/>
      <c r="R83" s="904"/>
      <c r="S83" s="904"/>
      <c r="T83" s="904"/>
      <c r="U83" s="904"/>
      <c r="V83" s="904"/>
      <c r="W83" s="904"/>
      <c r="X83" s="904"/>
      <c r="Y83" s="904"/>
      <c r="Z83" s="904"/>
      <c r="AA83" s="324"/>
      <c r="AB83" s="324"/>
    </row>
    <row r="84" spans="1:35" s="323" customFormat="1" ht="12.75" customHeight="1" x14ac:dyDescent="0.2">
      <c r="A84" s="907"/>
      <c r="B84" s="1837" t="s">
        <v>419</v>
      </c>
      <c r="C84" s="1838"/>
      <c r="D84" s="1796"/>
      <c r="E84" s="1797"/>
      <c r="F84" s="1797"/>
      <c r="G84" s="1798"/>
      <c r="H84" s="1799">
        <f t="shared" ref="H84:H95" si="0">+D84</f>
        <v>0</v>
      </c>
      <c r="I84" s="1800"/>
      <c r="J84" s="1800"/>
      <c r="K84" s="1801"/>
      <c r="L84" s="1794">
        <f t="shared" ref="L84:L95" si="1">+D84-H84</f>
        <v>0</v>
      </c>
      <c r="M84" s="1794"/>
      <c r="N84" s="1794"/>
      <c r="O84" s="1795"/>
      <c r="P84" s="904"/>
      <c r="Q84" s="904"/>
      <c r="R84" s="904"/>
      <c r="S84" s="904"/>
      <c r="T84" s="904"/>
      <c r="U84" s="904"/>
      <c r="V84" s="904"/>
      <c r="W84" s="904"/>
      <c r="X84" s="904"/>
      <c r="Y84" s="904"/>
      <c r="Z84" s="904"/>
    </row>
    <row r="85" spans="1:35" ht="12.75" customHeight="1" x14ac:dyDescent="0.2">
      <c r="A85" s="907"/>
      <c r="B85" s="1837" t="s">
        <v>420</v>
      </c>
      <c r="C85" s="1838"/>
      <c r="D85" s="1796"/>
      <c r="E85" s="1797"/>
      <c r="F85" s="1797"/>
      <c r="G85" s="1798"/>
      <c r="H85" s="1799">
        <f t="shared" si="0"/>
        <v>0</v>
      </c>
      <c r="I85" s="1800"/>
      <c r="J85" s="1800"/>
      <c r="K85" s="1801"/>
      <c r="L85" s="1794">
        <f t="shared" si="1"/>
        <v>0</v>
      </c>
      <c r="M85" s="1794"/>
      <c r="N85" s="1794"/>
      <c r="O85" s="1795"/>
      <c r="P85" s="904"/>
      <c r="Q85" s="904"/>
      <c r="R85" s="904"/>
      <c r="S85" s="904"/>
      <c r="T85" s="904"/>
      <c r="U85" s="904"/>
      <c r="V85" s="904"/>
      <c r="W85" s="904"/>
      <c r="X85" s="904"/>
      <c r="Y85" s="904"/>
      <c r="Z85" s="904"/>
      <c r="AA85" s="324"/>
      <c r="AB85" s="324"/>
    </row>
    <row r="86" spans="1:35" s="323" customFormat="1" ht="12.75" customHeight="1" x14ac:dyDescent="0.2">
      <c r="A86" s="907"/>
      <c r="B86" s="1837" t="s">
        <v>421</v>
      </c>
      <c r="C86" s="1838"/>
      <c r="D86" s="1796"/>
      <c r="E86" s="1797"/>
      <c r="F86" s="1797"/>
      <c r="G86" s="1798"/>
      <c r="H86" s="1799">
        <f t="shared" si="0"/>
        <v>0</v>
      </c>
      <c r="I86" s="1800"/>
      <c r="J86" s="1800"/>
      <c r="K86" s="1801"/>
      <c r="L86" s="1794">
        <f t="shared" si="1"/>
        <v>0</v>
      </c>
      <c r="M86" s="1794"/>
      <c r="N86" s="1794"/>
      <c r="O86" s="1795"/>
      <c r="P86" s="904"/>
      <c r="Q86" s="904"/>
      <c r="R86" s="904"/>
      <c r="S86" s="904"/>
      <c r="T86" s="904"/>
      <c r="U86" s="904"/>
      <c r="V86" s="904"/>
      <c r="W86" s="904"/>
      <c r="X86" s="904"/>
      <c r="Y86" s="904"/>
      <c r="Z86" s="904"/>
    </row>
    <row r="87" spans="1:35" s="323" customFormat="1" ht="12.75" customHeight="1" x14ac:dyDescent="0.2">
      <c r="A87" s="907"/>
      <c r="B87" s="1837" t="s">
        <v>422</v>
      </c>
      <c r="C87" s="1838"/>
      <c r="D87" s="1796"/>
      <c r="E87" s="1797"/>
      <c r="F87" s="1797"/>
      <c r="G87" s="1798"/>
      <c r="H87" s="1799">
        <f t="shared" si="0"/>
        <v>0</v>
      </c>
      <c r="I87" s="1800"/>
      <c r="J87" s="1800"/>
      <c r="K87" s="1801"/>
      <c r="L87" s="1794">
        <f t="shared" si="1"/>
        <v>0</v>
      </c>
      <c r="M87" s="1794"/>
      <c r="N87" s="1794"/>
      <c r="O87" s="1795"/>
      <c r="P87" s="904"/>
      <c r="Q87" s="904"/>
      <c r="R87" s="904"/>
      <c r="S87" s="904"/>
      <c r="T87" s="904"/>
      <c r="U87" s="904"/>
      <c r="V87" s="904"/>
      <c r="W87" s="904"/>
      <c r="X87" s="904"/>
      <c r="Y87" s="904"/>
      <c r="Z87" s="904"/>
    </row>
    <row r="88" spans="1:35" s="323" customFormat="1" ht="12.75" customHeight="1" x14ac:dyDescent="0.2">
      <c r="A88" s="907"/>
      <c r="B88" s="1837" t="s">
        <v>423</v>
      </c>
      <c r="C88" s="1838"/>
      <c r="D88" s="1796"/>
      <c r="E88" s="1797"/>
      <c r="F88" s="1797"/>
      <c r="G88" s="1798"/>
      <c r="H88" s="1799">
        <f t="shared" si="0"/>
        <v>0</v>
      </c>
      <c r="I88" s="1800"/>
      <c r="J88" s="1800"/>
      <c r="K88" s="1801"/>
      <c r="L88" s="1794">
        <f t="shared" si="1"/>
        <v>0</v>
      </c>
      <c r="M88" s="1794"/>
      <c r="N88" s="1794"/>
      <c r="O88" s="1795"/>
      <c r="P88" s="904"/>
      <c r="Q88" s="904"/>
      <c r="R88" s="904"/>
      <c r="S88" s="904"/>
      <c r="T88" s="904"/>
      <c r="U88" s="904"/>
      <c r="V88" s="904"/>
      <c r="W88" s="904"/>
      <c r="X88" s="904"/>
      <c r="Y88" s="904"/>
      <c r="Z88" s="904"/>
    </row>
    <row r="89" spans="1:35" s="323" customFormat="1" ht="12.75" customHeight="1" x14ac:dyDescent="0.2">
      <c r="A89" s="907"/>
      <c r="B89" s="1837" t="s">
        <v>424</v>
      </c>
      <c r="C89" s="1838"/>
      <c r="D89" s="1796"/>
      <c r="E89" s="1797"/>
      <c r="F89" s="1797"/>
      <c r="G89" s="1798"/>
      <c r="H89" s="1799">
        <f t="shared" si="0"/>
        <v>0</v>
      </c>
      <c r="I89" s="1800"/>
      <c r="J89" s="1800"/>
      <c r="K89" s="1801"/>
      <c r="L89" s="1794">
        <f t="shared" si="1"/>
        <v>0</v>
      </c>
      <c r="M89" s="1794"/>
      <c r="N89" s="1794"/>
      <c r="O89" s="1795"/>
      <c r="P89" s="904"/>
      <c r="Q89" s="904"/>
      <c r="R89" s="904"/>
      <c r="S89" s="904"/>
      <c r="T89" s="904"/>
      <c r="U89" s="904"/>
      <c r="V89" s="904"/>
      <c r="W89" s="904"/>
      <c r="X89" s="904"/>
      <c r="Y89" s="904"/>
      <c r="Z89" s="904"/>
    </row>
    <row r="90" spans="1:35" s="323" customFormat="1" ht="12.75" customHeight="1" x14ac:dyDescent="0.2">
      <c r="A90" s="907"/>
      <c r="B90" s="1837" t="s">
        <v>425</v>
      </c>
      <c r="C90" s="1838"/>
      <c r="D90" s="1796"/>
      <c r="E90" s="1797"/>
      <c r="F90" s="1797"/>
      <c r="G90" s="1798"/>
      <c r="H90" s="1799">
        <f t="shared" si="0"/>
        <v>0</v>
      </c>
      <c r="I90" s="1800"/>
      <c r="J90" s="1800"/>
      <c r="K90" s="1801"/>
      <c r="L90" s="1794">
        <f t="shared" si="1"/>
        <v>0</v>
      </c>
      <c r="M90" s="1794"/>
      <c r="N90" s="1794"/>
      <c r="O90" s="1795"/>
      <c r="P90" s="904"/>
      <c r="Q90" s="904"/>
      <c r="R90" s="904"/>
      <c r="S90" s="904"/>
      <c r="T90" s="904"/>
      <c r="U90" s="904"/>
      <c r="V90" s="904"/>
      <c r="W90" s="904"/>
      <c r="X90" s="904"/>
      <c r="Y90" s="904"/>
      <c r="Z90" s="904"/>
    </row>
    <row r="91" spans="1:35" s="323" customFormat="1" ht="12.75" customHeight="1" x14ac:dyDescent="0.2">
      <c r="A91" s="907"/>
      <c r="B91" s="1837" t="s">
        <v>426</v>
      </c>
      <c r="C91" s="1838"/>
      <c r="D91" s="1796"/>
      <c r="E91" s="1797"/>
      <c r="F91" s="1797"/>
      <c r="G91" s="1798"/>
      <c r="H91" s="1799">
        <f t="shared" si="0"/>
        <v>0</v>
      </c>
      <c r="I91" s="1800"/>
      <c r="J91" s="1800"/>
      <c r="K91" s="1801"/>
      <c r="L91" s="1794">
        <f t="shared" si="1"/>
        <v>0</v>
      </c>
      <c r="M91" s="1794"/>
      <c r="N91" s="1794"/>
      <c r="O91" s="1795"/>
      <c r="P91" s="904"/>
      <c r="Q91" s="904"/>
      <c r="R91" s="904"/>
      <c r="S91" s="904"/>
      <c r="T91" s="904"/>
      <c r="U91" s="904"/>
      <c r="V91" s="904"/>
      <c r="W91" s="904"/>
      <c r="X91" s="904"/>
      <c r="Y91" s="904"/>
      <c r="Z91" s="904"/>
    </row>
    <row r="92" spans="1:35" s="323" customFormat="1" ht="12.75" customHeight="1" x14ac:dyDescent="0.2">
      <c r="A92" s="907"/>
      <c r="B92" s="1837" t="s">
        <v>427</v>
      </c>
      <c r="C92" s="1838"/>
      <c r="D92" s="1796"/>
      <c r="E92" s="1797"/>
      <c r="F92" s="1797"/>
      <c r="G92" s="1798"/>
      <c r="H92" s="1799">
        <f t="shared" si="0"/>
        <v>0</v>
      </c>
      <c r="I92" s="1800"/>
      <c r="J92" s="1800"/>
      <c r="K92" s="1801"/>
      <c r="L92" s="1794">
        <f t="shared" si="1"/>
        <v>0</v>
      </c>
      <c r="M92" s="1794"/>
      <c r="N92" s="1794"/>
      <c r="O92" s="1795"/>
      <c r="P92" s="904"/>
      <c r="Q92" s="904"/>
      <c r="R92" s="904"/>
      <c r="S92" s="904"/>
      <c r="T92" s="904"/>
      <c r="U92" s="904"/>
      <c r="V92" s="904"/>
      <c r="W92" s="904"/>
      <c r="X92" s="904"/>
      <c r="Y92" s="904"/>
      <c r="Z92" s="904"/>
    </row>
    <row r="93" spans="1:35" s="323" customFormat="1" ht="12.75" customHeight="1" x14ac:dyDescent="0.2">
      <c r="A93" s="907"/>
      <c r="B93" s="1837" t="s">
        <v>428</v>
      </c>
      <c r="C93" s="1838"/>
      <c r="D93" s="1796"/>
      <c r="E93" s="1797"/>
      <c r="F93" s="1797"/>
      <c r="G93" s="1798"/>
      <c r="H93" s="1799">
        <f t="shared" si="0"/>
        <v>0</v>
      </c>
      <c r="I93" s="1800"/>
      <c r="J93" s="1800"/>
      <c r="K93" s="1801"/>
      <c r="L93" s="1794">
        <f t="shared" si="1"/>
        <v>0</v>
      </c>
      <c r="M93" s="1794"/>
      <c r="N93" s="1794"/>
      <c r="O93" s="1795"/>
      <c r="P93" s="904"/>
      <c r="Q93" s="904"/>
      <c r="R93" s="904"/>
      <c r="S93" s="904"/>
      <c r="T93" s="904"/>
      <c r="U93" s="904"/>
      <c r="V93" s="904"/>
      <c r="W93" s="904"/>
      <c r="X93" s="904"/>
      <c r="Y93" s="904"/>
      <c r="Z93" s="904"/>
    </row>
    <row r="94" spans="1:35" s="323" customFormat="1" ht="12.75" customHeight="1" x14ac:dyDescent="0.2">
      <c r="A94" s="907"/>
      <c r="B94" s="1837" t="s">
        <v>429</v>
      </c>
      <c r="C94" s="1838"/>
      <c r="D94" s="1796"/>
      <c r="E94" s="1797"/>
      <c r="F94" s="1797"/>
      <c r="G94" s="1798"/>
      <c r="H94" s="1799">
        <f t="shared" si="0"/>
        <v>0</v>
      </c>
      <c r="I94" s="1800"/>
      <c r="J94" s="1800"/>
      <c r="K94" s="1801"/>
      <c r="L94" s="1794">
        <f t="shared" si="1"/>
        <v>0</v>
      </c>
      <c r="M94" s="1794"/>
      <c r="N94" s="1794"/>
      <c r="O94" s="1795"/>
      <c r="P94" s="904"/>
      <c r="Q94" s="904"/>
      <c r="R94" s="904"/>
      <c r="S94" s="904"/>
      <c r="T94" s="904"/>
      <c r="U94" s="904"/>
      <c r="V94" s="904"/>
      <c r="W94" s="904"/>
      <c r="X94" s="904"/>
      <c r="Y94" s="904"/>
      <c r="Z94" s="904"/>
    </row>
    <row r="95" spans="1:35" s="323" customFormat="1" ht="12.75" customHeight="1" x14ac:dyDescent="0.2">
      <c r="A95" s="907"/>
      <c r="B95" s="1837" t="s">
        <v>430</v>
      </c>
      <c r="C95" s="1838"/>
      <c r="D95" s="1796"/>
      <c r="E95" s="1797"/>
      <c r="F95" s="1797"/>
      <c r="G95" s="1798"/>
      <c r="H95" s="1799">
        <f t="shared" si="0"/>
        <v>0</v>
      </c>
      <c r="I95" s="1800"/>
      <c r="J95" s="1800"/>
      <c r="K95" s="1801"/>
      <c r="L95" s="1794">
        <f t="shared" si="1"/>
        <v>0</v>
      </c>
      <c r="M95" s="1794"/>
      <c r="N95" s="1794"/>
      <c r="O95" s="1795"/>
      <c r="P95" s="904"/>
      <c r="Q95" s="904"/>
      <c r="R95" s="904"/>
      <c r="S95" s="904"/>
      <c r="T95" s="904"/>
      <c r="U95" s="904"/>
      <c r="V95" s="904"/>
      <c r="W95" s="904"/>
      <c r="X95" s="904"/>
      <c r="Y95" s="904"/>
      <c r="Z95" s="904"/>
    </row>
    <row r="96" spans="1:35" s="323" customFormat="1" ht="12.75" customHeight="1" thickBot="1" x14ac:dyDescent="0.25">
      <c r="A96" s="907"/>
      <c r="B96" s="1854"/>
      <c r="C96" s="1855"/>
      <c r="D96" s="934"/>
      <c r="E96" s="935"/>
      <c r="F96" s="935"/>
      <c r="G96" s="936"/>
      <c r="H96" s="1808"/>
      <c r="I96" s="1808"/>
      <c r="J96" s="1808"/>
      <c r="K96" s="1808"/>
      <c r="L96" s="1808"/>
      <c r="M96" s="1808"/>
      <c r="N96" s="1808"/>
      <c r="O96" s="1809"/>
      <c r="P96" s="904"/>
      <c r="Q96" s="904"/>
      <c r="R96" s="904"/>
      <c r="S96" s="904"/>
      <c r="T96" s="904"/>
      <c r="U96" s="904"/>
      <c r="V96" s="904"/>
      <c r="W96" s="904"/>
      <c r="X96" s="904"/>
      <c r="Y96" s="904"/>
      <c r="Z96" s="904"/>
    </row>
    <row r="97" spans="1:35" s="323" customFormat="1" ht="26.25" customHeight="1" thickTop="1" thickBot="1" x14ac:dyDescent="0.25">
      <c r="A97" s="907"/>
      <c r="B97" s="904"/>
      <c r="C97" s="904"/>
      <c r="D97" s="904"/>
      <c r="E97" s="904"/>
      <c r="F97" s="904"/>
      <c r="G97" s="904"/>
      <c r="H97" s="937"/>
      <c r="I97" s="937"/>
      <c r="J97" s="937"/>
      <c r="K97" s="937"/>
      <c r="L97" s="937"/>
      <c r="M97" s="937"/>
      <c r="N97" s="937"/>
      <c r="O97" s="937"/>
      <c r="P97" s="904"/>
      <c r="Q97" s="904"/>
      <c r="R97" s="904"/>
      <c r="S97" s="904"/>
      <c r="T97" s="904"/>
      <c r="U97" s="904"/>
      <c r="V97" s="904"/>
      <c r="W97" s="904"/>
      <c r="X97" s="904"/>
      <c r="Y97" s="904"/>
      <c r="Z97" s="904"/>
    </row>
    <row r="98" spans="1:35" s="323" customFormat="1" ht="14.25" thickTop="1" thickBot="1" x14ac:dyDescent="0.25">
      <c r="A98" s="907"/>
      <c r="B98" s="932" t="s">
        <v>431</v>
      </c>
      <c r="C98" s="932"/>
      <c r="D98" s="1802">
        <f>SUM(D84:G95)</f>
        <v>0</v>
      </c>
      <c r="E98" s="1803"/>
      <c r="F98" s="1803"/>
      <c r="G98" s="1804"/>
      <c r="H98" s="1802">
        <f>SUM(H84:K95)</f>
        <v>0</v>
      </c>
      <c r="I98" s="1803"/>
      <c r="J98" s="1803"/>
      <c r="K98" s="1804"/>
      <c r="L98" s="1802">
        <f>SUM(L84:O95)</f>
        <v>0</v>
      </c>
      <c r="M98" s="1803"/>
      <c r="N98" s="1803"/>
      <c r="O98" s="1804"/>
      <c r="P98" s="904"/>
      <c r="Q98" s="904"/>
      <c r="R98" s="904"/>
      <c r="S98" s="904"/>
      <c r="T98" s="904"/>
      <c r="U98" s="904"/>
      <c r="V98" s="904"/>
      <c r="W98" s="904"/>
      <c r="X98" s="904"/>
      <c r="Y98" s="904"/>
      <c r="Z98" s="904"/>
    </row>
    <row r="99" spans="1:35" s="323" customFormat="1" ht="14.25" thickTop="1" thickBot="1" x14ac:dyDescent="0.25">
      <c r="A99" s="907"/>
      <c r="B99" s="932" t="s">
        <v>566</v>
      </c>
      <c r="C99" s="932"/>
      <c r="D99" s="1802">
        <f>PPH25TOTAL+PPh25exSTP</f>
        <v>0</v>
      </c>
      <c r="E99" s="1803"/>
      <c r="F99" s="1803"/>
      <c r="G99" s="1804"/>
      <c r="H99" s="1805">
        <f>+H98</f>
        <v>0</v>
      </c>
      <c r="I99" s="1806"/>
      <c r="J99" s="1806"/>
      <c r="K99" s="1807"/>
      <c r="L99" s="1805">
        <f>L98</f>
        <v>0</v>
      </c>
      <c r="M99" s="1806"/>
      <c r="N99" s="1806"/>
      <c r="O99" s="1807"/>
      <c r="P99" s="904"/>
      <c r="Q99" s="904"/>
      <c r="R99" s="904"/>
      <c r="S99" s="904"/>
      <c r="T99" s="904"/>
      <c r="U99" s="904"/>
      <c r="V99" s="904"/>
      <c r="W99" s="904"/>
      <c r="X99" s="904"/>
      <c r="Y99" s="904"/>
      <c r="Z99" s="904"/>
    </row>
    <row r="100" spans="1:35" s="323" customFormat="1" ht="17.25" thickTop="1" x14ac:dyDescent="0.25">
      <c r="A100" s="907"/>
      <c r="B100" s="904" t="s">
        <v>571</v>
      </c>
      <c r="C100" s="904"/>
      <c r="D100" s="904"/>
      <c r="E100" s="904"/>
      <c r="F100" s="904"/>
      <c r="G100" s="904"/>
      <c r="H100" s="904"/>
      <c r="I100" s="904"/>
      <c r="J100" s="904"/>
      <c r="K100" s="904"/>
      <c r="L100" s="904"/>
      <c r="M100" s="904"/>
      <c r="N100" s="904"/>
      <c r="O100" s="904"/>
      <c r="P100" s="904"/>
      <c r="Q100" s="904"/>
      <c r="R100" s="904"/>
      <c r="S100" s="904"/>
      <c r="T100" s="904"/>
      <c r="U100" s="904"/>
      <c r="V100" s="904"/>
      <c r="W100" s="904"/>
      <c r="X100" s="904"/>
      <c r="Y100" s="904"/>
      <c r="Z100" s="904"/>
      <c r="AE100" s="339"/>
      <c r="AF100" s="341"/>
    </row>
    <row r="101" spans="1:35" s="323" customFormat="1" ht="17.25" thickBot="1" x14ac:dyDescent="0.3">
      <c r="A101" s="907"/>
      <c r="B101" s="904"/>
      <c r="C101" s="904"/>
      <c r="D101" s="904"/>
      <c r="E101" s="904"/>
      <c r="F101" s="904"/>
      <c r="G101" s="904"/>
      <c r="H101" s="904"/>
      <c r="I101" s="904"/>
      <c r="J101" s="904"/>
      <c r="K101" s="904"/>
      <c r="L101" s="904"/>
      <c r="M101" s="904"/>
      <c r="N101" s="904"/>
      <c r="O101" s="904"/>
      <c r="P101" s="904"/>
      <c r="Q101" s="904"/>
      <c r="R101" s="904"/>
      <c r="S101" s="904"/>
      <c r="T101" s="904"/>
      <c r="U101" s="904"/>
      <c r="V101" s="904"/>
      <c r="W101" s="904"/>
      <c r="X101" s="904"/>
      <c r="Y101" s="904"/>
      <c r="Z101" s="904"/>
      <c r="AE101" s="339"/>
      <c r="AF101" s="341"/>
    </row>
    <row r="102" spans="1:35" s="323" customFormat="1" ht="18" thickTop="1" thickBot="1" x14ac:dyDescent="0.3">
      <c r="A102" s="933" t="s">
        <v>318</v>
      </c>
      <c r="B102" s="904" t="s">
        <v>432</v>
      </c>
      <c r="C102" s="904"/>
      <c r="D102" s="904"/>
      <c r="E102" s="904"/>
      <c r="F102" s="904"/>
      <c r="G102" s="904"/>
      <c r="H102" s="904"/>
      <c r="I102" s="904"/>
      <c r="J102" s="904"/>
      <c r="K102" s="1842">
        <v>0</v>
      </c>
      <c r="L102" s="1843"/>
      <c r="M102" s="1843"/>
      <c r="N102" s="1843"/>
      <c r="O102" s="1843"/>
      <c r="P102" s="1844"/>
      <c r="Q102" s="904"/>
      <c r="R102" s="904"/>
      <c r="S102" s="904"/>
      <c r="T102" s="904"/>
      <c r="U102" s="904"/>
      <c r="V102" s="904"/>
      <c r="W102" s="904"/>
      <c r="X102" s="904"/>
      <c r="Y102" s="904"/>
      <c r="Z102" s="904"/>
      <c r="AA102" s="342"/>
      <c r="AB102" s="337"/>
      <c r="AC102" s="325"/>
      <c r="AE102" s="339"/>
      <c r="AF102" s="341"/>
    </row>
    <row r="103" spans="1:35" s="323" customFormat="1" ht="13.5" thickTop="1" x14ac:dyDescent="0.2">
      <c r="A103" s="926"/>
      <c r="B103" s="927"/>
      <c r="C103" s="927"/>
      <c r="D103" s="927"/>
      <c r="E103" s="927"/>
      <c r="F103" s="927"/>
      <c r="G103" s="927"/>
      <c r="H103" s="927"/>
      <c r="I103" s="927"/>
      <c r="J103" s="927"/>
      <c r="K103" s="927"/>
      <c r="L103" s="927"/>
      <c r="M103" s="927"/>
      <c r="N103" s="927"/>
      <c r="O103" s="927"/>
      <c r="P103" s="927"/>
      <c r="Q103" s="927"/>
      <c r="R103" s="927"/>
      <c r="S103" s="927"/>
      <c r="T103" s="927"/>
      <c r="U103" s="927"/>
      <c r="V103" s="927"/>
      <c r="W103" s="927"/>
      <c r="X103" s="927"/>
      <c r="Y103" s="927"/>
      <c r="Z103" s="927"/>
      <c r="AA103" s="337"/>
      <c r="AB103" s="337"/>
      <c r="AC103" s="325"/>
    </row>
    <row r="104" spans="1:35" s="539" customFormat="1" ht="18" customHeight="1" x14ac:dyDescent="0.5">
      <c r="A104" s="887" t="s">
        <v>383</v>
      </c>
      <c r="B104" s="888"/>
      <c r="C104" s="888"/>
      <c r="D104" s="888"/>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538"/>
    </row>
    <row r="105" spans="1:35" s="323" customFormat="1" ht="17.25" thickBot="1" x14ac:dyDescent="0.3">
      <c r="A105" s="926"/>
      <c r="B105" s="927"/>
      <c r="C105" s="927"/>
      <c r="D105" s="927"/>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337"/>
      <c r="AB105" s="337"/>
      <c r="AC105" s="325"/>
      <c r="AE105" s="339"/>
      <c r="AF105" s="340"/>
    </row>
    <row r="106" spans="1:35" s="323" customFormat="1" ht="14.25" thickTop="1" thickBot="1" x14ac:dyDescent="0.25">
      <c r="A106" s="907"/>
      <c r="B106" s="904"/>
      <c r="C106" s="904"/>
      <c r="D106" s="904"/>
      <c r="E106" s="904"/>
      <c r="F106" s="904"/>
      <c r="G106" s="1729" t="s">
        <v>384</v>
      </c>
      <c r="H106" s="1730"/>
      <c r="I106" s="1730"/>
      <c r="J106" s="1730"/>
      <c r="K106" s="1731"/>
      <c r="L106" s="1729" t="s">
        <v>385</v>
      </c>
      <c r="M106" s="1730"/>
      <c r="N106" s="1730"/>
      <c r="O106" s="1730"/>
      <c r="P106" s="1731"/>
      <c r="Q106" s="1729" t="s">
        <v>386</v>
      </c>
      <c r="R106" s="1730"/>
      <c r="S106" s="1730"/>
      <c r="T106" s="1730"/>
      <c r="U106" s="1731"/>
      <c r="V106" s="1729" t="s">
        <v>387</v>
      </c>
      <c r="W106" s="1730"/>
      <c r="X106" s="1730"/>
      <c r="Y106" s="1730"/>
      <c r="Z106" s="1731"/>
      <c r="AA106" s="337"/>
      <c r="AB106" s="337"/>
      <c r="AC106" s="325"/>
    </row>
    <row r="107" spans="1:35" s="323" customFormat="1" ht="18" thickTop="1" thickBot="1" x14ac:dyDescent="0.3">
      <c r="A107" s="349"/>
      <c r="B107" s="350" t="s">
        <v>388</v>
      </c>
      <c r="C107" s="350"/>
      <c r="D107" s="904"/>
      <c r="E107" s="904"/>
      <c r="F107" s="904"/>
      <c r="G107" s="904"/>
      <c r="H107" s="904"/>
      <c r="I107" s="904"/>
      <c r="J107" s="904"/>
      <c r="K107" s="904"/>
      <c r="L107" s="904"/>
      <c r="M107" s="904"/>
      <c r="N107" s="904"/>
      <c r="O107" s="904"/>
      <c r="P107" s="904"/>
      <c r="Q107" s="904"/>
      <c r="R107" s="904"/>
      <c r="S107" s="904"/>
      <c r="T107" s="904"/>
      <c r="U107" s="904"/>
      <c r="V107" s="904"/>
      <c r="W107" s="904"/>
      <c r="X107" s="904"/>
      <c r="Y107" s="904"/>
      <c r="Z107" s="904"/>
      <c r="AA107" s="337"/>
      <c r="AB107" s="337"/>
      <c r="AC107" s="325"/>
      <c r="AH107" s="339"/>
      <c r="AI107" s="341"/>
    </row>
    <row r="108" spans="1:35" s="323" customFormat="1" ht="18" thickTop="1" thickBot="1" x14ac:dyDescent="0.3">
      <c r="A108" s="907">
        <v>1</v>
      </c>
      <c r="B108" s="904" t="s">
        <v>389</v>
      </c>
      <c r="C108" s="904"/>
      <c r="D108" s="904"/>
      <c r="E108" s="904"/>
      <c r="F108" s="904"/>
      <c r="G108" s="1732"/>
      <c r="H108" s="1733"/>
      <c r="I108" s="351" t="s">
        <v>390</v>
      </c>
      <c r="J108" s="1810"/>
      <c r="K108" s="1734"/>
      <c r="L108" s="1732"/>
      <c r="M108" s="1733"/>
      <c r="N108" s="351" t="s">
        <v>390</v>
      </c>
      <c r="O108" s="1733"/>
      <c r="P108" s="1734"/>
      <c r="Q108" s="1732"/>
      <c r="R108" s="1733"/>
      <c r="S108" s="351" t="s">
        <v>390</v>
      </c>
      <c r="T108" s="1733"/>
      <c r="U108" s="1734"/>
      <c r="V108" s="1735">
        <f>G108</f>
        <v>0</v>
      </c>
      <c r="W108" s="1736"/>
      <c r="X108" s="352" t="s">
        <v>390</v>
      </c>
      <c r="Y108" s="1736">
        <f>IF(T108&gt;0,T108,IF(O108&gt;0,O108,J108))</f>
        <v>0</v>
      </c>
      <c r="Z108" s="1737"/>
      <c r="AA108" s="342"/>
      <c r="AB108" s="337"/>
      <c r="AC108" s="325"/>
      <c r="AE108" s="339"/>
      <c r="AF108" s="341"/>
    </row>
    <row r="109" spans="1:35" s="323" customFormat="1" ht="18" thickTop="1" thickBot="1" x14ac:dyDescent="0.3">
      <c r="A109" s="907">
        <v>2</v>
      </c>
      <c r="B109" s="904" t="s">
        <v>391</v>
      </c>
      <c r="C109" s="904"/>
      <c r="D109" s="904"/>
      <c r="E109" s="904"/>
      <c r="F109" s="904"/>
      <c r="G109" s="1768">
        <f>IF(G108&gt;0,MONTH(J108)-MONTH(G108)+1,MONTH(J108)-MONTH(G108))</f>
        <v>0</v>
      </c>
      <c r="H109" s="1769"/>
      <c r="I109" s="1769"/>
      <c r="J109" s="1769"/>
      <c r="K109" s="1770"/>
      <c r="L109" s="1768">
        <f>IF(L108&gt;0,MONTH(O108)-MONTH(L108)+1,MONTH(O108)-MONTH(L108))</f>
        <v>0</v>
      </c>
      <c r="M109" s="1769"/>
      <c r="N109" s="1769"/>
      <c r="O109" s="1769"/>
      <c r="P109" s="1770"/>
      <c r="Q109" s="1768">
        <f>IF(Q108&gt;0,MONTH(T108)-MONTH(Q108)+1,MONTH(T108)-MONTH(Q108))</f>
        <v>0</v>
      </c>
      <c r="R109" s="1769"/>
      <c r="S109" s="1769"/>
      <c r="T109" s="1769"/>
      <c r="U109" s="1770"/>
      <c r="V109" s="1768">
        <f>IF(SUM(G109:U109)&gt;12,12,SUM(G109:U109))</f>
        <v>0</v>
      </c>
      <c r="W109" s="1769"/>
      <c r="X109" s="1769"/>
      <c r="Y109" s="1769"/>
      <c r="Z109" s="1770"/>
      <c r="AA109" s="325"/>
      <c r="AB109" s="337"/>
      <c r="AD109" s="343"/>
      <c r="AE109" s="341"/>
    </row>
    <row r="110" spans="1:35" s="323" customFormat="1" ht="30.75" customHeight="1" thickTop="1" thickBot="1" x14ac:dyDescent="0.25">
      <c r="A110" s="907">
        <v>3</v>
      </c>
      <c r="B110" s="904" t="s">
        <v>392</v>
      </c>
      <c r="C110" s="904"/>
      <c r="D110" s="904"/>
      <c r="E110" s="904"/>
      <c r="F110" s="904"/>
      <c r="G110" s="1824"/>
      <c r="H110" s="1825"/>
      <c r="I110" s="1825"/>
      <c r="J110" s="1825"/>
      <c r="K110" s="1826"/>
      <c r="L110" s="1827" t="s">
        <v>33</v>
      </c>
      <c r="M110" s="1828"/>
      <c r="N110" s="1828"/>
      <c r="O110" s="1828"/>
      <c r="P110" s="1829"/>
      <c r="Q110" s="1827" t="s">
        <v>33</v>
      </c>
      <c r="R110" s="1828"/>
      <c r="S110" s="1828"/>
      <c r="T110" s="1828"/>
      <c r="U110" s="1829"/>
      <c r="V110" s="1811"/>
      <c r="W110" s="1812"/>
      <c r="X110" s="1812"/>
      <c r="Y110" s="1812"/>
      <c r="Z110" s="1812"/>
      <c r="AA110" s="325"/>
      <c r="AB110" s="337"/>
    </row>
    <row r="111" spans="1:35" s="323" customFormat="1" ht="14.25" thickTop="1" thickBot="1" x14ac:dyDescent="0.25">
      <c r="A111" s="907">
        <v>4</v>
      </c>
      <c r="B111" s="904" t="s">
        <v>393</v>
      </c>
      <c r="C111" s="904"/>
      <c r="D111" s="904"/>
      <c r="E111" s="904"/>
      <c r="F111" s="904"/>
      <c r="G111" s="1821"/>
      <c r="H111" s="1822"/>
      <c r="I111" s="1822"/>
      <c r="J111" s="1822"/>
      <c r="K111" s="1823"/>
      <c r="L111" s="1821" t="s">
        <v>33</v>
      </c>
      <c r="M111" s="1822"/>
      <c r="N111" s="1822"/>
      <c r="O111" s="1822"/>
      <c r="P111" s="1823"/>
      <c r="Q111" s="1821" t="s">
        <v>33</v>
      </c>
      <c r="R111" s="1822"/>
      <c r="S111" s="1822"/>
      <c r="T111" s="1822"/>
      <c r="U111" s="1823"/>
      <c r="V111" s="1813"/>
      <c r="W111" s="1814"/>
      <c r="X111" s="1814"/>
      <c r="Y111" s="1814"/>
      <c r="Z111" s="1814"/>
      <c r="AA111" s="325"/>
      <c r="AB111" s="325"/>
    </row>
    <row r="112" spans="1:35" ht="14.25" thickTop="1" thickBot="1" x14ac:dyDescent="0.25">
      <c r="A112" s="907">
        <v>5</v>
      </c>
      <c r="B112" s="904" t="s">
        <v>394</v>
      </c>
      <c r="C112" s="904"/>
      <c r="D112" s="904"/>
      <c r="E112" s="904"/>
      <c r="F112" s="904"/>
      <c r="G112" s="1821"/>
      <c r="H112" s="1822"/>
      <c r="I112" s="1822"/>
      <c r="J112" s="1822"/>
      <c r="K112" s="1823"/>
      <c r="L112" s="1821" t="s">
        <v>33</v>
      </c>
      <c r="M112" s="1822"/>
      <c r="N112" s="1822"/>
      <c r="O112" s="1822"/>
      <c r="P112" s="1823"/>
      <c r="Q112" s="1821" t="s">
        <v>33</v>
      </c>
      <c r="R112" s="1822"/>
      <c r="S112" s="1822"/>
      <c r="T112" s="1822"/>
      <c r="U112" s="1823"/>
      <c r="V112" s="1813"/>
      <c r="W112" s="1814"/>
      <c r="X112" s="1814"/>
      <c r="Y112" s="1814"/>
      <c r="Z112" s="1814"/>
      <c r="AA112" s="329"/>
      <c r="AB112" s="329"/>
    </row>
    <row r="113" spans="1:31" ht="14.25" thickTop="1" thickBot="1" x14ac:dyDescent="0.25">
      <c r="A113" s="907">
        <v>6</v>
      </c>
      <c r="B113" s="904" t="s">
        <v>395</v>
      </c>
      <c r="C113" s="904"/>
      <c r="D113" s="904"/>
      <c r="E113" s="904"/>
      <c r="F113" s="904"/>
      <c r="G113" s="1816"/>
      <c r="H113" s="1817"/>
      <c r="I113" s="1817"/>
      <c r="J113" s="1817"/>
      <c r="K113" s="1818"/>
      <c r="L113" s="1816" t="s">
        <v>33</v>
      </c>
      <c r="M113" s="1819"/>
      <c r="N113" s="1819"/>
      <c r="O113" s="1819"/>
      <c r="P113" s="1820"/>
      <c r="Q113" s="1816" t="s">
        <v>33</v>
      </c>
      <c r="R113" s="1817"/>
      <c r="S113" s="1817"/>
      <c r="T113" s="1817"/>
      <c r="U113" s="1818"/>
      <c r="V113" s="1813"/>
      <c r="W113" s="1814"/>
      <c r="X113" s="1814"/>
      <c r="Y113" s="1814"/>
      <c r="Z113" s="1814"/>
      <c r="AA113" s="325"/>
      <c r="AB113" s="325"/>
      <c r="AC113" s="325"/>
    </row>
    <row r="114" spans="1:31" ht="14.25" thickTop="1" thickBot="1" x14ac:dyDescent="0.25">
      <c r="A114" s="907">
        <v>7</v>
      </c>
      <c r="B114" s="904" t="s">
        <v>396</v>
      </c>
      <c r="C114" s="904"/>
      <c r="D114" s="904"/>
      <c r="E114" s="904"/>
      <c r="F114" s="904"/>
      <c r="G114" s="764"/>
      <c r="H114" s="937" t="str">
        <f>IF(G114="X","YES","NO")</f>
        <v>NO</v>
      </c>
      <c r="I114" s="904"/>
      <c r="J114" s="904"/>
      <c r="K114" s="904"/>
      <c r="L114" s="764"/>
      <c r="M114" s="937" t="str">
        <f>IF(L114="X","YES","NO")</f>
        <v>NO</v>
      </c>
      <c r="N114" s="904"/>
      <c r="O114" s="904"/>
      <c r="P114" s="904" t="s">
        <v>314</v>
      </c>
      <c r="Q114" s="764"/>
      <c r="R114" s="937" t="str">
        <f>IF(Q114="X","YES","NO")</f>
        <v>NO</v>
      </c>
      <c r="S114" s="904"/>
      <c r="T114" s="904"/>
      <c r="U114" s="904"/>
      <c r="V114" s="938"/>
      <c r="W114" s="938"/>
      <c r="X114" s="938"/>
      <c r="Y114" s="938"/>
      <c r="Z114" s="938"/>
      <c r="AA114" s="325"/>
      <c r="AB114" s="325"/>
      <c r="AC114" s="325"/>
      <c r="AD114" s="325"/>
      <c r="AE114" s="325"/>
    </row>
    <row r="115" spans="1:31" ht="13.5" thickTop="1" x14ac:dyDescent="0.2">
      <c r="A115" s="907"/>
      <c r="B115" s="904"/>
      <c r="C115" s="904"/>
      <c r="D115" s="904"/>
      <c r="E115" s="904"/>
      <c r="F115" s="904"/>
      <c r="G115" s="904"/>
      <c r="H115" s="904"/>
      <c r="I115" s="904"/>
      <c r="J115" s="904"/>
      <c r="K115" s="904"/>
      <c r="L115" s="904"/>
      <c r="M115" s="904"/>
      <c r="N115" s="939"/>
      <c r="O115" s="939"/>
      <c r="P115" s="939"/>
      <c r="Q115" s="904"/>
      <c r="R115" s="904"/>
      <c r="S115" s="939"/>
      <c r="T115" s="939"/>
      <c r="U115" s="939"/>
      <c r="V115" s="904"/>
      <c r="W115" s="904"/>
      <c r="X115" s="939"/>
      <c r="Y115" s="939"/>
      <c r="Z115" s="939"/>
      <c r="AA115" s="325"/>
      <c r="AB115" s="325"/>
      <c r="AC115" s="325"/>
      <c r="AD115" s="325"/>
      <c r="AE115" s="325"/>
    </row>
    <row r="116" spans="1:31" ht="15.75" x14ac:dyDescent="0.25">
      <c r="A116" s="349"/>
      <c r="B116" s="350" t="s">
        <v>397</v>
      </c>
      <c r="C116" s="350"/>
      <c r="D116" s="904"/>
      <c r="E116" s="904"/>
      <c r="F116" s="904"/>
      <c r="G116" s="1815"/>
      <c r="H116" s="1815"/>
      <c r="I116" s="1815"/>
      <c r="J116" s="1815"/>
      <c r="K116" s="1815"/>
      <c r="L116" s="904"/>
      <c r="M116" s="904"/>
      <c r="N116" s="904"/>
      <c r="O116" s="904"/>
      <c r="P116" s="904"/>
      <c r="Q116" s="904"/>
      <c r="R116" s="904"/>
      <c r="S116" s="904"/>
      <c r="T116" s="904"/>
      <c r="U116" s="904"/>
      <c r="V116" s="904"/>
      <c r="W116" s="904"/>
      <c r="X116" s="904"/>
      <c r="Y116" s="904"/>
      <c r="Z116" s="904"/>
      <c r="AA116" s="325"/>
      <c r="AB116" s="325"/>
      <c r="AC116" s="325"/>
      <c r="AD116" s="325"/>
      <c r="AE116" s="325"/>
    </row>
    <row r="117" spans="1:31" s="323" customFormat="1" ht="13.5" thickBot="1" x14ac:dyDescent="0.25">
      <c r="A117" s="907">
        <v>1</v>
      </c>
      <c r="B117" s="904" t="s">
        <v>262</v>
      </c>
      <c r="C117" s="904"/>
      <c r="D117" s="904"/>
      <c r="E117" s="904"/>
      <c r="F117" s="904"/>
      <c r="G117" s="904"/>
      <c r="H117" s="904"/>
      <c r="I117" s="904"/>
      <c r="J117" s="904"/>
      <c r="K117" s="904"/>
      <c r="L117" s="904"/>
      <c r="M117" s="904"/>
      <c r="N117" s="904"/>
      <c r="O117" s="904"/>
      <c r="P117" s="904"/>
      <c r="Q117" s="904"/>
      <c r="R117" s="904"/>
      <c r="S117" s="904"/>
      <c r="T117" s="904"/>
      <c r="U117" s="904"/>
      <c r="V117" s="904"/>
      <c r="W117" s="904"/>
      <c r="X117" s="904"/>
      <c r="Y117" s="904"/>
      <c r="Z117" s="904"/>
      <c r="AA117" s="325"/>
      <c r="AB117" s="325"/>
      <c r="AC117" s="325"/>
    </row>
    <row r="118" spans="1:31" s="323" customFormat="1" ht="14.25" thickTop="1" thickBot="1" x14ac:dyDescent="0.25">
      <c r="A118" s="932"/>
      <c r="B118" s="1705" t="s">
        <v>398</v>
      </c>
      <c r="C118" s="1705"/>
      <c r="D118" s="1705"/>
      <c r="E118" s="1705"/>
      <c r="F118" s="1832"/>
      <c r="G118" s="1771"/>
      <c r="H118" s="1772"/>
      <c r="I118" s="1772"/>
      <c r="J118" s="1772"/>
      <c r="K118" s="1773"/>
      <c r="L118" s="1771"/>
      <c r="M118" s="1772"/>
      <c r="N118" s="1772"/>
      <c r="O118" s="1772"/>
      <c r="P118" s="1773"/>
      <c r="Q118" s="1771"/>
      <c r="R118" s="1772"/>
      <c r="S118" s="1772"/>
      <c r="T118" s="1772"/>
      <c r="U118" s="1773"/>
      <c r="V118" s="1787">
        <f>SUM(G118:U118)</f>
        <v>0</v>
      </c>
      <c r="W118" s="1788"/>
      <c r="X118" s="1788"/>
      <c r="Y118" s="1788"/>
      <c r="Z118" s="1789"/>
      <c r="AA118" s="337"/>
      <c r="AB118" s="337"/>
    </row>
    <row r="119" spans="1:31" s="323" customFormat="1" ht="14.25" thickTop="1" thickBot="1" x14ac:dyDescent="0.25">
      <c r="A119" s="932"/>
      <c r="B119" s="1705" t="s">
        <v>399</v>
      </c>
      <c r="C119" s="1705"/>
      <c r="D119" s="1705"/>
      <c r="E119" s="1705"/>
      <c r="F119" s="1832"/>
      <c r="G119" s="1771"/>
      <c r="H119" s="1772"/>
      <c r="I119" s="1772"/>
      <c r="J119" s="1772"/>
      <c r="K119" s="1773"/>
      <c r="L119" s="1771"/>
      <c r="M119" s="1772"/>
      <c r="N119" s="1772"/>
      <c r="O119" s="1772"/>
      <c r="P119" s="1773"/>
      <c r="Q119" s="1771"/>
      <c r="R119" s="1772"/>
      <c r="S119" s="1772"/>
      <c r="T119" s="1772"/>
      <c r="U119" s="1773"/>
      <c r="V119" s="1787">
        <f t="shared" ref="V119:V124" si="2">SUM(G119:U119)</f>
        <v>0</v>
      </c>
      <c r="W119" s="1788"/>
      <c r="X119" s="1788"/>
      <c r="Y119" s="1788"/>
      <c r="Z119" s="1789"/>
      <c r="AA119" s="337"/>
      <c r="AB119" s="337"/>
    </row>
    <row r="120" spans="1:31" s="323" customFormat="1" ht="27" customHeight="1" thickTop="1" thickBot="1" x14ac:dyDescent="0.25">
      <c r="A120" s="940"/>
      <c r="B120" s="1705" t="s">
        <v>400</v>
      </c>
      <c r="C120" s="1705"/>
      <c r="D120" s="1705"/>
      <c r="E120" s="1705"/>
      <c r="F120" s="1832"/>
      <c r="G120" s="1771"/>
      <c r="H120" s="1772"/>
      <c r="I120" s="1772"/>
      <c r="J120" s="1772"/>
      <c r="K120" s="1773"/>
      <c r="L120" s="1771"/>
      <c r="M120" s="1772"/>
      <c r="N120" s="1772"/>
      <c r="O120" s="1772"/>
      <c r="P120" s="1773"/>
      <c r="Q120" s="1771"/>
      <c r="R120" s="1772"/>
      <c r="S120" s="1772"/>
      <c r="T120" s="1772"/>
      <c r="U120" s="1773"/>
      <c r="V120" s="1787">
        <f t="shared" si="2"/>
        <v>0</v>
      </c>
      <c r="W120" s="1788"/>
      <c r="X120" s="1788"/>
      <c r="Y120" s="1788"/>
      <c r="Z120" s="1789"/>
      <c r="AA120" s="337"/>
      <c r="AB120" s="337"/>
    </row>
    <row r="121" spans="1:31" s="323" customFormat="1" ht="15" customHeight="1" thickTop="1" thickBot="1" x14ac:dyDescent="0.25">
      <c r="A121" s="932"/>
      <c r="B121" s="1705" t="s">
        <v>401</v>
      </c>
      <c r="C121" s="1705"/>
      <c r="D121" s="1705"/>
      <c r="E121" s="1705"/>
      <c r="F121" s="1832"/>
      <c r="G121" s="1771"/>
      <c r="H121" s="1772"/>
      <c r="I121" s="1772"/>
      <c r="J121" s="1772"/>
      <c r="K121" s="1773"/>
      <c r="L121" s="1771"/>
      <c r="M121" s="1772"/>
      <c r="N121" s="1772"/>
      <c r="O121" s="1772"/>
      <c r="P121" s="1773"/>
      <c r="Q121" s="1771"/>
      <c r="R121" s="1772"/>
      <c r="S121" s="1772"/>
      <c r="T121" s="1772"/>
      <c r="U121" s="1773"/>
      <c r="V121" s="1787">
        <f t="shared" si="2"/>
        <v>0</v>
      </c>
      <c r="W121" s="1788"/>
      <c r="X121" s="1788"/>
      <c r="Y121" s="1788"/>
      <c r="Z121" s="1789"/>
      <c r="AA121" s="337"/>
      <c r="AB121" s="337"/>
    </row>
    <row r="122" spans="1:31" s="323" customFormat="1" ht="14.25" thickTop="1" thickBot="1" x14ac:dyDescent="0.25">
      <c r="A122" s="932"/>
      <c r="B122" s="1705" t="s">
        <v>402</v>
      </c>
      <c r="C122" s="1705"/>
      <c r="D122" s="1705"/>
      <c r="E122" s="1705"/>
      <c r="F122" s="1832"/>
      <c r="G122" s="1771"/>
      <c r="H122" s="1772"/>
      <c r="I122" s="1772"/>
      <c r="J122" s="1772"/>
      <c r="K122" s="1773"/>
      <c r="L122" s="1771"/>
      <c r="M122" s="1772"/>
      <c r="N122" s="1772"/>
      <c r="O122" s="1772"/>
      <c r="P122" s="1773"/>
      <c r="Q122" s="1771"/>
      <c r="R122" s="1772"/>
      <c r="S122" s="1772"/>
      <c r="T122" s="1772"/>
      <c r="U122" s="1773"/>
      <c r="V122" s="1787">
        <f t="shared" si="2"/>
        <v>0</v>
      </c>
      <c r="W122" s="1788"/>
      <c r="X122" s="1788"/>
      <c r="Y122" s="1788"/>
      <c r="Z122" s="1789"/>
      <c r="AA122" s="337"/>
      <c r="AB122" s="337"/>
    </row>
    <row r="123" spans="1:31" s="323" customFormat="1" ht="24" customHeight="1" thickTop="1" thickBot="1" x14ac:dyDescent="0.25">
      <c r="A123" s="940"/>
      <c r="B123" s="1705" t="s">
        <v>678</v>
      </c>
      <c r="C123" s="1705"/>
      <c r="D123" s="1705"/>
      <c r="E123" s="1705"/>
      <c r="F123" s="1832"/>
      <c r="G123" s="1771"/>
      <c r="H123" s="1772"/>
      <c r="I123" s="1772"/>
      <c r="J123" s="1772"/>
      <c r="K123" s="1773"/>
      <c r="L123" s="1771"/>
      <c r="M123" s="1772"/>
      <c r="N123" s="1772"/>
      <c r="O123" s="1772"/>
      <c r="P123" s="1773"/>
      <c r="Q123" s="1771"/>
      <c r="R123" s="1772"/>
      <c r="S123" s="1772"/>
      <c r="T123" s="1772"/>
      <c r="U123" s="1773"/>
      <c r="V123" s="1787">
        <f t="shared" si="2"/>
        <v>0</v>
      </c>
      <c r="W123" s="1788"/>
      <c r="X123" s="1788"/>
      <c r="Y123" s="1788"/>
      <c r="Z123" s="1789"/>
      <c r="AA123" s="337"/>
      <c r="AB123" s="337"/>
      <c r="AC123" s="323" t="s">
        <v>314</v>
      </c>
    </row>
    <row r="124" spans="1:31" s="323" customFormat="1" ht="24.75" customHeight="1" thickTop="1" thickBot="1" x14ac:dyDescent="0.25">
      <c r="A124" s="940"/>
      <c r="B124" s="1833" t="s">
        <v>403</v>
      </c>
      <c r="C124" s="1833"/>
      <c r="D124" s="1833"/>
      <c r="E124" s="1833"/>
      <c r="F124" s="1834"/>
      <c r="G124" s="1771"/>
      <c r="H124" s="1772"/>
      <c r="I124" s="1772"/>
      <c r="J124" s="1772"/>
      <c r="K124" s="1773"/>
      <c r="L124" s="1771"/>
      <c r="M124" s="1772"/>
      <c r="N124" s="1772"/>
      <c r="O124" s="1772"/>
      <c r="P124" s="1773"/>
      <c r="Q124" s="1771"/>
      <c r="R124" s="1772"/>
      <c r="S124" s="1772"/>
      <c r="T124" s="1772"/>
      <c r="U124" s="1773"/>
      <c r="V124" s="1787">
        <f t="shared" si="2"/>
        <v>0</v>
      </c>
      <c r="W124" s="1788"/>
      <c r="X124" s="1788"/>
      <c r="Y124" s="1788"/>
      <c r="Z124" s="1789"/>
      <c r="AA124" s="337"/>
      <c r="AB124" s="337"/>
    </row>
    <row r="125" spans="1:31" s="323" customFormat="1" ht="14.25" thickTop="1" thickBot="1" x14ac:dyDescent="0.25">
      <c r="A125" s="932"/>
      <c r="B125" s="1835" t="s">
        <v>404</v>
      </c>
      <c r="C125" s="1835"/>
      <c r="D125" s="1835"/>
      <c r="E125" s="1835"/>
      <c r="F125" s="1836"/>
      <c r="G125" s="1787">
        <f>SUM(G118:K124)</f>
        <v>0</v>
      </c>
      <c r="H125" s="1788"/>
      <c r="I125" s="1788"/>
      <c r="J125" s="1788"/>
      <c r="K125" s="1789"/>
      <c r="L125" s="1787">
        <f>SUM(L118:P124)</f>
        <v>0</v>
      </c>
      <c r="M125" s="1788"/>
      <c r="N125" s="1788"/>
      <c r="O125" s="1788"/>
      <c r="P125" s="1789"/>
      <c r="Q125" s="1787">
        <f>SUM(Q118:U124)</f>
        <v>0</v>
      </c>
      <c r="R125" s="1788"/>
      <c r="S125" s="1788"/>
      <c r="T125" s="1788"/>
      <c r="U125" s="1789"/>
      <c r="V125" s="1787">
        <f>SUM(V118:Z124)</f>
        <v>0</v>
      </c>
      <c r="W125" s="1788"/>
      <c r="X125" s="1788"/>
      <c r="Y125" s="1788"/>
      <c r="Z125" s="1789"/>
      <c r="AA125" s="337"/>
      <c r="AB125" s="337"/>
    </row>
    <row r="126" spans="1:31" s="323" customFormat="1" ht="13.5" thickTop="1" x14ac:dyDescent="0.2">
      <c r="A126" s="932"/>
      <c r="B126" s="940"/>
      <c r="C126" s="940"/>
      <c r="D126" s="940"/>
      <c r="E126" s="940"/>
      <c r="F126" s="940"/>
      <c r="G126" s="940"/>
      <c r="H126" s="940"/>
      <c r="I126" s="940"/>
      <c r="J126" s="940"/>
      <c r="K126" s="940"/>
      <c r="L126" s="940"/>
      <c r="M126" s="940"/>
      <c r="N126" s="940"/>
      <c r="O126" s="940"/>
      <c r="P126" s="940"/>
      <c r="Q126" s="940"/>
      <c r="R126" s="940"/>
      <c r="S126" s="940"/>
      <c r="T126" s="940"/>
      <c r="U126" s="940"/>
      <c r="V126" s="944"/>
      <c r="W126" s="944"/>
      <c r="X126" s="944"/>
      <c r="Y126" s="944"/>
      <c r="Z126" s="944"/>
      <c r="AA126" s="337"/>
      <c r="AB126" s="337"/>
    </row>
    <row r="127" spans="1:31" s="323" customFormat="1" ht="13.5" thickBot="1" x14ac:dyDescent="0.25">
      <c r="A127" s="907">
        <v>2</v>
      </c>
      <c r="B127" s="1830" t="s">
        <v>405</v>
      </c>
      <c r="C127" s="1830"/>
      <c r="D127" s="1830"/>
      <c r="E127" s="1830"/>
      <c r="F127" s="1830"/>
      <c r="G127" s="940"/>
      <c r="H127" s="940"/>
      <c r="I127" s="940"/>
      <c r="J127" s="940"/>
      <c r="K127" s="940"/>
      <c r="L127" s="940" t="s">
        <v>314</v>
      </c>
      <c r="M127" s="940"/>
      <c r="N127" s="940"/>
      <c r="O127" s="940"/>
      <c r="P127" s="940"/>
      <c r="Q127" s="940"/>
      <c r="R127" s="940"/>
      <c r="S127" s="940"/>
      <c r="T127" s="940"/>
      <c r="U127" s="940"/>
      <c r="V127" s="944"/>
      <c r="W127" s="944"/>
      <c r="X127" s="944"/>
      <c r="Y127" s="944"/>
      <c r="Z127" s="944"/>
      <c r="AA127" s="337"/>
      <c r="AB127" s="337"/>
    </row>
    <row r="128" spans="1:31" ht="14.25" thickTop="1" thickBot="1" x14ac:dyDescent="0.25">
      <c r="A128" s="932"/>
      <c r="B128" s="1705" t="s">
        <v>406</v>
      </c>
      <c r="C128" s="1705"/>
      <c r="D128" s="1705"/>
      <c r="E128" s="1705"/>
      <c r="F128" s="1832"/>
      <c r="G128" s="1784"/>
      <c r="H128" s="1785"/>
      <c r="I128" s="1785"/>
      <c r="J128" s="1785"/>
      <c r="K128" s="1786"/>
      <c r="L128" s="1784"/>
      <c r="M128" s="1785"/>
      <c r="N128" s="1785"/>
      <c r="O128" s="1785"/>
      <c r="P128" s="1786"/>
      <c r="Q128" s="1784"/>
      <c r="R128" s="1785"/>
      <c r="S128" s="1785"/>
      <c r="T128" s="1785"/>
      <c r="U128" s="1786"/>
      <c r="V128" s="1787">
        <f>+SUM(G128:U128)</f>
        <v>0</v>
      </c>
      <c r="W128" s="1788"/>
      <c r="X128" s="1788"/>
      <c r="Y128" s="1788"/>
      <c r="Z128" s="1789"/>
    </row>
    <row r="129" spans="1:28" ht="14.25" thickTop="1" thickBot="1" x14ac:dyDescent="0.25">
      <c r="A129" s="932"/>
      <c r="B129" s="1705" t="s">
        <v>407</v>
      </c>
      <c r="C129" s="1705"/>
      <c r="D129" s="1705"/>
      <c r="E129" s="1705"/>
      <c r="F129" s="1832"/>
      <c r="G129" s="1784"/>
      <c r="H129" s="1785"/>
      <c r="I129" s="1785"/>
      <c r="J129" s="1785"/>
      <c r="K129" s="1786"/>
      <c r="L129" s="1784"/>
      <c r="M129" s="1785"/>
      <c r="N129" s="1785"/>
      <c r="O129" s="1785"/>
      <c r="P129" s="1786"/>
      <c r="Q129" s="1784"/>
      <c r="R129" s="1785"/>
      <c r="S129" s="1785"/>
      <c r="T129" s="1785"/>
      <c r="U129" s="1786"/>
      <c r="V129" s="1787">
        <f>+SUM(G129:U129)</f>
        <v>0</v>
      </c>
      <c r="W129" s="1788"/>
      <c r="X129" s="1788"/>
      <c r="Y129" s="1788"/>
      <c r="Z129" s="1789"/>
    </row>
    <row r="130" spans="1:28" ht="14.25" thickTop="1" thickBot="1" x14ac:dyDescent="0.25">
      <c r="A130" s="932"/>
      <c r="B130" s="1705" t="s">
        <v>408</v>
      </c>
      <c r="C130" s="1705"/>
      <c r="D130" s="1705"/>
      <c r="E130" s="1705"/>
      <c r="F130" s="1832"/>
      <c r="G130" s="1784"/>
      <c r="H130" s="1785"/>
      <c r="I130" s="1785"/>
      <c r="J130" s="1785"/>
      <c r="K130" s="1786"/>
      <c r="L130" s="1784"/>
      <c r="M130" s="1785"/>
      <c r="N130" s="1785"/>
      <c r="O130" s="1785"/>
      <c r="P130" s="1786"/>
      <c r="Q130" s="1784"/>
      <c r="R130" s="1785"/>
      <c r="S130" s="1785"/>
      <c r="T130" s="1785"/>
      <c r="U130" s="1786"/>
      <c r="V130" s="1787">
        <f>+SUM(G130:U130)</f>
        <v>0</v>
      </c>
      <c r="W130" s="1788"/>
      <c r="X130" s="1788"/>
      <c r="Y130" s="1788"/>
      <c r="Z130" s="1789"/>
    </row>
    <row r="131" spans="1:28" ht="14.25" thickTop="1" thickBot="1" x14ac:dyDescent="0.25">
      <c r="A131" s="932"/>
      <c r="B131" s="1830" t="s">
        <v>409</v>
      </c>
      <c r="C131" s="1830"/>
      <c r="D131" s="1830"/>
      <c r="E131" s="1830"/>
      <c r="F131" s="1831"/>
      <c r="G131" s="1787">
        <f>SUM(G128:K130)</f>
        <v>0</v>
      </c>
      <c r="H131" s="1788"/>
      <c r="I131" s="1788"/>
      <c r="J131" s="1788"/>
      <c r="K131" s="1789"/>
      <c r="L131" s="1787">
        <f>SUM(L128:P130)</f>
        <v>0</v>
      </c>
      <c r="M131" s="1788"/>
      <c r="N131" s="1788"/>
      <c r="O131" s="1788"/>
      <c r="P131" s="1789"/>
      <c r="Q131" s="1787">
        <f>SUM(Q128:U130)</f>
        <v>0</v>
      </c>
      <c r="R131" s="1788"/>
      <c r="S131" s="1788"/>
      <c r="T131" s="1788"/>
      <c r="U131" s="1789"/>
      <c r="V131" s="1787">
        <f>SUM(V128:Z130)</f>
        <v>0</v>
      </c>
      <c r="W131" s="1788"/>
      <c r="X131" s="1788"/>
      <c r="Y131" s="1788"/>
      <c r="Z131" s="1789"/>
    </row>
    <row r="132" spans="1:28" ht="14.25" thickTop="1" thickBot="1" x14ac:dyDescent="0.25">
      <c r="A132" s="932"/>
      <c r="B132" s="941"/>
      <c r="C132" s="932"/>
      <c r="D132" s="932"/>
      <c r="E132" s="932"/>
      <c r="F132" s="932"/>
      <c r="G132" s="937"/>
      <c r="H132" s="937"/>
      <c r="I132" s="937"/>
      <c r="J132" s="937"/>
      <c r="K132" s="937"/>
      <c r="L132" s="937"/>
      <c r="M132" s="937"/>
      <c r="N132" s="937"/>
      <c r="O132" s="937"/>
      <c r="P132" s="937"/>
      <c r="Q132" s="937"/>
      <c r="R132" s="937"/>
      <c r="S132" s="937"/>
      <c r="T132" s="937"/>
      <c r="U132" s="937"/>
      <c r="V132" s="937"/>
      <c r="W132" s="937"/>
      <c r="X132" s="937"/>
      <c r="Y132" s="937"/>
      <c r="Z132" s="937"/>
    </row>
    <row r="133" spans="1:28" ht="14.25" thickTop="1" thickBot="1" x14ac:dyDescent="0.25">
      <c r="A133" s="907">
        <v>3</v>
      </c>
      <c r="B133" s="932" t="s">
        <v>244</v>
      </c>
      <c r="C133" s="932"/>
      <c r="D133" s="932"/>
      <c r="E133" s="932"/>
      <c r="F133" s="932"/>
      <c r="G133" s="1787">
        <f>G125-G131</f>
        <v>0</v>
      </c>
      <c r="H133" s="1788"/>
      <c r="I133" s="1788"/>
      <c r="J133" s="1788"/>
      <c r="K133" s="1789"/>
      <c r="L133" s="1787">
        <f>L125-L131</f>
        <v>0</v>
      </c>
      <c r="M133" s="1788"/>
      <c r="N133" s="1788"/>
      <c r="O133" s="1788"/>
      <c r="P133" s="1789"/>
      <c r="Q133" s="1787">
        <f>Q125-Q131</f>
        <v>0</v>
      </c>
      <c r="R133" s="1788"/>
      <c r="S133" s="1788"/>
      <c r="T133" s="1788"/>
      <c r="U133" s="1789"/>
      <c r="V133" s="1787">
        <f>V125-V131</f>
        <v>0</v>
      </c>
      <c r="W133" s="1788"/>
      <c r="X133" s="1788"/>
      <c r="Y133" s="1788"/>
      <c r="Z133" s="1789"/>
    </row>
    <row r="134" spans="1:28" ht="13.5" thickTop="1" x14ac:dyDescent="0.2">
      <c r="A134" s="907"/>
      <c r="B134" s="942"/>
      <c r="C134" s="932"/>
      <c r="D134" s="932"/>
      <c r="E134" s="932"/>
      <c r="F134" s="932"/>
      <c r="G134" s="937"/>
      <c r="H134" s="937"/>
      <c r="I134" s="937"/>
      <c r="J134" s="937"/>
      <c r="K134" s="937"/>
      <c r="L134" s="937"/>
      <c r="M134" s="937"/>
      <c r="N134" s="937"/>
      <c r="O134" s="937"/>
      <c r="P134" s="937"/>
      <c r="Q134" s="937"/>
      <c r="R134" s="937"/>
      <c r="S134" s="937"/>
      <c r="T134" s="937"/>
      <c r="U134" s="937"/>
      <c r="V134" s="937"/>
      <c r="W134" s="937"/>
      <c r="X134" s="937"/>
      <c r="Y134" s="937"/>
      <c r="Z134" s="937"/>
    </row>
    <row r="135" spans="1:28" s="551" customFormat="1" ht="13.5" thickBot="1" x14ac:dyDescent="0.25">
      <c r="A135" s="907">
        <v>4</v>
      </c>
      <c r="B135" s="932" t="s">
        <v>687</v>
      </c>
      <c r="C135" s="932"/>
      <c r="D135" s="932"/>
      <c r="E135" s="932"/>
      <c r="F135" s="932"/>
      <c r="G135" s="937"/>
      <c r="H135" s="937"/>
      <c r="I135" s="937"/>
      <c r="J135" s="937"/>
      <c r="K135" s="937"/>
      <c r="L135" s="937"/>
      <c r="M135" s="937"/>
      <c r="N135" s="937"/>
      <c r="O135" s="937"/>
      <c r="P135" s="937"/>
      <c r="Q135" s="937"/>
      <c r="R135" s="937"/>
      <c r="S135" s="937"/>
      <c r="T135" s="937"/>
      <c r="U135" s="937"/>
      <c r="V135" s="937"/>
      <c r="W135" s="937"/>
      <c r="X135" s="937"/>
      <c r="Y135" s="937"/>
      <c r="Z135" s="937"/>
      <c r="AA135" s="550"/>
      <c r="AB135" s="550"/>
    </row>
    <row r="136" spans="1:28" s="551" customFormat="1" ht="14.25" thickTop="1" thickBot="1" x14ac:dyDescent="0.25">
      <c r="A136" s="907"/>
      <c r="B136" s="932" t="s">
        <v>688</v>
      </c>
      <c r="C136" s="932"/>
      <c r="D136" s="932"/>
      <c r="E136" s="932"/>
      <c r="F136" s="932"/>
      <c r="G136" s="1771"/>
      <c r="H136" s="1772"/>
      <c r="I136" s="1772"/>
      <c r="J136" s="1772"/>
      <c r="K136" s="1773"/>
      <c r="L136" s="1771"/>
      <c r="M136" s="1772"/>
      <c r="N136" s="1772"/>
      <c r="O136" s="1772"/>
      <c r="P136" s="1773"/>
      <c r="Q136" s="1771"/>
      <c r="R136" s="1772"/>
      <c r="S136" s="1772"/>
      <c r="T136" s="1772"/>
      <c r="U136" s="1773"/>
      <c r="V136" s="1774">
        <f>SUM(G136:U136)</f>
        <v>0</v>
      </c>
      <c r="W136" s="1775"/>
      <c r="X136" s="1775"/>
      <c r="Y136" s="1775"/>
      <c r="Z136" s="1776"/>
      <c r="AA136" s="550"/>
      <c r="AB136" s="550"/>
    </row>
    <row r="137" spans="1:28" s="551" customFormat="1" ht="14.25" thickTop="1" thickBot="1" x14ac:dyDescent="0.25">
      <c r="A137" s="907"/>
      <c r="B137" s="932" t="s">
        <v>689</v>
      </c>
      <c r="C137" s="932"/>
      <c r="D137" s="932"/>
      <c r="E137" s="932"/>
      <c r="F137" s="932"/>
      <c r="G137" s="1771"/>
      <c r="H137" s="1772"/>
      <c r="I137" s="1772"/>
      <c r="J137" s="1772"/>
      <c r="K137" s="1773"/>
      <c r="L137" s="1771"/>
      <c r="M137" s="1772"/>
      <c r="N137" s="1772"/>
      <c r="O137" s="1772"/>
      <c r="P137" s="1773"/>
      <c r="Q137" s="1771"/>
      <c r="R137" s="1772"/>
      <c r="S137" s="1772"/>
      <c r="T137" s="1772"/>
      <c r="U137" s="1773"/>
      <c r="V137" s="1774">
        <f>SUM(G137:U137)</f>
        <v>0</v>
      </c>
      <c r="W137" s="1775"/>
      <c r="X137" s="1775"/>
      <c r="Y137" s="1775"/>
      <c r="Z137" s="1776"/>
      <c r="AA137" s="550"/>
      <c r="AB137" s="550"/>
    </row>
    <row r="138" spans="1:28" s="551" customFormat="1" ht="14.25" thickTop="1" thickBot="1" x14ac:dyDescent="0.25">
      <c r="A138" s="907"/>
      <c r="B138" s="943"/>
      <c r="C138" s="932"/>
      <c r="D138" s="932"/>
      <c r="E138" s="932"/>
      <c r="F138" s="932"/>
      <c r="G138" s="945"/>
      <c r="H138" s="945"/>
      <c r="I138" s="945"/>
      <c r="J138" s="945"/>
      <c r="K138" s="945"/>
      <c r="L138" s="945"/>
      <c r="M138" s="945"/>
      <c r="N138" s="945"/>
      <c r="O138" s="945"/>
      <c r="P138" s="945"/>
      <c r="Q138" s="945"/>
      <c r="R138" s="945"/>
      <c r="S138" s="945"/>
      <c r="T138" s="945"/>
      <c r="U138" s="945"/>
      <c r="V138" s="946"/>
      <c r="W138" s="946"/>
      <c r="X138" s="946"/>
      <c r="Y138" s="946"/>
      <c r="Z138" s="946"/>
      <c r="AA138" s="550"/>
      <c r="AB138" s="550"/>
    </row>
    <row r="139" spans="1:28" s="551" customFormat="1" ht="14.25" thickTop="1" thickBot="1" x14ac:dyDescent="0.25">
      <c r="A139" s="1052">
        <v>5</v>
      </c>
      <c r="B139" s="932" t="s">
        <v>529</v>
      </c>
      <c r="C139" s="932"/>
      <c r="D139" s="932"/>
      <c r="E139" s="932"/>
      <c r="F139" s="932"/>
      <c r="G139" s="1771"/>
      <c r="H139" s="1772"/>
      <c r="I139" s="1772"/>
      <c r="J139" s="1772"/>
      <c r="K139" s="1773"/>
      <c r="L139" s="1771"/>
      <c r="M139" s="1772"/>
      <c r="N139" s="1772"/>
      <c r="O139" s="1772"/>
      <c r="P139" s="1773"/>
      <c r="Q139" s="1771"/>
      <c r="R139" s="1772"/>
      <c r="S139" s="1772"/>
      <c r="T139" s="1772"/>
      <c r="U139" s="1773"/>
      <c r="V139" s="1787">
        <f>SUM(G139:U139)</f>
        <v>0</v>
      </c>
      <c r="W139" s="1788"/>
      <c r="X139" s="1788"/>
      <c r="Y139" s="1788"/>
      <c r="Z139" s="1789"/>
      <c r="AA139" s="550"/>
      <c r="AB139" s="550"/>
    </row>
    <row r="140" spans="1:28" s="551" customFormat="1" ht="14.25" thickTop="1" thickBot="1" x14ac:dyDescent="0.25">
      <c r="A140" s="1052"/>
      <c r="B140" s="943"/>
      <c r="C140" s="932"/>
      <c r="D140" s="932"/>
      <c r="E140" s="932"/>
      <c r="F140" s="932"/>
      <c r="G140" s="945"/>
      <c r="H140" s="945"/>
      <c r="I140" s="945"/>
      <c r="J140" s="945"/>
      <c r="K140" s="945"/>
      <c r="L140" s="945"/>
      <c r="M140" s="945"/>
      <c r="N140" s="945"/>
      <c r="O140" s="945"/>
      <c r="P140" s="945"/>
      <c r="Q140" s="945"/>
      <c r="R140" s="945"/>
      <c r="S140" s="945"/>
      <c r="T140" s="945"/>
      <c r="U140" s="945"/>
      <c r="V140" s="946"/>
      <c r="W140" s="946"/>
      <c r="X140" s="946"/>
      <c r="Y140" s="946"/>
      <c r="Z140" s="946"/>
      <c r="AA140" s="550"/>
      <c r="AB140" s="550"/>
    </row>
    <row r="141" spans="1:28" ht="14.25" thickTop="1" thickBot="1" x14ac:dyDescent="0.25">
      <c r="A141" s="907">
        <v>6</v>
      </c>
      <c r="B141" s="932" t="s">
        <v>443</v>
      </c>
      <c r="C141" s="932"/>
      <c r="D141" s="932"/>
      <c r="E141" s="932"/>
      <c r="F141" s="932"/>
      <c r="G141" s="1771"/>
      <c r="H141" s="1772"/>
      <c r="I141" s="1772"/>
      <c r="J141" s="1772"/>
      <c r="K141" s="1773"/>
      <c r="L141" s="1771"/>
      <c r="M141" s="1772"/>
      <c r="N141" s="1772"/>
      <c r="O141" s="1772"/>
      <c r="P141" s="1773"/>
      <c r="Q141" s="1771"/>
      <c r="R141" s="1772"/>
      <c r="S141" s="1772"/>
      <c r="T141" s="1772"/>
      <c r="U141" s="1773"/>
      <c r="V141" s="1787">
        <f>SUM(G141:U141)</f>
        <v>0</v>
      </c>
      <c r="W141" s="1788"/>
      <c r="X141" s="1788"/>
      <c r="Y141" s="1788"/>
      <c r="Z141" s="1789"/>
    </row>
    <row r="142" spans="1:28" ht="14.25" thickTop="1" thickBot="1" x14ac:dyDescent="0.25">
      <c r="A142" s="907"/>
      <c r="B142" s="942"/>
      <c r="C142" s="932"/>
      <c r="D142" s="932"/>
      <c r="E142" s="932"/>
      <c r="F142" s="932"/>
      <c r="G142" s="937"/>
      <c r="H142" s="937"/>
      <c r="I142" s="937"/>
      <c r="J142" s="937"/>
      <c r="K142" s="937"/>
      <c r="L142" s="937"/>
      <c r="M142" s="937"/>
      <c r="N142" s="937"/>
      <c r="O142" s="937"/>
      <c r="P142" s="937"/>
      <c r="Q142" s="937"/>
      <c r="R142" s="937"/>
      <c r="S142" s="937"/>
      <c r="T142" s="937"/>
      <c r="U142" s="937"/>
      <c r="V142" s="937"/>
      <c r="W142" s="937"/>
      <c r="X142" s="937"/>
      <c r="Y142" s="937"/>
      <c r="Z142" s="937"/>
    </row>
    <row r="143" spans="1:28" ht="14.25" thickTop="1" thickBot="1" x14ac:dyDescent="0.25">
      <c r="A143" s="1052"/>
      <c r="B143" s="943" t="s">
        <v>996</v>
      </c>
      <c r="C143" s="932"/>
      <c r="D143" s="932"/>
      <c r="E143" s="932"/>
      <c r="F143" s="932"/>
      <c r="G143" s="1771"/>
      <c r="H143" s="1772"/>
      <c r="I143" s="1772"/>
      <c r="J143" s="1772"/>
      <c r="K143" s="1773"/>
      <c r="L143" s="1771"/>
      <c r="M143" s="1772"/>
      <c r="N143" s="1772"/>
      <c r="O143" s="1772"/>
      <c r="P143" s="1773"/>
      <c r="Q143" s="1771"/>
      <c r="R143" s="1772"/>
      <c r="S143" s="1772"/>
      <c r="T143" s="1772"/>
      <c r="U143" s="1773"/>
      <c r="V143" s="1787">
        <f>SUM(G143:U143)</f>
        <v>0</v>
      </c>
      <c r="W143" s="1788"/>
      <c r="X143" s="1788"/>
      <c r="Y143" s="1788"/>
      <c r="Z143" s="1789"/>
    </row>
    <row r="144" spans="1:28" ht="14.25" thickTop="1" thickBot="1" x14ac:dyDescent="0.25">
      <c r="A144" s="1052"/>
      <c r="B144" s="942"/>
      <c r="C144" s="932"/>
      <c r="D144" s="932"/>
      <c r="E144" s="932"/>
      <c r="F144" s="932"/>
      <c r="G144" s="937"/>
      <c r="H144" s="937"/>
      <c r="I144" s="937"/>
      <c r="J144" s="937"/>
      <c r="K144" s="937"/>
      <c r="L144" s="937"/>
      <c r="M144" s="937"/>
      <c r="N144" s="937"/>
      <c r="O144" s="937"/>
      <c r="P144" s="937"/>
      <c r="Q144" s="937"/>
      <c r="R144" s="937"/>
      <c r="S144" s="937"/>
      <c r="T144" s="937"/>
      <c r="U144" s="937"/>
      <c r="V144" s="937"/>
      <c r="W144" s="937"/>
      <c r="X144" s="937"/>
      <c r="Y144" s="937"/>
      <c r="Z144" s="937"/>
    </row>
    <row r="145" spans="1:30" ht="14.25" thickTop="1" thickBot="1" x14ac:dyDescent="0.25">
      <c r="A145" s="1051">
        <v>7</v>
      </c>
      <c r="B145" s="932" t="s">
        <v>995</v>
      </c>
      <c r="C145" s="932"/>
      <c r="D145" s="932"/>
      <c r="E145" s="932"/>
      <c r="F145" s="932"/>
      <c r="G145" s="1771"/>
      <c r="H145" s="1772"/>
      <c r="I145" s="1772"/>
      <c r="J145" s="1772"/>
      <c r="K145" s="1773"/>
      <c r="L145" s="1771"/>
      <c r="M145" s="1772"/>
      <c r="N145" s="1772"/>
      <c r="O145" s="1772"/>
      <c r="P145" s="1773"/>
      <c r="Q145" s="1771"/>
      <c r="R145" s="1772"/>
      <c r="S145" s="1772"/>
      <c r="T145" s="1772"/>
      <c r="U145" s="1773"/>
      <c r="V145" s="1787">
        <f>SUM(G145:U145)</f>
        <v>0</v>
      </c>
      <c r="W145" s="1788"/>
      <c r="X145" s="1788"/>
      <c r="Y145" s="1788"/>
      <c r="Z145" s="1789"/>
      <c r="AA145" s="1053"/>
      <c r="AB145" s="1054" t="str">
        <f>IF(AND((G143-personalreliefs)&lt;=0),"A",IF(AND((G143-personalreliefs)&lt;=50000000),"B",IF(AND((G143-personalreliefs)&gt;50000000,(G143-personalreliefs)&lt;=250000000),"C",IF(AND((G143-personalreliefs)&gt;250000000,(G143-personalreliefs)&lt;=500000000),"D","E"))))</f>
        <v>A</v>
      </c>
      <c r="AC145" s="1054" t="str">
        <f>IF(AND((L143-personalreliefs)&lt;=0),"A",IF(AND((L143-personalreliefs)&lt;=50000000),"B",IF(AND((L143-personalreliefs)&gt;50000000,(L143-personalreliefs)&lt;=250000000),"C",IF(AND((L143-personalreliefs)&gt;250000000,(L143-personalreliefs)&lt;=500000000),"D","E"))))</f>
        <v>A</v>
      </c>
      <c r="AD145" s="1054" t="str">
        <f>IF(AND((Q143-personalreliefs)&lt;=0),"A",IF(AND((Q143-personalreliefs)&lt;=50000000),"B",IF(AND((Q143-personalreliefs)&gt;50000000,(Q143-personalreliefs)&lt;=250000000),"C",IF(AND((Q143-personalreliefs)&gt;250000000,(Q143-personalreliefs)&lt;=500000000),"D","E"))))</f>
        <v>A</v>
      </c>
    </row>
    <row r="146" spans="1:30" ht="14.25" thickTop="1" thickBot="1" x14ac:dyDescent="0.25">
      <c r="A146" s="907"/>
      <c r="B146" s="932"/>
      <c r="C146" s="932"/>
      <c r="D146" s="932"/>
      <c r="E146" s="932"/>
      <c r="F146" s="932"/>
      <c r="G146" s="945"/>
      <c r="H146" s="945"/>
      <c r="I146" s="945"/>
      <c r="J146" s="945"/>
      <c r="K146" s="945"/>
      <c r="L146" s="945"/>
      <c r="M146" s="945"/>
      <c r="N146" s="945"/>
      <c r="O146" s="945"/>
      <c r="P146" s="945"/>
      <c r="Q146" s="945"/>
      <c r="R146" s="945"/>
      <c r="S146" s="945"/>
      <c r="T146" s="945"/>
      <c r="U146" s="945"/>
      <c r="V146" s="946"/>
      <c r="W146" s="946"/>
      <c r="X146" s="946"/>
      <c r="Y146" s="946"/>
      <c r="Z146" s="946"/>
    </row>
    <row r="147" spans="1:30" ht="14.25" thickTop="1" thickBot="1" x14ac:dyDescent="0.25">
      <c r="A147" s="907">
        <v>8</v>
      </c>
      <c r="B147" s="932" t="s">
        <v>343</v>
      </c>
      <c r="C147" s="932"/>
      <c r="D147" s="932"/>
      <c r="E147" s="932"/>
      <c r="F147" s="932"/>
      <c r="G147" s="1771"/>
      <c r="H147" s="1772"/>
      <c r="I147" s="1772"/>
      <c r="J147" s="1772"/>
      <c r="K147" s="1773"/>
      <c r="L147" s="1771"/>
      <c r="M147" s="1772"/>
      <c r="N147" s="1772"/>
      <c r="O147" s="1772"/>
      <c r="P147" s="1773"/>
      <c r="Q147" s="1771"/>
      <c r="R147" s="1772"/>
      <c r="S147" s="1772"/>
      <c r="T147" s="1772"/>
      <c r="U147" s="1773"/>
      <c r="V147" s="1787">
        <f>SUM(G147:U147)</f>
        <v>0</v>
      </c>
      <c r="W147" s="1788"/>
      <c r="X147" s="1788"/>
      <c r="Y147" s="1788"/>
      <c r="Z147" s="1789"/>
    </row>
    <row r="148" spans="1:30" ht="13.5" thickTop="1" x14ac:dyDescent="0.2">
      <c r="A148" s="1051"/>
      <c r="B148" s="932"/>
      <c r="C148" s="932"/>
      <c r="D148" s="932"/>
      <c r="E148" s="932"/>
      <c r="F148" s="932"/>
      <c r="G148" s="945"/>
      <c r="H148" s="945"/>
      <c r="I148" s="945"/>
      <c r="J148" s="945"/>
      <c r="K148" s="945"/>
      <c r="L148" s="945"/>
      <c r="M148" s="945"/>
      <c r="N148" s="945"/>
      <c r="O148" s="945"/>
      <c r="P148" s="945"/>
      <c r="Q148" s="945"/>
      <c r="R148" s="945"/>
      <c r="S148" s="945"/>
      <c r="T148" s="945"/>
      <c r="U148" s="945"/>
      <c r="V148" s="946"/>
      <c r="W148" s="946"/>
      <c r="X148" s="946"/>
      <c r="Y148" s="946"/>
      <c r="Z148" s="946"/>
    </row>
    <row r="149" spans="1:30" s="551" customFormat="1" ht="13.5" thickBot="1" x14ac:dyDescent="0.25">
      <c r="A149" s="907">
        <v>9</v>
      </c>
      <c r="B149" s="932" t="s">
        <v>690</v>
      </c>
      <c r="C149" s="932"/>
      <c r="D149" s="932"/>
      <c r="E149" s="932"/>
      <c r="F149" s="932"/>
      <c r="G149" s="937"/>
      <c r="H149" s="937"/>
      <c r="I149" s="937"/>
      <c r="J149" s="937"/>
      <c r="K149" s="937"/>
      <c r="L149" s="937"/>
      <c r="M149" s="937"/>
      <c r="N149" s="937"/>
      <c r="O149" s="937"/>
      <c r="P149" s="937"/>
      <c r="Q149" s="937"/>
      <c r="R149" s="937"/>
      <c r="S149" s="937"/>
      <c r="T149" s="937"/>
      <c r="U149" s="937"/>
      <c r="V149" s="937"/>
      <c r="W149" s="937"/>
      <c r="X149" s="937"/>
      <c r="Y149" s="937"/>
      <c r="Z149" s="937"/>
      <c r="AA149" s="550"/>
      <c r="AB149" s="550"/>
    </row>
    <row r="150" spans="1:30" s="551" customFormat="1" ht="14.25" thickTop="1" thickBot="1" x14ac:dyDescent="0.25">
      <c r="A150" s="907"/>
      <c r="B150" s="932" t="s">
        <v>688</v>
      </c>
      <c r="C150" s="932"/>
      <c r="D150" s="932"/>
      <c r="E150" s="932"/>
      <c r="F150" s="932"/>
      <c r="G150" s="1771"/>
      <c r="H150" s="1772"/>
      <c r="I150" s="1772"/>
      <c r="J150" s="1772"/>
      <c r="K150" s="1773"/>
      <c r="L150" s="1771"/>
      <c r="M150" s="1772"/>
      <c r="N150" s="1772"/>
      <c r="O150" s="1772"/>
      <c r="P150" s="1773"/>
      <c r="Q150" s="1771"/>
      <c r="R150" s="1772"/>
      <c r="S150" s="1772"/>
      <c r="T150" s="1772"/>
      <c r="U150" s="1773"/>
      <c r="V150" s="1774">
        <f>SUM(G150:U150)</f>
        <v>0</v>
      </c>
      <c r="W150" s="1775"/>
      <c r="X150" s="1775"/>
      <c r="Y150" s="1775"/>
      <c r="Z150" s="1776"/>
      <c r="AA150" s="550"/>
      <c r="AB150" s="550"/>
    </row>
    <row r="151" spans="1:30" s="551" customFormat="1" ht="14.25" thickTop="1" thickBot="1" x14ac:dyDescent="0.25">
      <c r="A151" s="907"/>
      <c r="B151" s="932" t="s">
        <v>689</v>
      </c>
      <c r="C151" s="932"/>
      <c r="D151" s="932"/>
      <c r="E151" s="932"/>
      <c r="F151" s="932"/>
      <c r="G151" s="1771"/>
      <c r="H151" s="1772"/>
      <c r="I151" s="1772"/>
      <c r="J151" s="1772"/>
      <c r="K151" s="1773"/>
      <c r="L151" s="1771"/>
      <c r="M151" s="1772"/>
      <c r="N151" s="1772"/>
      <c r="O151" s="1772"/>
      <c r="P151" s="1773"/>
      <c r="Q151" s="1771"/>
      <c r="R151" s="1772"/>
      <c r="S151" s="1772"/>
      <c r="T151" s="1772"/>
      <c r="U151" s="1773"/>
      <c r="V151" s="1774">
        <f>SUM(G151:U151)</f>
        <v>0</v>
      </c>
      <c r="W151" s="1775"/>
      <c r="X151" s="1775"/>
      <c r="Y151" s="1775"/>
      <c r="Z151" s="1776"/>
      <c r="AA151" s="550"/>
      <c r="AB151" s="550"/>
    </row>
    <row r="152" spans="1:30" s="551" customFormat="1" ht="13.5" thickTop="1" x14ac:dyDescent="0.2">
      <c r="A152" s="907"/>
      <c r="B152" s="904"/>
      <c r="C152" s="904"/>
      <c r="D152" s="904"/>
      <c r="E152" s="904"/>
      <c r="F152" s="904"/>
      <c r="G152" s="904"/>
      <c r="H152" s="904"/>
      <c r="I152" s="904"/>
      <c r="J152" s="904"/>
      <c r="K152" s="904"/>
      <c r="L152" s="904"/>
      <c r="M152" s="904"/>
      <c r="N152" s="904"/>
      <c r="O152" s="904"/>
      <c r="P152" s="904"/>
      <c r="Q152" s="904"/>
      <c r="R152" s="904"/>
      <c r="S152" s="904"/>
      <c r="T152" s="904"/>
      <c r="U152" s="904"/>
      <c r="V152" s="904"/>
      <c r="W152" s="904"/>
      <c r="X152" s="904"/>
      <c r="Y152" s="904"/>
      <c r="Z152" s="904"/>
      <c r="AA152" s="550"/>
      <c r="AB152" s="550"/>
    </row>
    <row r="153" spans="1:30" s="539" customFormat="1" ht="18" customHeight="1" x14ac:dyDescent="0.5">
      <c r="A153" s="887" t="s">
        <v>373</v>
      </c>
      <c r="B153" s="888"/>
      <c r="C153" s="888"/>
      <c r="D153" s="888"/>
      <c r="E153" s="888"/>
      <c r="F153" s="888"/>
      <c r="G153" s="888"/>
      <c r="H153" s="888"/>
      <c r="I153" s="888" t="s">
        <v>313</v>
      </c>
      <c r="J153" s="888"/>
      <c r="K153" s="888"/>
      <c r="L153" s="888"/>
      <c r="M153" s="888"/>
      <c r="N153" s="888"/>
      <c r="O153" s="888"/>
      <c r="P153" s="888"/>
      <c r="Q153" s="888"/>
      <c r="R153" s="888"/>
      <c r="S153" s="888"/>
      <c r="T153" s="888"/>
      <c r="U153" s="888"/>
      <c r="V153" s="888"/>
      <c r="W153" s="888"/>
      <c r="X153" s="888"/>
      <c r="Y153" s="888"/>
      <c r="Z153" s="888"/>
      <c r="AA153" s="538"/>
    </row>
    <row r="154" spans="1:30" ht="13.5" thickBot="1" x14ac:dyDescent="0.25">
      <c r="A154" s="926"/>
      <c r="B154" s="927"/>
      <c r="C154" s="927"/>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row>
    <row r="155" spans="1:30" ht="14.25" thickTop="1" thickBot="1" x14ac:dyDescent="0.25">
      <c r="A155" s="907"/>
      <c r="B155" s="904"/>
      <c r="C155" s="904"/>
      <c r="D155" s="904"/>
      <c r="E155" s="904"/>
      <c r="F155" s="904"/>
      <c r="G155" s="904"/>
      <c r="H155" s="904"/>
      <c r="I155" s="904"/>
      <c r="J155" s="904"/>
      <c r="K155" s="904"/>
      <c r="L155" s="1720" t="s">
        <v>344</v>
      </c>
      <c r="M155" s="1721"/>
      <c r="N155" s="1721"/>
      <c r="O155" s="1721"/>
      <c r="P155" s="1722"/>
      <c r="Q155" s="1719" t="s">
        <v>374</v>
      </c>
      <c r="R155" s="1719"/>
      <c r="S155" s="1719"/>
      <c r="T155" s="1719"/>
      <c r="U155" s="1719"/>
      <c r="V155" s="1719" t="s">
        <v>375</v>
      </c>
      <c r="W155" s="1719"/>
      <c r="X155" s="1719"/>
      <c r="Y155" s="1719"/>
      <c r="Z155" s="1719"/>
    </row>
    <row r="156" spans="1:30" ht="14.25" thickTop="1" thickBot="1" x14ac:dyDescent="0.25">
      <c r="A156" s="907">
        <v>1</v>
      </c>
      <c r="B156" s="904" t="s">
        <v>376</v>
      </c>
      <c r="C156" s="904"/>
      <c r="D156" s="904"/>
      <c r="E156" s="904"/>
      <c r="F156" s="904"/>
      <c r="G156" s="904"/>
      <c r="H156" s="904"/>
      <c r="I156" s="904"/>
      <c r="J156" s="904"/>
      <c r="K156" s="904"/>
      <c r="L156" s="1707"/>
      <c r="M156" s="1708"/>
      <c r="N156" s="1708"/>
      <c r="O156" s="1708"/>
      <c r="P156" s="1709"/>
      <c r="Q156" s="1707"/>
      <c r="R156" s="1708"/>
      <c r="S156" s="1708"/>
      <c r="T156" s="1708"/>
      <c r="U156" s="1709"/>
      <c r="V156" s="1723">
        <f t="shared" ref="V156:V161" si="3">L156-Q156</f>
        <v>0</v>
      </c>
      <c r="W156" s="1724"/>
      <c r="X156" s="1724"/>
      <c r="Y156" s="1724"/>
      <c r="Z156" s="1725"/>
    </row>
    <row r="157" spans="1:30" ht="14.25" thickTop="1" thickBot="1" x14ac:dyDescent="0.25">
      <c r="A157" s="907">
        <v>2</v>
      </c>
      <c r="B157" s="904" t="s">
        <v>377</v>
      </c>
      <c r="C157" s="904"/>
      <c r="D157" s="904"/>
      <c r="E157" s="904"/>
      <c r="F157" s="904"/>
      <c r="G157" s="904"/>
      <c r="H157" s="904"/>
      <c r="I157" s="904"/>
      <c r="J157" s="904"/>
      <c r="K157" s="904"/>
      <c r="L157" s="1707"/>
      <c r="M157" s="1708"/>
      <c r="N157" s="1708"/>
      <c r="O157" s="1708"/>
      <c r="P157" s="1709"/>
      <c r="Q157" s="1707"/>
      <c r="R157" s="1708"/>
      <c r="S157" s="1708"/>
      <c r="T157" s="1708"/>
      <c r="U157" s="1709"/>
      <c r="V157" s="1723">
        <f t="shared" si="3"/>
        <v>0</v>
      </c>
      <c r="W157" s="1724"/>
      <c r="X157" s="1724"/>
      <c r="Y157" s="1724"/>
      <c r="Z157" s="1725"/>
    </row>
    <row r="158" spans="1:30" ht="14.25" thickTop="1" thickBot="1" x14ac:dyDescent="0.25">
      <c r="A158" s="907">
        <v>3</v>
      </c>
      <c r="B158" s="904" t="s">
        <v>291</v>
      </c>
      <c r="C158" s="904"/>
      <c r="D158" s="904"/>
      <c r="E158" s="904"/>
      <c r="F158" s="904"/>
      <c r="G158" s="904"/>
      <c r="H158" s="904"/>
      <c r="I158" s="904"/>
      <c r="J158" s="904"/>
      <c r="K158" s="904"/>
      <c r="L158" s="1707"/>
      <c r="M158" s="1708"/>
      <c r="N158" s="1708"/>
      <c r="O158" s="1708"/>
      <c r="P158" s="1709"/>
      <c r="Q158" s="1707"/>
      <c r="R158" s="1708"/>
      <c r="S158" s="1708"/>
      <c r="T158" s="1708"/>
      <c r="U158" s="1709"/>
      <c r="V158" s="1723">
        <f t="shared" si="3"/>
        <v>0</v>
      </c>
      <c r="W158" s="1724"/>
      <c r="X158" s="1724"/>
      <c r="Y158" s="1724"/>
      <c r="Z158" s="1725"/>
    </row>
    <row r="159" spans="1:30" ht="14.25" thickTop="1" thickBot="1" x14ac:dyDescent="0.25">
      <c r="A159" s="907">
        <v>4</v>
      </c>
      <c r="B159" s="904" t="s">
        <v>378</v>
      </c>
      <c r="C159" s="904"/>
      <c r="D159" s="904"/>
      <c r="E159" s="904"/>
      <c r="F159" s="904"/>
      <c r="G159" s="904"/>
      <c r="H159" s="904"/>
      <c r="I159" s="904"/>
      <c r="J159" s="904"/>
      <c r="K159" s="904"/>
      <c r="L159" s="1707"/>
      <c r="M159" s="1708"/>
      <c r="N159" s="1708"/>
      <c r="O159" s="1708"/>
      <c r="P159" s="1709"/>
      <c r="Q159" s="1707"/>
      <c r="R159" s="1708"/>
      <c r="S159" s="1708"/>
      <c r="T159" s="1708"/>
      <c r="U159" s="1709"/>
      <c r="V159" s="1723">
        <f t="shared" si="3"/>
        <v>0</v>
      </c>
      <c r="W159" s="1724"/>
      <c r="X159" s="1724"/>
      <c r="Y159" s="1724"/>
      <c r="Z159" s="1725"/>
    </row>
    <row r="160" spans="1:30" ht="14.25" thickTop="1" thickBot="1" x14ac:dyDescent="0.25">
      <c r="A160" s="907">
        <v>5</v>
      </c>
      <c r="B160" s="904" t="s">
        <v>379</v>
      </c>
      <c r="C160" s="904"/>
      <c r="D160" s="904"/>
      <c r="E160" s="904"/>
      <c r="F160" s="904"/>
      <c r="G160" s="904"/>
      <c r="H160" s="904"/>
      <c r="I160" s="904"/>
      <c r="J160" s="904"/>
      <c r="K160" s="904"/>
      <c r="L160" s="1707"/>
      <c r="M160" s="1708"/>
      <c r="N160" s="1708"/>
      <c r="O160" s="1708"/>
      <c r="P160" s="1709"/>
      <c r="Q160" s="1707"/>
      <c r="R160" s="1708"/>
      <c r="S160" s="1708"/>
      <c r="T160" s="1708"/>
      <c r="U160" s="1709"/>
      <c r="V160" s="1723">
        <f t="shared" si="3"/>
        <v>0</v>
      </c>
      <c r="W160" s="1724"/>
      <c r="X160" s="1724"/>
      <c r="Y160" s="1724"/>
      <c r="Z160" s="1725"/>
    </row>
    <row r="161" spans="1:27" ht="14.25" thickTop="1" thickBot="1" x14ac:dyDescent="0.25">
      <c r="A161" s="907">
        <v>6</v>
      </c>
      <c r="B161" s="904" t="s">
        <v>380</v>
      </c>
      <c r="C161" s="904"/>
      <c r="D161" s="904"/>
      <c r="E161" s="904"/>
      <c r="F161" s="904"/>
      <c r="G161" s="904"/>
      <c r="H161" s="904"/>
      <c r="I161" s="904"/>
      <c r="J161" s="904"/>
      <c r="K161" s="904"/>
      <c r="L161" s="1707"/>
      <c r="M161" s="1708"/>
      <c r="N161" s="1708"/>
      <c r="O161" s="1708"/>
      <c r="P161" s="1709"/>
      <c r="Q161" s="1707"/>
      <c r="R161" s="1708"/>
      <c r="S161" s="1708"/>
      <c r="T161" s="1708"/>
      <c r="U161" s="1709"/>
      <c r="V161" s="1723">
        <f t="shared" si="3"/>
        <v>0</v>
      </c>
      <c r="W161" s="1724"/>
      <c r="X161" s="1724"/>
      <c r="Y161" s="1724"/>
      <c r="Z161" s="1725"/>
    </row>
    <row r="162" spans="1:27" ht="14.25" thickTop="1" thickBot="1" x14ac:dyDescent="0.25">
      <c r="A162" s="907"/>
      <c r="B162" s="904"/>
      <c r="C162" s="904"/>
      <c r="D162" s="904"/>
      <c r="E162" s="904"/>
      <c r="F162" s="904"/>
      <c r="G162" s="904"/>
      <c r="H162" s="904"/>
      <c r="I162" s="904"/>
      <c r="J162" s="904"/>
      <c r="K162" s="904"/>
      <c r="L162" s="947"/>
      <c r="M162" s="947"/>
      <c r="N162" s="947"/>
      <c r="O162" s="947"/>
      <c r="P162" s="947"/>
      <c r="Q162" s="947"/>
      <c r="R162" s="947"/>
      <c r="S162" s="947"/>
      <c r="T162" s="947"/>
      <c r="U162" s="947"/>
      <c r="V162" s="948"/>
      <c r="W162" s="948"/>
      <c r="X162" s="948"/>
      <c r="Y162" s="948"/>
      <c r="Z162" s="948"/>
    </row>
    <row r="163" spans="1:27" ht="14.25" thickTop="1" thickBot="1" x14ac:dyDescent="0.25">
      <c r="A163" s="907"/>
      <c r="B163" s="904" t="s">
        <v>350</v>
      </c>
      <c r="C163" s="904"/>
      <c r="D163" s="904"/>
      <c r="E163" s="904"/>
      <c r="F163" s="904"/>
      <c r="G163" s="904"/>
      <c r="H163" s="904"/>
      <c r="I163" s="904"/>
      <c r="J163" s="904"/>
      <c r="K163" s="904"/>
      <c r="L163" s="1781">
        <f>SUM(L156:P161)</f>
        <v>0</v>
      </c>
      <c r="M163" s="1782"/>
      <c r="N163" s="1782"/>
      <c r="O163" s="1782"/>
      <c r="P163" s="1783"/>
      <c r="Q163" s="1781">
        <f>SUM(Q156:U161)</f>
        <v>0</v>
      </c>
      <c r="R163" s="1782"/>
      <c r="S163" s="1782"/>
      <c r="T163" s="1782"/>
      <c r="U163" s="1783"/>
      <c r="V163" s="1781">
        <f>SUM(V156:Z161)</f>
        <v>0</v>
      </c>
      <c r="W163" s="1782"/>
      <c r="X163" s="1782"/>
      <c r="Y163" s="1782"/>
      <c r="Z163" s="1783"/>
    </row>
    <row r="164" spans="1:27" ht="14.25" thickTop="1" thickBot="1" x14ac:dyDescent="0.25">
      <c r="A164" s="907"/>
      <c r="B164" s="904"/>
      <c r="C164" s="904"/>
      <c r="D164" s="904"/>
      <c r="E164" s="904"/>
      <c r="F164" s="904"/>
      <c r="G164" s="904"/>
      <c r="H164" s="904"/>
      <c r="I164" s="904"/>
      <c r="J164" s="904"/>
      <c r="K164" s="904"/>
      <c r="L164" s="947"/>
      <c r="M164" s="947"/>
      <c r="N164" s="947"/>
      <c r="O164" s="947"/>
      <c r="P164" s="947"/>
      <c r="Q164" s="947"/>
      <c r="R164" s="947"/>
      <c r="S164" s="947"/>
      <c r="T164" s="947"/>
      <c r="U164" s="947"/>
      <c r="V164" s="948"/>
      <c r="W164" s="948"/>
      <c r="X164" s="948"/>
      <c r="Y164" s="948"/>
      <c r="Z164" s="948"/>
    </row>
    <row r="165" spans="1:27" ht="14.25" thickTop="1" thickBot="1" x14ac:dyDescent="0.25">
      <c r="A165" s="907">
        <v>7</v>
      </c>
      <c r="B165" s="904" t="s">
        <v>381</v>
      </c>
      <c r="C165" s="904"/>
      <c r="D165" s="904"/>
      <c r="E165" s="904"/>
      <c r="F165" s="904"/>
      <c r="G165" s="904"/>
      <c r="H165" s="904"/>
      <c r="I165" s="904"/>
      <c r="J165" s="904"/>
      <c r="K165" s="904"/>
      <c r="L165" s="1707"/>
      <c r="M165" s="1708"/>
      <c r="N165" s="1708"/>
      <c r="O165" s="1708"/>
      <c r="P165" s="1709"/>
      <c r="Q165" s="1784"/>
      <c r="R165" s="1785"/>
      <c r="S165" s="1785"/>
      <c r="T165" s="1785"/>
      <c r="U165" s="1786"/>
      <c r="V165" s="1723">
        <f>L165-Q165</f>
        <v>0</v>
      </c>
      <c r="W165" s="1724"/>
      <c r="X165" s="1724"/>
      <c r="Y165" s="1724"/>
      <c r="Z165" s="1725"/>
    </row>
    <row r="166" spans="1:27" ht="14.25" thickTop="1" thickBot="1" x14ac:dyDescent="0.25">
      <c r="A166" s="907">
        <v>8</v>
      </c>
      <c r="B166" s="904" t="s">
        <v>382</v>
      </c>
      <c r="C166" s="904"/>
      <c r="D166" s="904"/>
      <c r="E166" s="904"/>
      <c r="F166" s="904"/>
      <c r="G166" s="904"/>
      <c r="H166" s="904"/>
      <c r="I166" s="904"/>
      <c r="J166" s="904"/>
      <c r="K166" s="904"/>
      <c r="L166" s="904"/>
      <c r="M166" s="904"/>
      <c r="N166" s="904"/>
      <c r="O166" s="904"/>
      <c r="P166" s="904"/>
      <c r="Q166" s="904"/>
      <c r="R166" s="904"/>
      <c r="S166" s="904"/>
      <c r="T166" s="904"/>
      <c r="U166" s="904"/>
      <c r="V166" s="1726"/>
      <c r="W166" s="1727"/>
      <c r="X166" s="1727"/>
      <c r="Y166" s="1727"/>
      <c r="Z166" s="1728"/>
    </row>
    <row r="167" spans="1:27" ht="13.5" thickTop="1" x14ac:dyDescent="0.2">
      <c r="A167" s="907"/>
      <c r="B167" s="904"/>
      <c r="C167" s="904"/>
      <c r="D167" s="904"/>
      <c r="E167" s="904"/>
      <c r="F167" s="904"/>
      <c r="G167" s="904"/>
      <c r="H167" s="904"/>
      <c r="I167" s="904"/>
      <c r="J167" s="904"/>
      <c r="K167" s="904"/>
      <c r="L167" s="904"/>
      <c r="M167" s="904"/>
      <c r="N167" s="904"/>
      <c r="O167" s="904"/>
      <c r="P167" s="904"/>
      <c r="Q167" s="904"/>
      <c r="R167" s="904"/>
      <c r="S167" s="904"/>
      <c r="T167" s="904"/>
      <c r="U167" s="904"/>
      <c r="V167" s="904"/>
      <c r="W167" s="904"/>
      <c r="X167" s="904"/>
      <c r="Y167" s="904"/>
      <c r="Z167" s="904"/>
    </row>
    <row r="168" spans="1:27" s="539" customFormat="1" ht="18" customHeight="1" x14ac:dyDescent="0.5">
      <c r="A168" s="887" t="s">
        <v>433</v>
      </c>
      <c r="B168" s="888"/>
      <c r="C168" s="888"/>
      <c r="D168" s="888"/>
      <c r="E168" s="888"/>
      <c r="F168" s="888"/>
      <c r="G168" s="888"/>
      <c r="H168" s="888"/>
      <c r="I168" s="888"/>
      <c r="J168" s="888"/>
      <c r="K168" s="888"/>
      <c r="L168" s="888"/>
      <c r="M168" s="888"/>
      <c r="N168" s="888"/>
      <c r="O168" s="888"/>
      <c r="P168" s="888"/>
      <c r="Q168" s="888"/>
      <c r="R168" s="888"/>
      <c r="S168" s="888"/>
      <c r="T168" s="888"/>
      <c r="U168" s="888"/>
      <c r="V168" s="888"/>
      <c r="W168" s="888"/>
      <c r="X168" s="888"/>
      <c r="Y168" s="888"/>
      <c r="Z168" s="888"/>
      <c r="AA168" s="538"/>
    </row>
    <row r="169" spans="1:27" ht="13.5" thickBot="1" x14ac:dyDescent="0.25">
      <c r="A169" s="921"/>
      <c r="B169" s="898"/>
      <c r="C169" s="898"/>
      <c r="D169" s="898"/>
      <c r="E169" s="898"/>
      <c r="F169" s="898" t="s">
        <v>314</v>
      </c>
      <c r="G169" s="898"/>
      <c r="H169" s="898"/>
      <c r="I169" s="898"/>
      <c r="J169" s="898"/>
      <c r="K169" s="898"/>
      <c r="L169" s="898"/>
      <c r="M169" s="898"/>
      <c r="N169" s="898"/>
      <c r="O169" s="898"/>
      <c r="P169" s="898"/>
      <c r="Q169" s="898"/>
      <c r="R169" s="898"/>
      <c r="S169" s="898"/>
      <c r="T169" s="898"/>
      <c r="U169" s="898"/>
      <c r="V169" s="898"/>
      <c r="W169" s="898"/>
      <c r="X169" s="898"/>
      <c r="Y169" s="900"/>
      <c r="Z169" s="900"/>
    </row>
    <row r="170" spans="1:27" ht="14.25" thickTop="1" thickBot="1" x14ac:dyDescent="0.25">
      <c r="A170" s="899"/>
      <c r="B170" s="900"/>
      <c r="C170" s="900"/>
      <c r="D170" s="900"/>
      <c r="E170" s="900"/>
      <c r="F170" s="900"/>
      <c r="G170" s="900"/>
      <c r="H170" s="900"/>
      <c r="I170" s="900"/>
      <c r="J170" s="900"/>
      <c r="K170" s="900"/>
      <c r="L170" s="900"/>
      <c r="M170" s="900"/>
      <c r="N170" s="900"/>
      <c r="O170" s="1778" t="s">
        <v>344</v>
      </c>
      <c r="P170" s="1779"/>
      <c r="Q170" s="1779"/>
      <c r="R170" s="1779"/>
      <c r="S170" s="1780"/>
      <c r="T170" s="1777" t="s">
        <v>301</v>
      </c>
      <c r="U170" s="1777"/>
      <c r="V170" s="1777"/>
      <c r="W170" s="1777"/>
      <c r="X170" s="1777"/>
      <c r="Y170" s="900"/>
      <c r="Z170" s="900"/>
    </row>
    <row r="171" spans="1:27" ht="17.25" thickTop="1" thickBot="1" x14ac:dyDescent="0.3">
      <c r="A171" s="338"/>
      <c r="B171" s="526" t="s">
        <v>656</v>
      </c>
      <c r="C171" s="526"/>
      <c r="D171" s="526"/>
      <c r="E171" s="526"/>
      <c r="F171" s="526"/>
      <c r="G171" s="526"/>
      <c r="H171" s="526"/>
      <c r="I171" s="526"/>
      <c r="J171" s="526"/>
      <c r="K171" s="526"/>
      <c r="L171" s="949"/>
      <c r="M171" s="900"/>
      <c r="N171" s="900"/>
      <c r="O171" s="900"/>
      <c r="P171" s="900"/>
      <c r="Q171" s="900"/>
      <c r="R171" s="900"/>
      <c r="S171" s="900"/>
      <c r="T171" s="900"/>
      <c r="U171" s="900"/>
      <c r="V171" s="900"/>
      <c r="W171" s="900"/>
      <c r="X171" s="900"/>
      <c r="Y171" s="900"/>
      <c r="Z171" s="900"/>
    </row>
    <row r="172" spans="1:27" ht="14.25" thickTop="1" thickBot="1" x14ac:dyDescent="0.25">
      <c r="A172" s="899">
        <v>1</v>
      </c>
      <c r="B172" s="900" t="s">
        <v>652</v>
      </c>
      <c r="C172" s="900"/>
      <c r="D172" s="900"/>
      <c r="E172" s="900"/>
      <c r="F172" s="900"/>
      <c r="G172" s="900"/>
      <c r="H172" s="900"/>
      <c r="I172" s="900"/>
      <c r="J172" s="900"/>
      <c r="K172" s="900"/>
      <c r="L172" s="900"/>
      <c r="M172" s="900"/>
      <c r="N172" s="900"/>
      <c r="O172" s="1707"/>
      <c r="P172" s="1708"/>
      <c r="Q172" s="1708"/>
      <c r="R172" s="1708"/>
      <c r="S172" s="1709"/>
      <c r="T172" s="1710">
        <f>O172*20%</f>
        <v>0</v>
      </c>
      <c r="U172" s="1711"/>
      <c r="V172" s="1711"/>
      <c r="W172" s="1711"/>
      <c r="X172" s="1712"/>
      <c r="Y172" s="900"/>
      <c r="Z172" s="900"/>
    </row>
    <row r="173" spans="1:27" ht="14.25" thickTop="1" thickBot="1" x14ac:dyDescent="0.25">
      <c r="A173" s="899">
        <v>2</v>
      </c>
      <c r="B173" s="900" t="s">
        <v>653</v>
      </c>
      <c r="C173" s="900"/>
      <c r="D173" s="900"/>
      <c r="E173" s="900"/>
      <c r="F173" s="900"/>
      <c r="G173" s="900"/>
      <c r="H173" s="900"/>
      <c r="I173" s="900"/>
      <c r="J173" s="900"/>
      <c r="K173" s="900"/>
      <c r="L173" s="900"/>
      <c r="M173" s="900"/>
      <c r="N173" s="900"/>
      <c r="O173" s="1707"/>
      <c r="P173" s="1708"/>
      <c r="Q173" s="1708"/>
      <c r="R173" s="1708"/>
      <c r="S173" s="1709"/>
      <c r="T173" s="1710"/>
      <c r="U173" s="1711"/>
      <c r="V173" s="1711"/>
      <c r="W173" s="1711"/>
      <c r="X173" s="1712"/>
      <c r="Y173" s="900"/>
      <c r="Z173" s="900"/>
    </row>
    <row r="174" spans="1:27" ht="14.25" thickTop="1" thickBot="1" x14ac:dyDescent="0.25">
      <c r="A174" s="899">
        <v>3</v>
      </c>
      <c r="B174" s="900" t="s">
        <v>654</v>
      </c>
      <c r="C174" s="900"/>
      <c r="D174" s="900"/>
      <c r="E174" s="900"/>
      <c r="F174" s="900"/>
      <c r="G174" s="900"/>
      <c r="H174" s="900"/>
      <c r="I174" s="900"/>
      <c r="J174" s="900"/>
      <c r="K174" s="900"/>
      <c r="L174" s="900"/>
      <c r="M174" s="900"/>
      <c r="N174" s="900"/>
      <c r="O174" s="1707"/>
      <c r="P174" s="1708"/>
      <c r="Q174" s="1708"/>
      <c r="R174" s="1708"/>
      <c r="S174" s="1709"/>
      <c r="T174" s="1710"/>
      <c r="U174" s="1711"/>
      <c r="V174" s="1711"/>
      <c r="W174" s="1711"/>
      <c r="X174" s="1712"/>
      <c r="Y174" s="900"/>
      <c r="Z174" s="900"/>
    </row>
    <row r="175" spans="1:27" ht="14.25" thickTop="1" thickBot="1" x14ac:dyDescent="0.25">
      <c r="A175" s="899">
        <v>4</v>
      </c>
      <c r="B175" s="900" t="s">
        <v>345</v>
      </c>
      <c r="C175" s="900"/>
      <c r="D175" s="900"/>
      <c r="E175" s="900"/>
      <c r="F175" s="900"/>
      <c r="G175" s="900"/>
      <c r="H175" s="900"/>
      <c r="I175" s="900"/>
      <c r="J175" s="900"/>
      <c r="K175" s="900"/>
      <c r="L175" s="900"/>
      <c r="M175" s="900"/>
      <c r="N175" s="900"/>
      <c r="O175" s="1707"/>
      <c r="P175" s="1708"/>
      <c r="Q175" s="1708"/>
      <c r="R175" s="1708"/>
      <c r="S175" s="1709"/>
      <c r="T175" s="1710"/>
      <c r="U175" s="1711"/>
      <c r="V175" s="1711"/>
      <c r="W175" s="1711"/>
      <c r="X175" s="1712"/>
      <c r="Y175" s="900"/>
      <c r="Z175" s="900"/>
    </row>
    <row r="176" spans="1:27" ht="14.25" thickTop="1" thickBot="1" x14ac:dyDescent="0.25">
      <c r="A176" s="899">
        <v>5</v>
      </c>
      <c r="B176" s="900" t="s">
        <v>346</v>
      </c>
      <c r="C176" s="900"/>
      <c r="D176" s="900"/>
      <c r="E176" s="900"/>
      <c r="F176" s="900"/>
      <c r="G176" s="900"/>
      <c r="H176" s="900"/>
      <c r="I176" s="900"/>
      <c r="J176" s="900"/>
      <c r="K176" s="900"/>
      <c r="L176" s="900"/>
      <c r="M176" s="900"/>
      <c r="N176" s="900"/>
      <c r="O176" s="1707"/>
      <c r="P176" s="1708"/>
      <c r="Q176" s="1708"/>
      <c r="R176" s="1708"/>
      <c r="S176" s="1709"/>
      <c r="T176" s="1710"/>
      <c r="U176" s="1711"/>
      <c r="V176" s="1711"/>
      <c r="W176" s="1711"/>
      <c r="X176" s="1712"/>
      <c r="Y176" s="900"/>
      <c r="Z176" s="900"/>
    </row>
    <row r="177" spans="1:26" ht="14.25" thickTop="1" thickBot="1" x14ac:dyDescent="0.25">
      <c r="A177" s="899">
        <v>6</v>
      </c>
      <c r="B177" s="900" t="s">
        <v>347</v>
      </c>
      <c r="C177" s="900"/>
      <c r="D177" s="900"/>
      <c r="E177" s="900"/>
      <c r="F177" s="900"/>
      <c r="G177" s="900"/>
      <c r="H177" s="900"/>
      <c r="I177" s="900"/>
      <c r="J177" s="900"/>
      <c r="K177" s="900"/>
      <c r="L177" s="900"/>
      <c r="M177" s="900"/>
      <c r="N177" s="900"/>
      <c r="O177" s="1707"/>
      <c r="P177" s="1708"/>
      <c r="Q177" s="1708"/>
      <c r="R177" s="1708"/>
      <c r="S177" s="1709"/>
      <c r="T177" s="1710"/>
      <c r="U177" s="1711"/>
      <c r="V177" s="1711"/>
      <c r="W177" s="1711"/>
      <c r="X177" s="1712"/>
      <c r="Y177" s="900"/>
      <c r="Z177" s="900"/>
    </row>
    <row r="178" spans="1:26" ht="14.25" thickTop="1" thickBot="1" x14ac:dyDescent="0.25">
      <c r="A178" s="899">
        <v>7</v>
      </c>
      <c r="B178" s="900" t="s">
        <v>660</v>
      </c>
      <c r="C178" s="900"/>
      <c r="D178" s="900"/>
      <c r="E178" s="900"/>
      <c r="F178" s="900"/>
      <c r="G178" s="900"/>
      <c r="H178" s="900"/>
      <c r="I178" s="900"/>
      <c r="J178" s="900"/>
      <c r="K178" s="900"/>
      <c r="L178" s="900"/>
      <c r="M178" s="900"/>
      <c r="N178" s="900"/>
      <c r="O178" s="1707"/>
      <c r="P178" s="1708"/>
      <c r="Q178" s="1708"/>
      <c r="R178" s="1708"/>
      <c r="S178" s="1709"/>
      <c r="T178" s="1710"/>
      <c r="U178" s="1711"/>
      <c r="V178" s="1711"/>
      <c r="W178" s="1711"/>
      <c r="X178" s="1712"/>
      <c r="Y178" s="900"/>
      <c r="Z178" s="900"/>
    </row>
    <row r="179" spans="1:26" ht="14.25" thickTop="1" thickBot="1" x14ac:dyDescent="0.25">
      <c r="A179" s="899">
        <v>8</v>
      </c>
      <c r="B179" s="900" t="s">
        <v>348</v>
      </c>
      <c r="C179" s="900"/>
      <c r="D179" s="900"/>
      <c r="E179" s="900"/>
      <c r="F179" s="900"/>
      <c r="G179" s="900"/>
      <c r="H179" s="900"/>
      <c r="I179" s="900"/>
      <c r="J179" s="900"/>
      <c r="K179" s="900"/>
      <c r="L179" s="900"/>
      <c r="M179" s="900"/>
      <c r="N179" s="900"/>
      <c r="O179" s="1707"/>
      <c r="P179" s="1708"/>
      <c r="Q179" s="1708"/>
      <c r="R179" s="1708"/>
      <c r="S179" s="1709"/>
      <c r="T179" s="1710"/>
      <c r="U179" s="1711"/>
      <c r="V179" s="1711"/>
      <c r="W179" s="1711"/>
      <c r="X179" s="1712"/>
      <c r="Y179" s="900"/>
      <c r="Z179" s="900"/>
    </row>
    <row r="180" spans="1:26" ht="14.25" thickTop="1" thickBot="1" x14ac:dyDescent="0.25">
      <c r="A180" s="899">
        <v>9</v>
      </c>
      <c r="B180" s="900" t="s">
        <v>662</v>
      </c>
      <c r="C180" s="900"/>
      <c r="D180" s="900"/>
      <c r="E180" s="900"/>
      <c r="F180" s="900"/>
      <c r="G180" s="900"/>
      <c r="H180" s="900"/>
      <c r="I180" s="900"/>
      <c r="J180" s="900"/>
      <c r="K180" s="900"/>
      <c r="L180" s="900"/>
      <c r="M180" s="900"/>
      <c r="N180" s="900"/>
      <c r="O180" s="1707"/>
      <c r="P180" s="1708"/>
      <c r="Q180" s="1708"/>
      <c r="R180" s="1708"/>
      <c r="S180" s="1709"/>
      <c r="T180" s="1710"/>
      <c r="U180" s="1711"/>
      <c r="V180" s="1711"/>
      <c r="W180" s="1711"/>
      <c r="X180" s="1712"/>
      <c r="Y180" s="900"/>
      <c r="Z180" s="900"/>
    </row>
    <row r="181" spans="1:26" ht="14.25" thickTop="1" thickBot="1" x14ac:dyDescent="0.25">
      <c r="A181" s="899">
        <v>10</v>
      </c>
      <c r="B181" s="911" t="s">
        <v>663</v>
      </c>
      <c r="C181" s="900"/>
      <c r="D181" s="900"/>
      <c r="E181" s="900"/>
      <c r="F181" s="900"/>
      <c r="G181" s="900"/>
      <c r="H181" s="900"/>
      <c r="I181" s="900"/>
      <c r="J181" s="900"/>
      <c r="K181" s="900"/>
      <c r="L181" s="900"/>
      <c r="M181" s="900"/>
      <c r="N181" s="900"/>
      <c r="O181" s="1707"/>
      <c r="P181" s="1708"/>
      <c r="Q181" s="1708"/>
      <c r="R181" s="1708"/>
      <c r="S181" s="1709"/>
      <c r="T181" s="1710"/>
      <c r="U181" s="1711"/>
      <c r="V181" s="1711"/>
      <c r="W181" s="1711"/>
      <c r="X181" s="1712"/>
      <c r="Y181" s="900"/>
      <c r="Z181" s="900"/>
    </row>
    <row r="182" spans="1:26" ht="14.25" thickTop="1" thickBot="1" x14ac:dyDescent="0.25">
      <c r="A182" s="899">
        <v>11</v>
      </c>
      <c r="B182" s="900" t="s">
        <v>655</v>
      </c>
      <c r="C182" s="900"/>
      <c r="D182" s="900"/>
      <c r="E182" s="900"/>
      <c r="F182" s="900"/>
      <c r="G182" s="900"/>
      <c r="H182" s="900"/>
      <c r="I182" s="900"/>
      <c r="J182" s="900"/>
      <c r="K182" s="900"/>
      <c r="L182" s="900"/>
      <c r="M182" s="900"/>
      <c r="N182" s="900"/>
      <c r="O182" s="1716"/>
      <c r="P182" s="1717"/>
      <c r="Q182" s="1717"/>
      <c r="R182" s="1717"/>
      <c r="S182" s="1718"/>
      <c r="T182" s="1713"/>
      <c r="U182" s="1714"/>
      <c r="V182" s="1714"/>
      <c r="W182" s="1714"/>
      <c r="X182" s="1715"/>
      <c r="Y182" s="900"/>
      <c r="Z182" s="900"/>
    </row>
    <row r="183" spans="1:26" ht="14.25" thickTop="1" thickBot="1" x14ac:dyDescent="0.25">
      <c r="A183" s="899">
        <v>12</v>
      </c>
      <c r="B183" s="900" t="s">
        <v>371</v>
      </c>
      <c r="C183" s="900"/>
      <c r="D183" s="900"/>
      <c r="E183" s="900"/>
      <c r="F183" s="900"/>
      <c r="G183" s="900"/>
      <c r="H183" s="900"/>
      <c r="I183" s="900"/>
      <c r="J183" s="900"/>
      <c r="K183" s="900"/>
      <c r="L183" s="900"/>
      <c r="M183" s="900"/>
      <c r="N183" s="900"/>
      <c r="O183" s="1707"/>
      <c r="P183" s="1708"/>
      <c r="Q183" s="1708"/>
      <c r="R183" s="1708"/>
      <c r="S183" s="1709"/>
      <c r="T183" s="1710"/>
      <c r="U183" s="1711"/>
      <c r="V183" s="1711"/>
      <c r="W183" s="1711"/>
      <c r="X183" s="1712"/>
      <c r="Y183" s="900"/>
      <c r="Z183" s="900"/>
    </row>
    <row r="184" spans="1:26" ht="14.25" thickTop="1" thickBot="1" x14ac:dyDescent="0.25">
      <c r="A184" s="899">
        <v>13</v>
      </c>
      <c r="B184" s="900" t="s">
        <v>351</v>
      </c>
      <c r="C184" s="900"/>
      <c r="D184" s="900"/>
      <c r="E184" s="900"/>
      <c r="F184" s="900"/>
      <c r="G184" s="900"/>
      <c r="H184" s="900"/>
      <c r="I184" s="900"/>
      <c r="J184" s="900"/>
      <c r="K184" s="900"/>
      <c r="L184" s="900"/>
      <c r="M184" s="900"/>
      <c r="N184" s="900"/>
      <c r="O184" s="1707"/>
      <c r="P184" s="1708"/>
      <c r="Q184" s="1708"/>
      <c r="R184" s="1708"/>
      <c r="S184" s="1709"/>
      <c r="T184" s="1710"/>
      <c r="U184" s="1711"/>
      <c r="V184" s="1711"/>
      <c r="W184" s="1711"/>
      <c r="X184" s="1712"/>
      <c r="Y184" s="900"/>
      <c r="Z184" s="900"/>
    </row>
    <row r="185" spans="1:26" ht="14.25" thickTop="1" thickBot="1" x14ac:dyDescent="0.25">
      <c r="A185" s="899">
        <v>14</v>
      </c>
      <c r="B185" s="900" t="s">
        <v>349</v>
      </c>
      <c r="C185" s="900"/>
      <c r="D185" s="900"/>
      <c r="E185" s="900"/>
      <c r="F185" s="900"/>
      <c r="G185" s="900"/>
      <c r="H185" s="900"/>
      <c r="I185" s="900"/>
      <c r="J185" s="900"/>
      <c r="K185" s="900"/>
      <c r="L185" s="900"/>
      <c r="M185" s="900"/>
      <c r="N185" s="900"/>
      <c r="O185" s="1707"/>
      <c r="P185" s="1708"/>
      <c r="Q185" s="1708"/>
      <c r="R185" s="1708"/>
      <c r="S185" s="1709"/>
      <c r="T185" s="1710"/>
      <c r="U185" s="1711"/>
      <c r="V185" s="1711"/>
      <c r="W185" s="1711"/>
      <c r="X185" s="1712"/>
      <c r="Y185" s="900"/>
      <c r="Z185" s="900"/>
    </row>
    <row r="186" spans="1:26" ht="14.25" thickTop="1" thickBot="1" x14ac:dyDescent="0.25">
      <c r="A186" s="899"/>
      <c r="B186" s="900"/>
      <c r="C186" s="900"/>
      <c r="D186" s="900"/>
      <c r="E186" s="900"/>
      <c r="F186" s="900"/>
      <c r="G186" s="900"/>
      <c r="H186" s="900"/>
      <c r="I186" s="900"/>
      <c r="J186" s="900"/>
      <c r="K186" s="900"/>
      <c r="L186" s="900"/>
      <c r="M186" s="900"/>
      <c r="N186" s="900"/>
      <c r="O186" s="900"/>
      <c r="P186" s="900"/>
      <c r="Q186" s="900"/>
      <c r="R186" s="900"/>
      <c r="S186" s="900"/>
      <c r="T186" s="900"/>
      <c r="U186" s="900"/>
      <c r="V186" s="900"/>
      <c r="W186" s="900"/>
      <c r="X186" s="900"/>
      <c r="Y186" s="900"/>
      <c r="Z186" s="900"/>
    </row>
    <row r="187" spans="1:26" ht="14.25" thickTop="1" thickBot="1" x14ac:dyDescent="0.25">
      <c r="A187" s="899"/>
      <c r="B187" s="900" t="s">
        <v>350</v>
      </c>
      <c r="C187" s="900"/>
      <c r="D187" s="900"/>
      <c r="E187" s="900"/>
      <c r="F187" s="900"/>
      <c r="G187" s="900"/>
      <c r="H187" s="900"/>
      <c r="I187" s="900"/>
      <c r="J187" s="900"/>
      <c r="K187" s="900"/>
      <c r="L187" s="900"/>
      <c r="M187" s="900"/>
      <c r="N187" s="900"/>
      <c r="O187" s="1790">
        <f>SUM(O172:S185)</f>
        <v>0</v>
      </c>
      <c r="P187" s="1791"/>
      <c r="Q187" s="1791"/>
      <c r="R187" s="1791"/>
      <c r="S187" s="1792"/>
      <c r="T187" s="1790">
        <f>SUM(T172:X185)</f>
        <v>0</v>
      </c>
      <c r="U187" s="1791"/>
      <c r="V187" s="1791"/>
      <c r="W187" s="1791"/>
      <c r="X187" s="1792"/>
      <c r="Y187" s="900"/>
      <c r="Z187" s="900"/>
    </row>
    <row r="188" spans="1:26" ht="13.5" thickTop="1" x14ac:dyDescent="0.2">
      <c r="A188" s="899"/>
      <c r="B188" s="900"/>
      <c r="C188" s="900"/>
      <c r="D188" s="900"/>
      <c r="E188" s="900"/>
      <c r="F188" s="900"/>
      <c r="G188" s="900"/>
      <c r="H188" s="900"/>
      <c r="I188" s="900"/>
      <c r="J188" s="950"/>
      <c r="K188" s="950"/>
      <c r="L188" s="950"/>
      <c r="M188" s="950"/>
      <c r="N188" s="950"/>
      <c r="O188" s="947"/>
      <c r="P188" s="947"/>
      <c r="Q188" s="947"/>
      <c r="R188" s="947"/>
      <c r="S188" s="947"/>
      <c r="T188" s="947"/>
      <c r="U188" s="947"/>
      <c r="V188" s="947"/>
      <c r="W188" s="947"/>
      <c r="X188" s="947"/>
      <c r="Y188" s="950"/>
      <c r="Z188" s="950"/>
    </row>
    <row r="189" spans="1:26" ht="16.5" thickBot="1" x14ac:dyDescent="0.3">
      <c r="A189" s="338"/>
      <c r="B189" s="1793" t="s">
        <v>352</v>
      </c>
      <c r="C189" s="1793"/>
      <c r="D189" s="1793"/>
      <c r="E189" s="1793"/>
      <c r="F189" s="337"/>
      <c r="G189" s="900"/>
      <c r="H189" s="900"/>
      <c r="I189" s="900"/>
      <c r="J189" s="900"/>
      <c r="K189" s="900"/>
      <c r="L189" s="900"/>
      <c r="M189" s="900"/>
      <c r="N189" s="900"/>
      <c r="O189" s="900"/>
      <c r="P189" s="900"/>
      <c r="Q189" s="900"/>
      <c r="R189" s="900"/>
      <c r="S189" s="900"/>
      <c r="T189" s="900"/>
      <c r="U189" s="900"/>
      <c r="V189" s="900"/>
      <c r="W189" s="900"/>
      <c r="X189" s="900"/>
      <c r="Y189" s="900"/>
      <c r="Z189" s="900"/>
    </row>
    <row r="190" spans="1:26" ht="14.25" thickTop="1" thickBot="1" x14ac:dyDescent="0.25">
      <c r="A190" s="899"/>
      <c r="B190" s="900"/>
      <c r="C190" s="900"/>
      <c r="D190" s="900"/>
      <c r="E190" s="900"/>
      <c r="F190" s="900"/>
      <c r="G190" s="900"/>
      <c r="H190" s="900"/>
      <c r="I190" s="900"/>
      <c r="J190" s="900"/>
      <c r="K190" s="900"/>
      <c r="L190" s="900"/>
      <c r="M190" s="900"/>
      <c r="N190" s="900"/>
      <c r="O190" s="1778" t="s">
        <v>344</v>
      </c>
      <c r="P190" s="1779"/>
      <c r="Q190" s="1779"/>
      <c r="R190" s="1779"/>
      <c r="S190" s="1780"/>
      <c r="T190" s="900"/>
      <c r="U190" s="900"/>
      <c r="V190" s="900"/>
      <c r="W190" s="898"/>
      <c r="X190" s="898"/>
      <c r="Y190" s="898"/>
      <c r="Z190" s="898"/>
    </row>
    <row r="191" spans="1:26" ht="14.25" thickTop="1" thickBot="1" x14ac:dyDescent="0.25">
      <c r="A191" s="899">
        <v>1</v>
      </c>
      <c r="B191" s="900" t="s">
        <v>353</v>
      </c>
      <c r="C191" s="900"/>
      <c r="D191" s="900"/>
      <c r="E191" s="900"/>
      <c r="F191" s="900"/>
      <c r="G191" s="900"/>
      <c r="H191" s="900"/>
      <c r="I191" s="900"/>
      <c r="J191" s="900"/>
      <c r="K191" s="900"/>
      <c r="L191" s="900"/>
      <c r="M191" s="900"/>
      <c r="N191" s="900"/>
      <c r="O191" s="1707"/>
      <c r="P191" s="1708"/>
      <c r="Q191" s="1708"/>
      <c r="R191" s="1708"/>
      <c r="S191" s="1709"/>
      <c r="T191" s="900"/>
      <c r="U191" s="900"/>
      <c r="V191" s="900"/>
      <c r="W191" s="898"/>
      <c r="X191" s="898"/>
      <c r="Y191" s="898"/>
      <c r="Z191" s="898"/>
    </row>
    <row r="192" spans="1:26" ht="14.25" thickTop="1" thickBot="1" x14ac:dyDescent="0.25">
      <c r="A192" s="899">
        <v>2</v>
      </c>
      <c r="B192" s="900" t="s">
        <v>294</v>
      </c>
      <c r="C192" s="900"/>
      <c r="D192" s="900"/>
      <c r="E192" s="900"/>
      <c r="F192" s="900"/>
      <c r="G192" s="900"/>
      <c r="H192" s="900"/>
      <c r="I192" s="900"/>
      <c r="J192" s="900"/>
      <c r="K192" s="900"/>
      <c r="L192" s="900"/>
      <c r="M192" s="900"/>
      <c r="N192" s="900"/>
      <c r="O192" s="1707"/>
      <c r="P192" s="1708"/>
      <c r="Q192" s="1708"/>
      <c r="R192" s="1708"/>
      <c r="S192" s="1709"/>
      <c r="T192" s="900"/>
      <c r="U192" s="900"/>
      <c r="V192" s="900"/>
      <c r="W192" s="898"/>
      <c r="X192" s="898"/>
      <c r="Y192" s="898"/>
      <c r="Z192" s="898"/>
    </row>
    <row r="193" spans="1:35" ht="24.75" customHeight="1" thickTop="1" thickBot="1" x14ac:dyDescent="0.25">
      <c r="A193" s="951">
        <v>3</v>
      </c>
      <c r="B193" s="1767" t="s">
        <v>623</v>
      </c>
      <c r="C193" s="1767"/>
      <c r="D193" s="1767"/>
      <c r="E193" s="1767"/>
      <c r="F193" s="1767"/>
      <c r="G193" s="1767"/>
      <c r="H193" s="1767"/>
      <c r="I193" s="1767"/>
      <c r="J193" s="1767"/>
      <c r="K193" s="1767"/>
      <c r="L193" s="1767"/>
      <c r="M193" s="1767"/>
      <c r="N193" s="952"/>
      <c r="O193" s="1707"/>
      <c r="P193" s="1708"/>
      <c r="Q193" s="1708"/>
      <c r="R193" s="1708"/>
      <c r="S193" s="1709"/>
      <c r="T193" s="900"/>
      <c r="U193" s="900"/>
      <c r="V193" s="900"/>
      <c r="W193" s="898"/>
      <c r="X193" s="898"/>
      <c r="Y193" s="898"/>
      <c r="Z193" s="898"/>
    </row>
    <row r="194" spans="1:35" ht="14.25" thickTop="1" thickBot="1" x14ac:dyDescent="0.25">
      <c r="A194" s="899">
        <v>4</v>
      </c>
      <c r="B194" s="900" t="s">
        <v>354</v>
      </c>
      <c r="C194" s="900"/>
      <c r="D194" s="900"/>
      <c r="E194" s="900"/>
      <c r="F194" s="900"/>
      <c r="G194" s="900"/>
      <c r="H194" s="900"/>
      <c r="I194" s="900"/>
      <c r="J194" s="900"/>
      <c r="K194" s="900"/>
      <c r="L194" s="900"/>
      <c r="M194" s="900"/>
      <c r="N194" s="900"/>
      <c r="O194" s="1707"/>
      <c r="P194" s="1708"/>
      <c r="Q194" s="1708"/>
      <c r="R194" s="1708"/>
      <c r="S194" s="1709"/>
      <c r="T194" s="900"/>
      <c r="U194" s="900"/>
      <c r="V194" s="900"/>
      <c r="W194" s="898"/>
      <c r="X194" s="898"/>
      <c r="Y194" s="898"/>
      <c r="Z194" s="898"/>
    </row>
    <row r="195" spans="1:35" ht="14.25" thickTop="1" thickBot="1" x14ac:dyDescent="0.25">
      <c r="A195" s="899">
        <v>5</v>
      </c>
      <c r="B195" s="900" t="s">
        <v>621</v>
      </c>
      <c r="C195" s="900"/>
      <c r="D195" s="900"/>
      <c r="E195" s="900"/>
      <c r="F195" s="900"/>
      <c r="G195" s="900"/>
      <c r="H195" s="900"/>
      <c r="I195" s="900"/>
      <c r="J195" s="900"/>
      <c r="K195" s="900"/>
      <c r="L195" s="900"/>
      <c r="M195" s="900"/>
      <c r="N195" s="900"/>
      <c r="O195" s="1707"/>
      <c r="P195" s="1708"/>
      <c r="Q195" s="1708"/>
      <c r="R195" s="1708"/>
      <c r="S195" s="1709"/>
      <c r="T195" s="900"/>
      <c r="U195" s="900"/>
      <c r="V195" s="900"/>
      <c r="W195" s="898"/>
      <c r="X195" s="898"/>
      <c r="Y195" s="898"/>
      <c r="Z195" s="898"/>
    </row>
    <row r="196" spans="1:35" ht="14.25" thickTop="1" thickBot="1" x14ac:dyDescent="0.25">
      <c r="A196" s="899">
        <v>6</v>
      </c>
      <c r="B196" s="900" t="s">
        <v>355</v>
      </c>
      <c r="C196" s="900"/>
      <c r="D196" s="900"/>
      <c r="E196" s="900"/>
      <c r="F196" s="900"/>
      <c r="G196" s="900"/>
      <c r="H196" s="900"/>
      <c r="I196" s="900"/>
      <c r="J196" s="900"/>
      <c r="K196" s="900"/>
      <c r="L196" s="900"/>
      <c r="M196" s="900"/>
      <c r="N196" s="900"/>
      <c r="O196" s="1707"/>
      <c r="P196" s="1708"/>
      <c r="Q196" s="1708"/>
      <c r="R196" s="1708"/>
      <c r="S196" s="1709"/>
      <c r="T196" s="900"/>
      <c r="U196" s="900"/>
      <c r="V196" s="900"/>
      <c r="W196" s="898"/>
      <c r="X196" s="898"/>
      <c r="Y196" s="898"/>
      <c r="Z196" s="898"/>
    </row>
    <row r="197" spans="1:35" ht="14.25" thickTop="1" thickBot="1" x14ac:dyDescent="0.25">
      <c r="A197" s="899"/>
      <c r="B197" s="900"/>
      <c r="C197" s="900"/>
      <c r="D197" s="900"/>
      <c r="E197" s="900"/>
      <c r="F197" s="900"/>
      <c r="G197" s="900"/>
      <c r="H197" s="900"/>
      <c r="I197" s="900"/>
      <c r="J197" s="900"/>
      <c r="K197" s="900"/>
      <c r="L197" s="900"/>
      <c r="M197" s="900"/>
      <c r="N197" s="900"/>
      <c r="O197" s="947"/>
      <c r="P197" s="947"/>
      <c r="Q197" s="947"/>
      <c r="R197" s="947"/>
      <c r="S197" s="947"/>
      <c r="T197" s="900"/>
      <c r="U197" s="900"/>
      <c r="V197" s="900"/>
      <c r="W197" s="898"/>
      <c r="X197" s="898"/>
      <c r="Y197" s="898"/>
      <c r="Z197" s="898"/>
    </row>
    <row r="198" spans="1:35" ht="14.25" thickTop="1" thickBot="1" x14ac:dyDescent="0.25">
      <c r="A198" s="899"/>
      <c r="B198" s="900" t="s">
        <v>350</v>
      </c>
      <c r="C198" s="900"/>
      <c r="D198" s="900"/>
      <c r="E198" s="900"/>
      <c r="F198" s="900"/>
      <c r="G198" s="900"/>
      <c r="H198" s="900"/>
      <c r="I198" s="900"/>
      <c r="J198" s="900"/>
      <c r="K198" s="900"/>
      <c r="L198" s="900"/>
      <c r="M198" s="900"/>
      <c r="N198" s="900"/>
      <c r="O198" s="1781">
        <f>SUM(O191:S196)</f>
        <v>0</v>
      </c>
      <c r="P198" s="1782"/>
      <c r="Q198" s="1782"/>
      <c r="R198" s="1782"/>
      <c r="S198" s="1783"/>
      <c r="T198" s="900"/>
      <c r="U198" s="900"/>
      <c r="V198" s="900"/>
      <c r="W198" s="898"/>
      <c r="X198" s="898"/>
      <c r="Y198" s="898"/>
      <c r="Z198" s="898"/>
    </row>
    <row r="199" spans="1:35" ht="13.5" thickTop="1" x14ac:dyDescent="0.2">
      <c r="A199" s="899"/>
      <c r="B199" s="900"/>
      <c r="C199" s="900"/>
      <c r="D199" s="900"/>
      <c r="E199" s="900"/>
      <c r="F199" s="900"/>
      <c r="G199" s="900"/>
      <c r="H199" s="900"/>
      <c r="I199" s="900"/>
      <c r="J199" s="900"/>
      <c r="K199" s="900"/>
      <c r="L199" s="900"/>
      <c r="M199" s="900"/>
      <c r="N199" s="900"/>
      <c r="O199" s="900"/>
      <c r="P199" s="900"/>
      <c r="Q199" s="900"/>
      <c r="R199" s="900"/>
      <c r="S199" s="900"/>
      <c r="T199" s="900"/>
      <c r="U199" s="900"/>
      <c r="V199" s="900"/>
      <c r="W199" s="900"/>
      <c r="X199" s="900"/>
      <c r="Y199" s="900"/>
      <c r="Z199" s="900"/>
    </row>
    <row r="200" spans="1:35" x14ac:dyDescent="0.2">
      <c r="A200" s="338"/>
      <c r="B200" s="338"/>
      <c r="C200" s="338"/>
      <c r="D200" s="338"/>
      <c r="E200" s="338"/>
      <c r="F200" s="338"/>
      <c r="G200" s="338"/>
      <c r="H200" s="338"/>
      <c r="I200" s="338"/>
      <c r="J200" s="338"/>
      <c r="K200" s="338"/>
      <c r="L200" s="338"/>
      <c r="M200" s="338"/>
      <c r="N200" s="338"/>
      <c r="O200" s="338"/>
      <c r="P200" s="338"/>
      <c r="Q200" s="338"/>
      <c r="R200" s="338"/>
      <c r="S200" s="338"/>
      <c r="T200" s="338"/>
      <c r="U200" s="338"/>
      <c r="V200" s="338"/>
      <c r="W200" s="338"/>
      <c r="X200" s="338"/>
      <c r="Y200" s="338"/>
      <c r="Z200" s="338"/>
      <c r="AH200" s="323"/>
      <c r="AI200" s="323"/>
    </row>
    <row r="201" spans="1:35" x14ac:dyDescent="0.2">
      <c r="A201" s="338"/>
      <c r="B201" s="338"/>
      <c r="C201" s="338"/>
      <c r="D201" s="338"/>
      <c r="E201" s="338"/>
      <c r="F201" s="338"/>
      <c r="G201" s="338"/>
      <c r="H201" s="338"/>
      <c r="I201" s="338"/>
      <c r="J201" s="338"/>
      <c r="K201" s="338"/>
      <c r="L201" s="338"/>
      <c r="M201" s="338"/>
      <c r="N201" s="338"/>
      <c r="O201" s="338"/>
      <c r="P201" s="338"/>
      <c r="Q201" s="338"/>
      <c r="R201" s="338"/>
      <c r="S201" s="338"/>
      <c r="T201" s="338"/>
      <c r="U201" s="338"/>
      <c r="V201" s="338"/>
      <c r="W201" s="338"/>
      <c r="X201" s="338"/>
      <c r="Y201" s="338"/>
      <c r="Z201" s="338"/>
      <c r="AH201" s="323"/>
      <c r="AI201" s="323"/>
    </row>
    <row r="202" spans="1:35" x14ac:dyDescent="0.2">
      <c r="A202" s="338"/>
      <c r="B202" s="338"/>
      <c r="C202" s="338"/>
      <c r="D202" s="338"/>
      <c r="E202" s="338"/>
      <c r="F202" s="338"/>
      <c r="G202" s="338"/>
      <c r="H202" s="338"/>
      <c r="I202" s="338"/>
      <c r="J202" s="338"/>
      <c r="K202" s="338"/>
      <c r="L202" s="338"/>
      <c r="M202" s="338"/>
      <c r="N202" s="338"/>
      <c r="O202" s="338"/>
      <c r="P202" s="338"/>
      <c r="Q202" s="338"/>
      <c r="R202" s="338"/>
      <c r="S202" s="338"/>
      <c r="T202" s="338"/>
      <c r="U202" s="338"/>
      <c r="V202" s="338"/>
      <c r="W202" s="338"/>
      <c r="X202" s="338"/>
      <c r="Y202" s="338"/>
      <c r="Z202" s="338"/>
      <c r="AH202" s="323"/>
      <c r="AI202" s="323"/>
    </row>
    <row r="203" spans="1:35" x14ac:dyDescent="0.2">
      <c r="A203" s="338"/>
      <c r="B203" s="338"/>
      <c r="C203" s="338"/>
      <c r="D203" s="338"/>
      <c r="E203" s="338"/>
      <c r="F203" s="338"/>
      <c r="G203" s="338"/>
      <c r="H203" s="338"/>
      <c r="I203" s="338"/>
      <c r="J203" s="338"/>
      <c r="K203" s="338"/>
      <c r="L203" s="338"/>
      <c r="M203" s="338"/>
      <c r="N203" s="338"/>
      <c r="O203" s="338"/>
      <c r="P203" s="338"/>
      <c r="Q203" s="338"/>
      <c r="R203" s="338"/>
      <c r="S203" s="338"/>
      <c r="T203" s="338"/>
      <c r="U203" s="338"/>
      <c r="V203" s="338"/>
      <c r="W203" s="338"/>
      <c r="X203" s="338"/>
      <c r="Y203" s="338"/>
      <c r="Z203" s="338"/>
    </row>
    <row r="204" spans="1:35" x14ac:dyDescent="0.2">
      <c r="A204" s="338"/>
      <c r="B204" s="338"/>
      <c r="C204" s="338"/>
      <c r="D204" s="338"/>
      <c r="E204" s="338"/>
      <c r="F204" s="338"/>
      <c r="G204" s="338"/>
      <c r="H204" s="338"/>
      <c r="I204" s="338"/>
      <c r="J204" s="338"/>
      <c r="K204" s="338"/>
      <c r="L204" s="338"/>
      <c r="M204" s="338"/>
      <c r="N204" s="338"/>
      <c r="O204" s="338"/>
      <c r="P204" s="338"/>
      <c r="Q204" s="338"/>
      <c r="R204" s="338"/>
      <c r="S204" s="338"/>
      <c r="T204" s="338"/>
      <c r="U204" s="338"/>
      <c r="V204" s="338"/>
      <c r="W204" s="338"/>
      <c r="X204" s="338"/>
      <c r="Y204" s="338"/>
      <c r="Z204" s="338"/>
    </row>
    <row r="205" spans="1:35" x14ac:dyDescent="0.2">
      <c r="A205" s="338"/>
      <c r="B205" s="338"/>
      <c r="C205" s="338"/>
      <c r="D205" s="338"/>
      <c r="E205" s="338"/>
      <c r="F205" s="338"/>
      <c r="G205" s="338"/>
      <c r="H205" s="338"/>
      <c r="I205" s="338"/>
      <c r="J205" s="338"/>
      <c r="K205" s="338"/>
      <c r="L205" s="338"/>
      <c r="M205" s="338"/>
      <c r="N205" s="338"/>
      <c r="O205" s="338"/>
      <c r="P205" s="338"/>
      <c r="Q205" s="338"/>
      <c r="R205" s="338"/>
      <c r="S205" s="338"/>
      <c r="T205" s="338"/>
      <c r="U205" s="338"/>
      <c r="V205" s="338"/>
      <c r="W205" s="338"/>
      <c r="X205" s="338"/>
      <c r="Y205" s="338"/>
      <c r="Z205" s="338"/>
    </row>
    <row r="206" spans="1:35" x14ac:dyDescent="0.2">
      <c r="A206" s="338"/>
      <c r="B206" s="337"/>
      <c r="C206" s="337"/>
      <c r="D206" s="337"/>
      <c r="E206" s="337"/>
      <c r="F206" s="337"/>
      <c r="G206" s="337"/>
      <c r="H206" s="337"/>
      <c r="I206" s="337"/>
      <c r="J206" s="337"/>
      <c r="K206" s="337"/>
      <c r="L206" s="337"/>
      <c r="M206" s="337"/>
      <c r="N206" s="337"/>
      <c r="O206" s="337"/>
      <c r="P206" s="337"/>
      <c r="Q206" s="337"/>
      <c r="R206" s="337"/>
      <c r="S206" s="337"/>
      <c r="T206" s="337"/>
      <c r="U206" s="337"/>
      <c r="V206" s="337"/>
      <c r="W206" s="337"/>
      <c r="X206" s="337"/>
      <c r="Y206" s="337"/>
      <c r="Z206" s="337"/>
    </row>
    <row r="207" spans="1:35" x14ac:dyDescent="0.2">
      <c r="A207" s="338"/>
      <c r="B207" s="337"/>
      <c r="C207" s="337"/>
      <c r="D207" s="337"/>
      <c r="E207" s="337"/>
      <c r="F207" s="337"/>
      <c r="G207" s="337"/>
      <c r="H207" s="337"/>
      <c r="I207" s="337"/>
      <c r="J207" s="337"/>
      <c r="K207" s="337"/>
      <c r="L207" s="337"/>
      <c r="M207" s="337"/>
      <c r="N207" s="337"/>
      <c r="O207" s="337"/>
      <c r="P207" s="337"/>
      <c r="Q207" s="337"/>
      <c r="R207" s="337"/>
      <c r="S207" s="337"/>
      <c r="T207" s="337"/>
      <c r="U207" s="337"/>
      <c r="V207" s="337"/>
      <c r="W207" s="337"/>
      <c r="X207" s="337"/>
      <c r="Y207" s="337"/>
      <c r="Z207" s="337"/>
    </row>
    <row r="208" spans="1:35" x14ac:dyDescent="0.2">
      <c r="A208" s="338"/>
      <c r="B208" s="337"/>
      <c r="C208" s="337"/>
      <c r="D208" s="337"/>
      <c r="E208" s="337"/>
      <c r="F208" s="337"/>
      <c r="G208" s="337"/>
      <c r="H208" s="337"/>
      <c r="I208" s="337"/>
      <c r="J208" s="337"/>
      <c r="K208" s="337"/>
      <c r="L208" s="337"/>
      <c r="M208" s="337"/>
      <c r="N208" s="337"/>
      <c r="O208" s="337"/>
      <c r="P208" s="337"/>
      <c r="Q208" s="337"/>
      <c r="R208" s="337"/>
      <c r="S208" s="337"/>
      <c r="T208" s="337"/>
      <c r="U208" s="337"/>
      <c r="V208" s="337"/>
      <c r="W208" s="337"/>
      <c r="X208" s="337"/>
      <c r="Y208" s="337"/>
      <c r="Z208" s="337"/>
    </row>
    <row r="209" spans="1:26" x14ac:dyDescent="0.2">
      <c r="A209" s="338"/>
      <c r="B209" s="337"/>
      <c r="C209" s="337"/>
      <c r="D209" s="337"/>
      <c r="E209" s="337"/>
      <c r="F209" s="337"/>
      <c r="G209" s="337"/>
      <c r="H209" s="337"/>
      <c r="I209" s="337"/>
      <c r="J209" s="337"/>
      <c r="K209" s="337"/>
      <c r="L209" s="337"/>
      <c r="M209" s="337"/>
      <c r="N209" s="337"/>
      <c r="O209" s="337"/>
      <c r="P209" s="337"/>
      <c r="Q209" s="337"/>
      <c r="R209" s="337"/>
      <c r="S209" s="337"/>
      <c r="T209" s="337"/>
      <c r="U209" s="337"/>
      <c r="V209" s="337"/>
      <c r="W209" s="337"/>
      <c r="X209" s="337"/>
      <c r="Y209" s="337"/>
      <c r="Z209" s="337"/>
    </row>
    <row r="210" spans="1:26" x14ac:dyDescent="0.2">
      <c r="A210" s="338"/>
      <c r="B210" s="337"/>
      <c r="C210" s="337"/>
      <c r="D210" s="337"/>
      <c r="E210" s="337"/>
      <c r="F210" s="337"/>
      <c r="G210" s="337"/>
      <c r="H210" s="337"/>
      <c r="I210" s="337"/>
      <c r="J210" s="337"/>
      <c r="K210" s="337"/>
      <c r="L210" s="337"/>
      <c r="M210" s="337"/>
      <c r="N210" s="337"/>
      <c r="O210" s="337"/>
      <c r="P210" s="337"/>
      <c r="Q210" s="337"/>
      <c r="R210" s="337"/>
      <c r="S210" s="337"/>
      <c r="T210" s="337"/>
      <c r="U210" s="337"/>
      <c r="V210" s="337"/>
      <c r="W210" s="337"/>
      <c r="X210" s="337"/>
      <c r="Y210" s="337"/>
      <c r="Z210" s="337"/>
    </row>
    <row r="211" spans="1:26" x14ac:dyDescent="0.2">
      <c r="A211" s="338"/>
      <c r="B211" s="337"/>
      <c r="C211" s="337"/>
      <c r="D211" s="337"/>
      <c r="E211" s="337"/>
      <c r="F211" s="337"/>
      <c r="G211" s="337"/>
      <c r="H211" s="337"/>
      <c r="I211" s="337"/>
      <c r="J211" s="337"/>
      <c r="K211" s="337"/>
      <c r="L211" s="337"/>
      <c r="M211" s="337"/>
      <c r="N211" s="337"/>
      <c r="O211" s="337"/>
      <c r="P211" s="337"/>
      <c r="Q211" s="337"/>
      <c r="R211" s="337"/>
      <c r="S211" s="337"/>
      <c r="T211" s="337"/>
      <c r="U211" s="337"/>
      <c r="V211" s="337"/>
      <c r="W211" s="337"/>
      <c r="X211" s="337"/>
      <c r="Y211" s="337"/>
      <c r="Z211" s="337"/>
    </row>
    <row r="213" spans="1:26" ht="16.5" x14ac:dyDescent="0.25">
      <c r="C213" s="344"/>
    </row>
    <row r="214" spans="1:26" ht="16.5" x14ac:dyDescent="0.25">
      <c r="C214" s="334"/>
    </row>
    <row r="215" spans="1:26" ht="16.5" x14ac:dyDescent="0.25">
      <c r="C215" s="344"/>
    </row>
    <row r="216" spans="1:26" ht="16.5" x14ac:dyDescent="0.25">
      <c r="C216" s="334"/>
    </row>
    <row r="217" spans="1:26" ht="16.5" x14ac:dyDescent="0.25">
      <c r="C217" s="334"/>
    </row>
    <row r="218" spans="1:26" ht="16.5" x14ac:dyDescent="0.25">
      <c r="C218" s="334"/>
    </row>
    <row r="239" spans="1:2" x14ac:dyDescent="0.2">
      <c r="A239" s="335"/>
      <c r="B239" s="335"/>
    </row>
  </sheetData>
  <sheetProtection formatCells="0" formatColumns="0" formatRows="0"/>
  <mergeCells count="333">
    <mergeCell ref="B5:I5"/>
    <mergeCell ref="O5:S5"/>
    <mergeCell ref="P38:Y39"/>
    <mergeCell ref="G49:Y50"/>
    <mergeCell ref="G106:K106"/>
    <mergeCell ref="L106:P106"/>
    <mergeCell ref="Q106:U106"/>
    <mergeCell ref="B96:C96"/>
    <mergeCell ref="B95:C95"/>
    <mergeCell ref="B94:C94"/>
    <mergeCell ref="B93:C93"/>
    <mergeCell ref="B91:C91"/>
    <mergeCell ref="H91:K91"/>
    <mergeCell ref="L91:O91"/>
    <mergeCell ref="B90:C90"/>
    <mergeCell ref="D90:G90"/>
    <mergeCell ref="L90:O90"/>
    <mergeCell ref="L82:O82"/>
    <mergeCell ref="F64:J64"/>
    <mergeCell ref="F65:J65"/>
    <mergeCell ref="J72:M72"/>
    <mergeCell ref="D60:R60"/>
    <mergeCell ref="C68:D69"/>
    <mergeCell ref="C70:D70"/>
    <mergeCell ref="E73:I73"/>
    <mergeCell ref="E74:I74"/>
    <mergeCell ref="B83:C83"/>
    <mergeCell ref="L83:O83"/>
    <mergeCell ref="L86:O86"/>
    <mergeCell ref="B87:C87"/>
    <mergeCell ref="D87:G87"/>
    <mergeCell ref="L84:O84"/>
    <mergeCell ref="B85:C85"/>
    <mergeCell ref="D85:G85"/>
    <mergeCell ref="L85:O85"/>
    <mergeCell ref="J68:M69"/>
    <mergeCell ref="N68:R69"/>
    <mergeCell ref="N71:R71"/>
    <mergeCell ref="K102:P102"/>
    <mergeCell ref="H98:K98"/>
    <mergeCell ref="H93:K93"/>
    <mergeCell ref="H94:K94"/>
    <mergeCell ref="H82:K82"/>
    <mergeCell ref="H92:K92"/>
    <mergeCell ref="H90:K90"/>
    <mergeCell ref="H83:K83"/>
    <mergeCell ref="H85:K85"/>
    <mergeCell ref="H84:K84"/>
    <mergeCell ref="H89:K89"/>
    <mergeCell ref="L89:O89"/>
    <mergeCell ref="N75:R75"/>
    <mergeCell ref="J76:M76"/>
    <mergeCell ref="J75:M75"/>
    <mergeCell ref="J73:M73"/>
    <mergeCell ref="J74:M74"/>
    <mergeCell ref="N73:R73"/>
    <mergeCell ref="N74:R74"/>
    <mergeCell ref="N72:R72"/>
    <mergeCell ref="N70:R70"/>
    <mergeCell ref="B92:C92"/>
    <mergeCell ref="D92:G92"/>
    <mergeCell ref="D98:G98"/>
    <mergeCell ref="D91:G91"/>
    <mergeCell ref="B84:C84"/>
    <mergeCell ref="B88:C88"/>
    <mergeCell ref="D88:G88"/>
    <mergeCell ref="B89:C89"/>
    <mergeCell ref="D89:G89"/>
    <mergeCell ref="B86:C86"/>
    <mergeCell ref="D86:G86"/>
    <mergeCell ref="D95:G95"/>
    <mergeCell ref="D94:G94"/>
    <mergeCell ref="D84:G84"/>
    <mergeCell ref="B118:F118"/>
    <mergeCell ref="G118:K118"/>
    <mergeCell ref="L118:P118"/>
    <mergeCell ref="Q118:U118"/>
    <mergeCell ref="V125:Z125"/>
    <mergeCell ref="V118:Z118"/>
    <mergeCell ref="Q124:U124"/>
    <mergeCell ref="V124:Z124"/>
    <mergeCell ref="V123:Z123"/>
    <mergeCell ref="B122:F122"/>
    <mergeCell ref="G122:K122"/>
    <mergeCell ref="L122:P122"/>
    <mergeCell ref="Q122:U122"/>
    <mergeCell ref="V122:Z122"/>
    <mergeCell ref="V121:Z121"/>
    <mergeCell ref="B120:F120"/>
    <mergeCell ref="G120:K120"/>
    <mergeCell ref="L120:P120"/>
    <mergeCell ref="B125:F125"/>
    <mergeCell ref="B123:F123"/>
    <mergeCell ref="G123:K123"/>
    <mergeCell ref="L123:P123"/>
    <mergeCell ref="Q123:U123"/>
    <mergeCell ref="B119:F119"/>
    <mergeCell ref="G119:K119"/>
    <mergeCell ref="L119:P119"/>
    <mergeCell ref="Q119:U119"/>
    <mergeCell ref="B124:F124"/>
    <mergeCell ref="G124:K124"/>
    <mergeCell ref="L124:P124"/>
    <mergeCell ref="L121:P121"/>
    <mergeCell ref="Q121:U121"/>
    <mergeCell ref="Q120:U120"/>
    <mergeCell ref="B121:F121"/>
    <mergeCell ref="G121:K121"/>
    <mergeCell ref="B131:F131"/>
    <mergeCell ref="G131:K131"/>
    <mergeCell ref="L131:P131"/>
    <mergeCell ref="Q131:U131"/>
    <mergeCell ref="V131:Z131"/>
    <mergeCell ref="B127:F127"/>
    <mergeCell ref="B128:F128"/>
    <mergeCell ref="G133:K133"/>
    <mergeCell ref="L133:P133"/>
    <mergeCell ref="Q133:U133"/>
    <mergeCell ref="V133:Z133"/>
    <mergeCell ref="G128:K128"/>
    <mergeCell ref="L128:P128"/>
    <mergeCell ref="Q128:U128"/>
    <mergeCell ref="V128:Z128"/>
    <mergeCell ref="B130:F130"/>
    <mergeCell ref="G130:K130"/>
    <mergeCell ref="L130:P130"/>
    <mergeCell ref="Q130:U130"/>
    <mergeCell ref="B129:F129"/>
    <mergeCell ref="G129:K129"/>
    <mergeCell ref="L129:P129"/>
    <mergeCell ref="Q129:U129"/>
    <mergeCell ref="V129:Z129"/>
    <mergeCell ref="G109:K109"/>
    <mergeCell ref="L109:P109"/>
    <mergeCell ref="Q109:U109"/>
    <mergeCell ref="G113:K113"/>
    <mergeCell ref="L113:P113"/>
    <mergeCell ref="Q113:U113"/>
    <mergeCell ref="G112:K112"/>
    <mergeCell ref="L112:P112"/>
    <mergeCell ref="Q112:U112"/>
    <mergeCell ref="G110:K110"/>
    <mergeCell ref="L110:P110"/>
    <mergeCell ref="Q110:U110"/>
    <mergeCell ref="G111:K111"/>
    <mergeCell ref="L111:P111"/>
    <mergeCell ref="Q111:U111"/>
    <mergeCell ref="L151:P151"/>
    <mergeCell ref="Q151:U151"/>
    <mergeCell ref="V151:Z151"/>
    <mergeCell ref="V110:Z110"/>
    <mergeCell ref="V150:Z150"/>
    <mergeCell ref="V113:Z113"/>
    <mergeCell ref="V111:Z111"/>
    <mergeCell ref="V112:Z112"/>
    <mergeCell ref="G150:K150"/>
    <mergeCell ref="L150:P150"/>
    <mergeCell ref="Q150:U150"/>
    <mergeCell ref="G116:K116"/>
    <mergeCell ref="Q143:U143"/>
    <mergeCell ref="V143:Z143"/>
    <mergeCell ref="G125:K125"/>
    <mergeCell ref="L125:P125"/>
    <mergeCell ref="Q125:U125"/>
    <mergeCell ref="V120:Z120"/>
    <mergeCell ref="V119:Z119"/>
    <mergeCell ref="V130:Z130"/>
    <mergeCell ref="G139:K139"/>
    <mergeCell ref="L139:P139"/>
    <mergeCell ref="Q139:U139"/>
    <mergeCell ref="V139:Z139"/>
    <mergeCell ref="T108:U108"/>
    <mergeCell ref="L92:O92"/>
    <mergeCell ref="D93:G93"/>
    <mergeCell ref="H88:K88"/>
    <mergeCell ref="L88:O88"/>
    <mergeCell ref="H87:K87"/>
    <mergeCell ref="L87:O87"/>
    <mergeCell ref="H86:K86"/>
    <mergeCell ref="L98:O98"/>
    <mergeCell ref="D99:G99"/>
    <mergeCell ref="H99:K99"/>
    <mergeCell ref="L99:O99"/>
    <mergeCell ref="H95:K95"/>
    <mergeCell ref="L95:O95"/>
    <mergeCell ref="L94:O94"/>
    <mergeCell ref="H96:K96"/>
    <mergeCell ref="L96:O96"/>
    <mergeCell ref="J108:K108"/>
    <mergeCell ref="L93:O93"/>
    <mergeCell ref="G108:H108"/>
    <mergeCell ref="B193:M193"/>
    <mergeCell ref="B189:E189"/>
    <mergeCell ref="O198:S198"/>
    <mergeCell ref="O194:S194"/>
    <mergeCell ref="O196:S196"/>
    <mergeCell ref="O190:S190"/>
    <mergeCell ref="O191:S191"/>
    <mergeCell ref="O192:S192"/>
    <mergeCell ref="O193:S193"/>
    <mergeCell ref="O195:S195"/>
    <mergeCell ref="O187:S187"/>
    <mergeCell ref="T187:X187"/>
    <mergeCell ref="O179:S179"/>
    <mergeCell ref="T176:X176"/>
    <mergeCell ref="T177:X177"/>
    <mergeCell ref="T178:X178"/>
    <mergeCell ref="O176:S176"/>
    <mergeCell ref="O177:S177"/>
    <mergeCell ref="O178:S178"/>
    <mergeCell ref="T180:X180"/>
    <mergeCell ref="T185:X185"/>
    <mergeCell ref="O180:S180"/>
    <mergeCell ref="O185:S185"/>
    <mergeCell ref="T183:X183"/>
    <mergeCell ref="T184:X184"/>
    <mergeCell ref="O183:S183"/>
    <mergeCell ref="O184:S184"/>
    <mergeCell ref="T179:X179"/>
    <mergeCell ref="G151:K151"/>
    <mergeCell ref="L161:P161"/>
    <mergeCell ref="L163:P163"/>
    <mergeCell ref="Q163:U163"/>
    <mergeCell ref="V163:Z163"/>
    <mergeCell ref="L165:P165"/>
    <mergeCell ref="Q165:U165"/>
    <mergeCell ref="V165:Z165"/>
    <mergeCell ref="G136:K136"/>
    <mergeCell ref="G137:K137"/>
    <mergeCell ref="G147:K147"/>
    <mergeCell ref="V147:Z147"/>
    <mergeCell ref="G145:K145"/>
    <mergeCell ref="G143:K143"/>
    <mergeCell ref="L145:P145"/>
    <mergeCell ref="Q145:U145"/>
    <mergeCell ref="V145:Z145"/>
    <mergeCell ref="G141:K141"/>
    <mergeCell ref="L141:P141"/>
    <mergeCell ref="Q141:U141"/>
    <mergeCell ref="V141:Z141"/>
    <mergeCell ref="L143:P143"/>
    <mergeCell ref="Q159:U159"/>
    <mergeCell ref="V159:Z159"/>
    <mergeCell ref="T174:X174"/>
    <mergeCell ref="T170:X170"/>
    <mergeCell ref="O170:S170"/>
    <mergeCell ref="O172:S172"/>
    <mergeCell ref="O173:S173"/>
    <mergeCell ref="T173:X173"/>
    <mergeCell ref="T172:X172"/>
    <mergeCell ref="O175:S175"/>
    <mergeCell ref="Q156:U156"/>
    <mergeCell ref="V156:Z156"/>
    <mergeCell ref="L157:P157"/>
    <mergeCell ref="Q161:U161"/>
    <mergeCell ref="V161:Z161"/>
    <mergeCell ref="L160:P160"/>
    <mergeCell ref="Q160:U160"/>
    <mergeCell ref="V160:Z160"/>
    <mergeCell ref="V109:Z109"/>
    <mergeCell ref="L136:P136"/>
    <mergeCell ref="Q136:U136"/>
    <mergeCell ref="V136:Z136"/>
    <mergeCell ref="L137:P137"/>
    <mergeCell ref="Q137:U137"/>
    <mergeCell ref="V137:Z137"/>
    <mergeCell ref="L147:P147"/>
    <mergeCell ref="Q147:U147"/>
    <mergeCell ref="A1:Z1"/>
    <mergeCell ref="N76:R76"/>
    <mergeCell ref="M36:R36"/>
    <mergeCell ref="T36:W36"/>
    <mergeCell ref="B82:C82"/>
    <mergeCell ref="D82:G82"/>
    <mergeCell ref="J70:M70"/>
    <mergeCell ref="F66:J66"/>
    <mergeCell ref="J71:M71"/>
    <mergeCell ref="C71:D71"/>
    <mergeCell ref="F33:I33"/>
    <mergeCell ref="E68:I69"/>
    <mergeCell ref="E70:I70"/>
    <mergeCell ref="E71:I71"/>
    <mergeCell ref="B68:B69"/>
    <mergeCell ref="E76:I76"/>
    <mergeCell ref="C75:D75"/>
    <mergeCell ref="E75:I75"/>
    <mergeCell ref="C72:D72"/>
    <mergeCell ref="E72:I72"/>
    <mergeCell ref="C76:D76"/>
    <mergeCell ref="C73:D73"/>
    <mergeCell ref="C74:D74"/>
    <mergeCell ref="B26:E27"/>
    <mergeCell ref="AC81:AF81"/>
    <mergeCell ref="O181:S181"/>
    <mergeCell ref="T181:X181"/>
    <mergeCell ref="T182:X182"/>
    <mergeCell ref="O182:S182"/>
    <mergeCell ref="T175:X175"/>
    <mergeCell ref="Q155:U155"/>
    <mergeCell ref="V155:Z155"/>
    <mergeCell ref="L156:P156"/>
    <mergeCell ref="L155:P155"/>
    <mergeCell ref="O174:S174"/>
    <mergeCell ref="V157:Z157"/>
    <mergeCell ref="Q158:U158"/>
    <mergeCell ref="V158:Z158"/>
    <mergeCell ref="L158:P158"/>
    <mergeCell ref="Q157:U157"/>
    <mergeCell ref="V166:Z166"/>
    <mergeCell ref="V106:Z106"/>
    <mergeCell ref="L108:M108"/>
    <mergeCell ref="O108:P108"/>
    <mergeCell ref="Q108:R108"/>
    <mergeCell ref="V108:W108"/>
    <mergeCell ref="Y108:Z108"/>
    <mergeCell ref="L159:P159"/>
    <mergeCell ref="G14:V14"/>
    <mergeCell ref="G16:V16"/>
    <mergeCell ref="G18:V18"/>
    <mergeCell ref="G20:I20"/>
    <mergeCell ref="K20:S20"/>
    <mergeCell ref="G22:I22"/>
    <mergeCell ref="K22:S22"/>
    <mergeCell ref="G26:V26"/>
    <mergeCell ref="D59:R59"/>
    <mergeCell ref="H51:O51"/>
    <mergeCell ref="H52:O52"/>
    <mergeCell ref="H54:O54"/>
    <mergeCell ref="R51:Z51"/>
    <mergeCell ref="S52:Z52"/>
    <mergeCell ref="S54:Z54"/>
    <mergeCell ref="P40:Z41"/>
    <mergeCell ref="B55:U55"/>
  </mergeCells>
  <phoneticPr fontId="7" type="noConversion"/>
  <dataValidations disablePrompts="1" count="5">
    <dataValidation type="whole" allowBlank="1" showInputMessage="1" showErrorMessage="1" error="Maximum 3 dependants" sqref="F65">
      <formula1>0</formula1>
      <formula2>3</formula2>
    </dataValidation>
    <dataValidation type="list" allowBlank="1" showInputMessage="1" showErrorMessage="1" sqref="E71:I75">
      <formula1>"Wife, Child, Brothers/sisters, Husband, Other"</formula1>
    </dataValidation>
    <dataValidation type="list" allowBlank="1" showInputMessage="1" showErrorMessage="1" sqref="N71:R75">
      <formula1>"House wife,Employee,Student,-"</formula1>
    </dataValidation>
    <dataValidation type="list" allowBlank="1" showInputMessage="1" showErrorMessage="1" sqref="G24">
      <formula1>"KK,HB,PH,MT,-"</formula1>
    </dataValidation>
    <dataValidation type="list" allowBlank="1" showInputMessage="1" showErrorMessage="1" sqref="F64:J64">
      <formula1>"SINGLE,MARRIED,MARRIED+"</formula1>
    </dataValidation>
  </dataValidations>
  <printOptions horizontalCentered="1"/>
  <pageMargins left="0.39370078740157483" right="0.35433070866141736" top="0.78740157480314965" bottom="0.55118110236220474" header="0.59055118110236227" footer="0.35433070866141736"/>
  <pageSetup paperSize="5" scale="70" orientation="portrait" r:id="rId1"/>
  <headerFooter alignWithMargins="0">
    <oddHeader>&amp;R&amp;"Arial,Bold"&amp;14C.2.1.&amp;P</oddHeader>
    <oddFooter>&amp;R&amp;8Printed on &amp;D,&amp;T</oddFooter>
  </headerFooter>
  <rowBreaks count="2" manualBreakCount="2">
    <brk id="77" max="25" man="1"/>
    <brk id="152" max="25"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66"/>
    <pageSetUpPr fitToPage="1"/>
  </sheetPr>
  <dimension ref="A1:AP152"/>
  <sheetViews>
    <sheetView showGridLines="0" view="pageBreakPreview" topLeftCell="A56" zoomScaleNormal="75" zoomScaleSheetLayoutView="100" workbookViewId="0">
      <selection activeCell="N75" sqref="N75:Q76"/>
    </sheetView>
  </sheetViews>
  <sheetFormatPr defaultColWidth="3.7109375" defaultRowHeight="9.9499999999999993" customHeight="1" x14ac:dyDescent="0.2"/>
  <cols>
    <col min="1" max="1" width="3.7109375" customWidth="1"/>
    <col min="2" max="2" width="5.28515625" customWidth="1"/>
    <col min="3" max="3" width="4.7109375" customWidth="1"/>
    <col min="11" max="11" width="3.7109375" customWidth="1"/>
    <col min="30" max="30" width="3.5703125" customWidth="1"/>
    <col min="31" max="31" width="3.85546875" customWidth="1"/>
    <col min="47" max="47" width="9.7109375" bestFit="1" customWidth="1"/>
  </cols>
  <sheetData>
    <row r="1" spans="1:41" ht="9.9499999999999993" customHeight="1" x14ac:dyDescent="0.2">
      <c r="A1" s="1"/>
      <c r="B1" s="7"/>
      <c r="AO1" s="1"/>
    </row>
    <row r="2" spans="1:41" ht="15" customHeight="1" x14ac:dyDescent="0.25">
      <c r="A2" s="7"/>
      <c r="B2" s="2395" t="s">
        <v>186</v>
      </c>
      <c r="C2" s="2315" t="s">
        <v>88</v>
      </c>
      <c r="D2" s="2315"/>
      <c r="E2" s="2315"/>
      <c r="F2" s="2315"/>
      <c r="G2" s="2315"/>
      <c r="H2" s="2315"/>
      <c r="I2" s="2315"/>
      <c r="J2" s="2364"/>
      <c r="K2" s="2228" t="s">
        <v>259</v>
      </c>
      <c r="L2" s="2229"/>
      <c r="M2" s="2229"/>
      <c r="N2" s="2229"/>
      <c r="O2" s="2229"/>
      <c r="P2" s="2229"/>
      <c r="Q2" s="2229"/>
      <c r="R2" s="2229"/>
      <c r="S2" s="2229"/>
      <c r="T2" s="2229"/>
      <c r="U2" s="2229"/>
      <c r="V2" s="2229"/>
      <c r="W2" s="2229"/>
      <c r="X2" s="2229"/>
      <c r="Y2" s="2229"/>
      <c r="Z2" s="2229"/>
      <c r="AA2" s="2229"/>
      <c r="AB2" s="2229"/>
      <c r="AC2" s="2229"/>
      <c r="AD2" s="2230"/>
      <c r="AE2" s="2093" t="s">
        <v>189</v>
      </c>
      <c r="AF2" s="2405"/>
      <c r="AG2" s="2359">
        <v>2</v>
      </c>
      <c r="AH2" s="2359"/>
      <c r="AI2" s="2359">
        <v>0</v>
      </c>
      <c r="AJ2" s="2359"/>
      <c r="AK2" s="2359">
        <f>'FE-1770 S-1'!AJ3</f>
        <v>0</v>
      </c>
      <c r="AL2" s="2359"/>
      <c r="AM2" s="2359">
        <f>'FE-1770 S-1'!AL3</f>
        <v>0</v>
      </c>
      <c r="AN2" s="2359"/>
    </row>
    <row r="3" spans="1:41" ht="15" customHeight="1" x14ac:dyDescent="0.2">
      <c r="B3" s="2395"/>
      <c r="C3" s="2315"/>
      <c r="D3" s="2315"/>
      <c r="E3" s="2315"/>
      <c r="F3" s="2315"/>
      <c r="G3" s="2315"/>
      <c r="H3" s="2315"/>
      <c r="I3" s="2315"/>
      <c r="J3" s="2364"/>
      <c r="K3" s="2360" t="s">
        <v>237</v>
      </c>
      <c r="L3" s="2209"/>
      <c r="M3" s="2209"/>
      <c r="N3" s="2209"/>
      <c r="O3" s="2209"/>
      <c r="P3" s="2209"/>
      <c r="Q3" s="2209"/>
      <c r="R3" s="2209"/>
      <c r="S3" s="2209"/>
      <c r="T3" s="2209"/>
      <c r="U3" s="2209"/>
      <c r="V3" s="2209"/>
      <c r="W3" s="2209"/>
      <c r="X3" s="2209"/>
      <c r="Y3" s="2209"/>
      <c r="Z3" s="2209"/>
      <c r="AA3" s="2209"/>
      <c r="AB3" s="2209"/>
      <c r="AC3" s="2209"/>
      <c r="AD3" s="2361"/>
      <c r="AE3" s="2093"/>
      <c r="AF3" s="2405"/>
      <c r="AG3" s="2359"/>
      <c r="AH3" s="2359"/>
      <c r="AI3" s="2359"/>
      <c r="AJ3" s="2359"/>
      <c r="AK3" s="2359"/>
      <c r="AL3" s="2359"/>
      <c r="AM3" s="2359"/>
      <c r="AN3" s="2359"/>
    </row>
    <row r="4" spans="1:41" ht="2.25" customHeight="1" thickBot="1" x14ac:dyDescent="0.25">
      <c r="B4" s="2395"/>
      <c r="C4" s="2315"/>
      <c r="D4" s="2315"/>
      <c r="E4" s="2315"/>
      <c r="F4" s="2315"/>
      <c r="G4" s="2315"/>
      <c r="H4" s="2315"/>
      <c r="I4" s="2315"/>
      <c r="J4" s="2364"/>
      <c r="K4" s="540"/>
      <c r="L4" s="541"/>
      <c r="M4" s="541"/>
      <c r="N4" s="541"/>
      <c r="O4" s="541"/>
      <c r="P4" s="541"/>
      <c r="Q4" s="541"/>
      <c r="R4" s="541"/>
      <c r="S4" s="541"/>
      <c r="T4" s="541"/>
      <c r="U4" s="541"/>
      <c r="V4" s="541"/>
      <c r="W4" s="541"/>
      <c r="X4" s="541"/>
      <c r="Y4" s="541"/>
      <c r="Z4" s="541"/>
      <c r="AA4" s="541"/>
      <c r="AB4" s="541"/>
      <c r="AC4" s="541"/>
      <c r="AD4" s="542"/>
      <c r="AE4" s="2093"/>
      <c r="AF4" s="2405"/>
      <c r="AG4" s="283"/>
      <c r="AH4" s="283"/>
      <c r="AI4" s="283"/>
      <c r="AJ4" s="283"/>
      <c r="AK4" s="283"/>
      <c r="AL4" s="283"/>
      <c r="AM4" s="283"/>
      <c r="AN4" s="283"/>
    </row>
    <row r="5" spans="1:41" ht="15" customHeight="1" x14ac:dyDescent="0.2">
      <c r="B5" s="2395"/>
      <c r="C5" s="2362" t="s">
        <v>304</v>
      </c>
      <c r="D5" s="2362"/>
      <c r="E5" s="2362"/>
      <c r="F5" s="2362"/>
      <c r="G5" s="2362"/>
      <c r="H5" s="2362"/>
      <c r="I5" s="2362"/>
      <c r="J5" s="2363"/>
      <c r="K5" s="88" t="s">
        <v>24</v>
      </c>
      <c r="L5" s="61" t="s">
        <v>656</v>
      </c>
      <c r="M5" s="66"/>
      <c r="N5" s="66"/>
      <c r="O5" s="66"/>
      <c r="P5" s="66"/>
      <c r="Q5" s="66"/>
      <c r="R5" s="66"/>
      <c r="S5" s="66"/>
      <c r="T5" s="66"/>
      <c r="U5" s="66"/>
      <c r="V5" s="66"/>
      <c r="W5" s="66"/>
      <c r="X5" s="66"/>
      <c r="Y5" s="66"/>
      <c r="Z5" s="66"/>
      <c r="AA5" s="66"/>
      <c r="AB5" s="66"/>
      <c r="AC5" s="66"/>
      <c r="AD5" s="66"/>
      <c r="AE5" s="2093"/>
      <c r="AF5" s="2405"/>
      <c r="AG5" s="283"/>
      <c r="AH5" s="283"/>
      <c r="AI5" s="72"/>
      <c r="AJ5" s="72"/>
      <c r="AK5" s="72"/>
      <c r="AL5" s="72"/>
      <c r="AM5" s="72"/>
      <c r="AN5" s="72"/>
    </row>
    <row r="6" spans="1:41" ht="15" customHeight="1" x14ac:dyDescent="0.2">
      <c r="B6" s="2395"/>
      <c r="C6" s="2362" t="s">
        <v>305</v>
      </c>
      <c r="D6" s="2362"/>
      <c r="E6" s="2362"/>
      <c r="F6" s="2362"/>
      <c r="G6" s="2362"/>
      <c r="H6" s="2362"/>
      <c r="I6" s="2362"/>
      <c r="J6" s="2363"/>
      <c r="K6" s="167" t="s">
        <v>24</v>
      </c>
      <c r="L6" s="61" t="s">
        <v>657</v>
      </c>
      <c r="M6" s="66"/>
      <c r="N6" s="66"/>
      <c r="O6" s="66"/>
      <c r="P6" s="51"/>
      <c r="Q6" s="51"/>
      <c r="R6" s="66"/>
      <c r="S6" s="66"/>
      <c r="T6" s="66"/>
      <c r="U6" s="66"/>
      <c r="V6" s="66"/>
      <c r="W6" s="66"/>
      <c r="X6" s="66"/>
      <c r="Y6" s="66"/>
      <c r="Z6" s="66"/>
      <c r="AA6" s="66"/>
      <c r="AB6" s="66"/>
      <c r="AC6" s="66"/>
      <c r="AD6" s="66"/>
      <c r="AE6" s="2093"/>
      <c r="AF6" s="2405"/>
    </row>
    <row r="7" spans="1:41" ht="15" customHeight="1" x14ac:dyDescent="0.2">
      <c r="B7" s="2395"/>
      <c r="C7" s="2370" t="s">
        <v>306</v>
      </c>
      <c r="D7" s="2370"/>
      <c r="E7" s="2370"/>
      <c r="F7" s="2370"/>
      <c r="G7" s="2370"/>
      <c r="H7" s="2370"/>
      <c r="I7" s="2370"/>
      <c r="J7" s="2371"/>
      <c r="K7" s="167" t="s">
        <v>24</v>
      </c>
      <c r="L7" s="61" t="s">
        <v>658</v>
      </c>
      <c r="M7" s="8"/>
      <c r="N7" s="8"/>
      <c r="O7" s="8"/>
      <c r="P7" s="66"/>
      <c r="Q7" s="51"/>
      <c r="R7" s="66"/>
      <c r="S7" s="66"/>
      <c r="T7" s="66"/>
      <c r="U7" s="66"/>
      <c r="V7" s="66"/>
      <c r="W7" s="66"/>
      <c r="X7" s="66"/>
      <c r="Y7" s="66"/>
      <c r="Z7" s="66"/>
      <c r="AA7" s="66"/>
      <c r="AB7" s="66"/>
      <c r="AC7" s="66"/>
      <c r="AD7" s="66"/>
      <c r="AE7" s="2093"/>
      <c r="AF7" s="2405"/>
    </row>
    <row r="8" spans="1:41" ht="15" customHeight="1" thickBot="1" x14ac:dyDescent="0.25">
      <c r="B8" s="2396"/>
      <c r="C8" s="72"/>
      <c r="D8" s="72"/>
      <c r="H8" s="72"/>
      <c r="I8" s="72"/>
      <c r="J8" s="114"/>
      <c r="K8" s="167" t="s">
        <v>24</v>
      </c>
      <c r="L8" s="61" t="s">
        <v>659</v>
      </c>
      <c r="M8" s="8"/>
      <c r="N8" s="8"/>
      <c r="O8" s="8"/>
      <c r="P8" s="66"/>
      <c r="Q8" s="66"/>
      <c r="R8" s="66"/>
      <c r="S8" s="66"/>
      <c r="T8" s="66"/>
      <c r="U8" s="66"/>
      <c r="V8" s="66"/>
      <c r="W8" s="66"/>
      <c r="X8" s="66"/>
      <c r="Y8" s="66"/>
      <c r="Z8" s="66"/>
      <c r="AA8" s="66"/>
      <c r="AB8" s="66"/>
      <c r="AC8" s="66"/>
      <c r="AD8" s="66"/>
      <c r="AE8" s="2095"/>
      <c r="AF8" s="2406"/>
      <c r="AG8" s="66"/>
      <c r="AH8" s="8"/>
      <c r="AI8" s="72"/>
      <c r="AJ8" s="72"/>
      <c r="AK8" s="72"/>
      <c r="AL8" s="72"/>
      <c r="AM8" s="72"/>
      <c r="AN8" s="8"/>
    </row>
    <row r="9" spans="1:41" ht="2.25" customHeight="1" x14ac:dyDescent="0.2">
      <c r="B9" s="98"/>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20"/>
    </row>
    <row r="10" spans="1:41" s="24" customFormat="1" ht="20.100000000000001" customHeight="1" x14ac:dyDescent="0.25">
      <c r="B10" s="158" t="s">
        <v>192</v>
      </c>
      <c r="C10" s="166"/>
      <c r="D10" s="166"/>
      <c r="E10" s="100"/>
      <c r="F10" s="100"/>
      <c r="G10" s="100"/>
      <c r="H10" s="88" t="s">
        <v>29</v>
      </c>
      <c r="I10" s="95"/>
      <c r="J10" s="1555" t="str">
        <f>taxId1</f>
        <v/>
      </c>
      <c r="K10" s="1555" t="str">
        <f>taxId2</f>
        <v/>
      </c>
      <c r="L10" s="1296"/>
      <c r="M10" s="1555" t="str">
        <f>taxId3</f>
        <v/>
      </c>
      <c r="N10" s="1555" t="str">
        <f>taxId4</f>
        <v/>
      </c>
      <c r="O10" s="1555" t="str">
        <f>taxId5</f>
        <v/>
      </c>
      <c r="P10" s="1296"/>
      <c r="Q10" s="1555" t="str">
        <f>taxId6</f>
        <v/>
      </c>
      <c r="R10" s="1555" t="str">
        <f>taxId7</f>
        <v/>
      </c>
      <c r="S10" s="1555" t="str">
        <f>taxId8</f>
        <v/>
      </c>
      <c r="T10" s="1296"/>
      <c r="U10" s="1555" t="str">
        <f>taxId9</f>
        <v/>
      </c>
      <c r="V10" s="1296"/>
      <c r="W10" s="1555" t="str">
        <f>taxId10</f>
        <v/>
      </c>
      <c r="X10" s="1555" t="str">
        <f>taxId11</f>
        <v/>
      </c>
      <c r="Y10" s="1555" t="str">
        <f>taxId12</f>
        <v/>
      </c>
      <c r="Z10" s="1296"/>
      <c r="AA10" s="1555" t="str">
        <f>taxId13</f>
        <v/>
      </c>
      <c r="AB10" s="1555" t="str">
        <f>taxId14</f>
        <v/>
      </c>
      <c r="AC10" s="1555" t="str">
        <f>taxId15</f>
        <v/>
      </c>
      <c r="AD10" s="561"/>
      <c r="AE10" s="561"/>
      <c r="AF10" s="561" t="s">
        <v>314</v>
      </c>
      <c r="AG10" s="561"/>
      <c r="AH10" s="561"/>
      <c r="AI10" s="561"/>
      <c r="AJ10" s="561"/>
      <c r="AK10" s="561"/>
      <c r="AL10" s="561"/>
      <c r="AM10" s="561"/>
      <c r="AN10" s="67"/>
    </row>
    <row r="11" spans="1:41" ht="3" customHeight="1" x14ac:dyDescent="0.25">
      <c r="B11" s="158"/>
      <c r="C11" s="130"/>
      <c r="D11" s="130"/>
      <c r="E11" s="130"/>
      <c r="F11" s="130"/>
      <c r="G11" s="130"/>
      <c r="H11" s="162"/>
      <c r="I11" s="130"/>
      <c r="J11" s="561"/>
      <c r="K11" s="561"/>
      <c r="L11" s="561"/>
      <c r="M11" s="561"/>
      <c r="N11" s="561"/>
      <c r="O11" s="561"/>
      <c r="P11" s="561"/>
      <c r="Q11" s="561"/>
      <c r="R11" s="561"/>
      <c r="S11" s="561"/>
      <c r="T11" s="561"/>
      <c r="U11" s="561"/>
      <c r="V11" s="561"/>
      <c r="W11" s="561"/>
      <c r="X11" s="561"/>
      <c r="Y11" s="561"/>
      <c r="Z11" s="561"/>
      <c r="AA11" s="561"/>
      <c r="AB11" s="561"/>
      <c r="AC11" s="561"/>
      <c r="AD11" s="561"/>
      <c r="AE11" s="561"/>
      <c r="AF11" s="561"/>
      <c r="AG11" s="561"/>
      <c r="AH11" s="561"/>
      <c r="AI11" s="561"/>
      <c r="AJ11" s="561"/>
      <c r="AK11" s="561"/>
      <c r="AL11" s="561"/>
      <c r="AM11" s="561"/>
      <c r="AN11" s="74"/>
    </row>
    <row r="12" spans="1:41" s="24" customFormat="1" ht="20.100000000000001" customHeight="1" x14ac:dyDescent="0.25">
      <c r="B12" s="158" t="s">
        <v>193</v>
      </c>
      <c r="C12" s="100"/>
      <c r="D12" s="100"/>
      <c r="E12" s="100"/>
      <c r="F12" s="100"/>
      <c r="G12" s="100"/>
      <c r="H12" s="88" t="s">
        <v>29</v>
      </c>
      <c r="I12" s="95"/>
      <c r="J12" s="1562" t="str">
        <f>UPPER(name)</f>
        <v>0</v>
      </c>
      <c r="K12" s="1563"/>
      <c r="L12" s="1563"/>
      <c r="M12" s="1563"/>
      <c r="N12" s="1563"/>
      <c r="O12" s="1563"/>
      <c r="P12" s="1563"/>
      <c r="Q12" s="1563"/>
      <c r="R12" s="1563"/>
      <c r="S12" s="1563"/>
      <c r="T12" s="1563"/>
      <c r="U12" s="1563"/>
      <c r="V12" s="1563"/>
      <c r="W12" s="1563"/>
      <c r="X12" s="1563"/>
      <c r="Y12" s="1563"/>
      <c r="Z12" s="1563"/>
      <c r="AA12" s="1563"/>
      <c r="AB12" s="1563"/>
      <c r="AC12" s="1563"/>
      <c r="AD12" s="1563"/>
      <c r="AE12" s="1563"/>
      <c r="AF12" s="1563"/>
      <c r="AG12" s="1563"/>
      <c r="AH12" s="1563"/>
      <c r="AI12" s="1563"/>
      <c r="AJ12" s="1563"/>
      <c r="AK12" s="1563"/>
      <c r="AL12" s="1563"/>
      <c r="AM12" s="1563"/>
      <c r="AN12" s="67"/>
    </row>
    <row r="13" spans="1:41" ht="3" customHeight="1" thickBot="1" x14ac:dyDescent="0.25">
      <c r="B13" s="118"/>
      <c r="C13" s="2"/>
      <c r="D13" s="2"/>
      <c r="E13" s="2"/>
      <c r="F13" s="2"/>
      <c r="G13" s="2"/>
      <c r="H13" s="2"/>
      <c r="I13" s="2"/>
      <c r="J13" s="2"/>
      <c r="K13" s="91"/>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1"/>
    </row>
    <row r="14" spans="1:41" ht="9" customHeight="1" x14ac:dyDescent="0.2">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row>
    <row r="15" spans="1:41" ht="15" customHeight="1" x14ac:dyDescent="0.25">
      <c r="B15" s="105" t="s">
        <v>260</v>
      </c>
      <c r="C15" s="112"/>
      <c r="D15" s="112"/>
      <c r="E15" s="8"/>
      <c r="F15" s="112" t="s">
        <v>29</v>
      </c>
      <c r="G15" s="112" t="s">
        <v>656</v>
      </c>
      <c r="H15" s="112"/>
      <c r="I15" s="112"/>
      <c r="J15" s="112"/>
      <c r="K15" s="112"/>
      <c r="L15" s="112"/>
      <c r="M15" s="112"/>
      <c r="N15" s="112"/>
      <c r="O15" s="112"/>
      <c r="P15" s="112"/>
      <c r="Q15" s="112"/>
      <c r="R15" s="112"/>
      <c r="S15" s="112"/>
      <c r="T15" s="112"/>
      <c r="U15" s="112"/>
      <c r="V15" s="112"/>
      <c r="W15" s="112"/>
      <c r="X15" s="112"/>
      <c r="Y15" s="112"/>
      <c r="Z15" s="8"/>
      <c r="AA15" s="8"/>
      <c r="AB15" s="8"/>
      <c r="AC15" s="8"/>
      <c r="AD15" s="8"/>
      <c r="AE15" s="25"/>
      <c r="AF15" s="25"/>
      <c r="AG15" s="25"/>
      <c r="AH15" s="8"/>
      <c r="AI15" s="8"/>
      <c r="AJ15" s="8"/>
      <c r="AK15" s="8"/>
      <c r="AL15" s="8"/>
      <c r="AM15" s="8"/>
      <c r="AN15" s="8"/>
    </row>
    <row r="16" spans="1:41" ht="6.75" customHeight="1" x14ac:dyDescent="0.2">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row>
    <row r="17" spans="2:40" ht="14.25" customHeight="1" x14ac:dyDescent="0.2">
      <c r="B17" s="2203" t="s">
        <v>79</v>
      </c>
      <c r="C17" s="2203" t="s">
        <v>261</v>
      </c>
      <c r="D17" s="2204"/>
      <c r="E17" s="2204"/>
      <c r="F17" s="2204"/>
      <c r="G17" s="2204"/>
      <c r="H17" s="2204"/>
      <c r="I17" s="2204"/>
      <c r="J17" s="2204"/>
      <c r="K17" s="2204"/>
      <c r="L17" s="2204"/>
      <c r="M17" s="2204"/>
      <c r="N17" s="2204"/>
      <c r="O17" s="2204"/>
      <c r="P17" s="2204"/>
      <c r="Q17" s="2205"/>
      <c r="R17" s="2204" t="s">
        <v>273</v>
      </c>
      <c r="S17" s="2204"/>
      <c r="T17" s="2204"/>
      <c r="U17" s="2204"/>
      <c r="V17" s="2204"/>
      <c r="W17" s="2204"/>
      <c r="X17" s="2204"/>
      <c r="Y17" s="2204"/>
      <c r="Z17" s="2204"/>
      <c r="AA17" s="2204"/>
      <c r="AB17" s="2204"/>
      <c r="AC17" s="2204"/>
      <c r="AD17" s="2203" t="s">
        <v>263</v>
      </c>
      <c r="AE17" s="2204"/>
      <c r="AF17" s="2204"/>
      <c r="AG17" s="2204"/>
      <c r="AH17" s="2204"/>
      <c r="AI17" s="2204"/>
      <c r="AJ17" s="2204"/>
      <c r="AK17" s="2204"/>
      <c r="AL17" s="2204"/>
      <c r="AM17" s="2204"/>
      <c r="AN17" s="2205"/>
    </row>
    <row r="18" spans="2:40" ht="12.75" customHeight="1" x14ac:dyDescent="0.2">
      <c r="B18" s="2202"/>
      <c r="C18" s="2202"/>
      <c r="D18" s="2191"/>
      <c r="E18" s="2191"/>
      <c r="F18" s="2191"/>
      <c r="G18" s="2191"/>
      <c r="H18" s="2191"/>
      <c r="I18" s="2191"/>
      <c r="J18" s="2191"/>
      <c r="K18" s="2191"/>
      <c r="L18" s="2191"/>
      <c r="M18" s="2191"/>
      <c r="N18" s="2191"/>
      <c r="O18" s="2191"/>
      <c r="P18" s="2191"/>
      <c r="Q18" s="2192"/>
      <c r="R18" s="2191" t="s">
        <v>262</v>
      </c>
      <c r="S18" s="2191"/>
      <c r="T18" s="2191"/>
      <c r="U18" s="2191"/>
      <c r="V18" s="2191"/>
      <c r="W18" s="2191"/>
      <c r="X18" s="2191"/>
      <c r="Y18" s="2191"/>
      <c r="Z18" s="2191"/>
      <c r="AA18" s="2191"/>
      <c r="AB18" s="2191"/>
      <c r="AC18" s="2191"/>
      <c r="AD18" s="204"/>
      <c r="AE18" s="101"/>
      <c r="AF18" s="101"/>
      <c r="AG18" s="101"/>
      <c r="AH18" s="101"/>
      <c r="AI18" s="101"/>
      <c r="AJ18" s="101"/>
      <c r="AK18" s="101"/>
      <c r="AL18" s="101"/>
      <c r="AM18" s="101"/>
      <c r="AN18" s="501"/>
    </row>
    <row r="19" spans="2:40" ht="15" customHeight="1" x14ac:dyDescent="0.2">
      <c r="B19" s="2202"/>
      <c r="C19" s="2202"/>
      <c r="D19" s="2191"/>
      <c r="E19" s="2191"/>
      <c r="F19" s="2191"/>
      <c r="G19" s="2191"/>
      <c r="H19" s="2191"/>
      <c r="I19" s="2191"/>
      <c r="J19" s="2191"/>
      <c r="K19" s="2191"/>
      <c r="L19" s="2191"/>
      <c r="M19" s="2191"/>
      <c r="N19" s="2191"/>
      <c r="O19" s="2191"/>
      <c r="P19" s="2191"/>
      <c r="Q19" s="2192"/>
      <c r="R19" s="2397" t="s">
        <v>73</v>
      </c>
      <c r="S19" s="2398"/>
      <c r="T19" s="2398"/>
      <c r="U19" s="2398"/>
      <c r="V19" s="2398"/>
      <c r="W19" s="2398"/>
      <c r="X19" s="2398"/>
      <c r="Y19" s="2398"/>
      <c r="Z19" s="2398"/>
      <c r="AA19" s="2398"/>
      <c r="AB19" s="2398"/>
      <c r="AC19" s="2399"/>
      <c r="AD19" s="2202" t="s">
        <v>73</v>
      </c>
      <c r="AE19" s="2191"/>
      <c r="AF19" s="2191"/>
      <c r="AG19" s="2191"/>
      <c r="AH19" s="2191"/>
      <c r="AI19" s="2191"/>
      <c r="AJ19" s="2191"/>
      <c r="AK19" s="2191"/>
      <c r="AL19" s="2191"/>
      <c r="AM19" s="2191"/>
      <c r="AN19" s="2192"/>
    </row>
    <row r="20" spans="2:40" s="44" customFormat="1" ht="12" customHeight="1" x14ac:dyDescent="0.2">
      <c r="B20" s="245" t="s">
        <v>68</v>
      </c>
      <c r="C20" s="2251" t="s">
        <v>67</v>
      </c>
      <c r="D20" s="2252"/>
      <c r="E20" s="2252"/>
      <c r="F20" s="2252"/>
      <c r="G20" s="2252"/>
      <c r="H20" s="2252"/>
      <c r="I20" s="2252"/>
      <c r="J20" s="2252"/>
      <c r="K20" s="2252"/>
      <c r="L20" s="2252"/>
      <c r="M20" s="2252"/>
      <c r="N20" s="2252"/>
      <c r="O20" s="2252"/>
      <c r="P20" s="2252"/>
      <c r="Q20" s="2253"/>
      <c r="R20" s="2252" t="s">
        <v>69</v>
      </c>
      <c r="S20" s="2252"/>
      <c r="T20" s="2252"/>
      <c r="U20" s="2252"/>
      <c r="V20" s="2252"/>
      <c r="W20" s="2252"/>
      <c r="X20" s="2252"/>
      <c r="Y20" s="2252"/>
      <c r="Z20" s="2252"/>
      <c r="AA20" s="2252"/>
      <c r="AB20" s="2252"/>
      <c r="AC20" s="2252"/>
      <c r="AD20" s="2251" t="s">
        <v>70</v>
      </c>
      <c r="AE20" s="2252"/>
      <c r="AF20" s="2252"/>
      <c r="AG20" s="2252"/>
      <c r="AH20" s="2252"/>
      <c r="AI20" s="2252"/>
      <c r="AJ20" s="2252"/>
      <c r="AK20" s="2252"/>
      <c r="AL20" s="2252"/>
      <c r="AM20" s="2252"/>
      <c r="AN20" s="2253"/>
    </row>
    <row r="21" spans="2:40" ht="2.25" customHeight="1" x14ac:dyDescent="0.2">
      <c r="B21" s="246"/>
      <c r="C21" s="246"/>
      <c r="D21" s="241"/>
      <c r="E21" s="241"/>
      <c r="F21" s="241"/>
      <c r="G21" s="241"/>
      <c r="H21" s="241"/>
      <c r="I21" s="241"/>
      <c r="J21" s="241"/>
      <c r="K21" s="241"/>
      <c r="L21" s="241"/>
      <c r="M21" s="241"/>
      <c r="N21" s="241"/>
      <c r="O21" s="241"/>
      <c r="P21" s="241"/>
      <c r="Q21" s="242"/>
      <c r="R21" s="241"/>
      <c r="S21" s="241"/>
      <c r="T21" s="241"/>
      <c r="U21" s="241"/>
      <c r="V21" s="241"/>
      <c r="W21" s="241"/>
      <c r="X21" s="241"/>
      <c r="Y21" s="241"/>
      <c r="Z21" s="241"/>
      <c r="AA21" s="241"/>
      <c r="AB21" s="241"/>
      <c r="AC21" s="241"/>
      <c r="AD21" s="246"/>
      <c r="AE21" s="241"/>
      <c r="AF21" s="241"/>
      <c r="AG21" s="241"/>
      <c r="AH21" s="241"/>
      <c r="AI21" s="241"/>
      <c r="AJ21" s="241"/>
      <c r="AK21" s="241"/>
      <c r="AL21" s="241"/>
      <c r="AM21" s="241"/>
      <c r="AN21" s="242"/>
    </row>
    <row r="22" spans="2:40" ht="15" customHeight="1" x14ac:dyDescent="0.2">
      <c r="B22" s="2282" t="s">
        <v>584</v>
      </c>
      <c r="C22" s="2402" t="s">
        <v>652</v>
      </c>
      <c r="D22" s="2403"/>
      <c r="E22" s="2403"/>
      <c r="F22" s="2403"/>
      <c r="G22" s="2403"/>
      <c r="H22" s="2403"/>
      <c r="I22" s="2403"/>
      <c r="J22" s="2403"/>
      <c r="K22" s="2403"/>
      <c r="L22" s="2403"/>
      <c r="M22" s="2403"/>
      <c r="N22" s="2403"/>
      <c r="O22" s="2403"/>
      <c r="P22" s="2403"/>
      <c r="Q22" s="2404"/>
      <c r="R22" s="2193">
        <f>'GENERAL INFO'!O172</f>
        <v>0</v>
      </c>
      <c r="S22" s="2194"/>
      <c r="T22" s="2194"/>
      <c r="U22" s="2194"/>
      <c r="V22" s="2194"/>
      <c r="W22" s="2194"/>
      <c r="X22" s="2194"/>
      <c r="Y22" s="2194"/>
      <c r="Z22" s="2194"/>
      <c r="AA22" s="2194"/>
      <c r="AB22" s="2194"/>
      <c r="AC22" s="433"/>
      <c r="AD22" s="2193">
        <f>'GENERAL INFO'!T172</f>
        <v>0</v>
      </c>
      <c r="AE22" s="2194"/>
      <c r="AF22" s="2194"/>
      <c r="AG22" s="2194"/>
      <c r="AH22" s="2194"/>
      <c r="AI22" s="2194"/>
      <c r="AJ22" s="2194"/>
      <c r="AK22" s="2194"/>
      <c r="AL22" s="2194"/>
      <c r="AM22" s="2194"/>
      <c r="AN22" s="433"/>
    </row>
    <row r="23" spans="2:40" ht="15" customHeight="1" x14ac:dyDescent="0.2">
      <c r="B23" s="2279"/>
      <c r="C23" s="2276"/>
      <c r="D23" s="2277"/>
      <c r="E23" s="2277"/>
      <c r="F23" s="2277"/>
      <c r="G23" s="2277"/>
      <c r="H23" s="2277"/>
      <c r="I23" s="2277"/>
      <c r="J23" s="2277"/>
      <c r="K23" s="2277"/>
      <c r="L23" s="2277"/>
      <c r="M23" s="2277"/>
      <c r="N23" s="2277"/>
      <c r="O23" s="2277"/>
      <c r="P23" s="2277"/>
      <c r="Q23" s="2281"/>
      <c r="R23" s="2195"/>
      <c r="S23" s="2196"/>
      <c r="T23" s="2196"/>
      <c r="U23" s="2196"/>
      <c r="V23" s="2196"/>
      <c r="W23" s="2196"/>
      <c r="X23" s="2196"/>
      <c r="Y23" s="2196"/>
      <c r="Z23" s="2196"/>
      <c r="AA23" s="2196"/>
      <c r="AB23" s="2196"/>
      <c r="AC23" s="432"/>
      <c r="AD23" s="2195"/>
      <c r="AE23" s="2196"/>
      <c r="AF23" s="2196"/>
      <c r="AG23" s="2196"/>
      <c r="AH23" s="2196"/>
      <c r="AI23" s="2196"/>
      <c r="AJ23" s="2196"/>
      <c r="AK23" s="2196"/>
      <c r="AL23" s="2196"/>
      <c r="AM23" s="2196"/>
      <c r="AN23" s="432"/>
    </row>
    <row r="24" spans="2:40" ht="3" customHeight="1" x14ac:dyDescent="0.2">
      <c r="B24" s="204"/>
      <c r="C24" s="305"/>
      <c r="D24" s="313"/>
      <c r="E24" s="313"/>
      <c r="F24" s="313"/>
      <c r="G24" s="313"/>
      <c r="H24" s="313"/>
      <c r="I24" s="313"/>
      <c r="J24" s="313"/>
      <c r="K24" s="313"/>
      <c r="L24" s="313"/>
      <c r="M24" s="313"/>
      <c r="N24" s="313"/>
      <c r="O24" s="313"/>
      <c r="P24" s="313"/>
      <c r="Q24" s="314"/>
      <c r="R24" s="445"/>
      <c r="S24" s="446"/>
      <c r="T24" s="446"/>
      <c r="U24" s="100"/>
      <c r="V24" s="100"/>
      <c r="W24" s="100"/>
      <c r="X24" s="100"/>
      <c r="Y24" s="100"/>
      <c r="Z24" s="100"/>
      <c r="AA24" s="100"/>
      <c r="AB24" s="100"/>
      <c r="AC24" s="100"/>
      <c r="AD24" s="204"/>
      <c r="AE24" s="446"/>
      <c r="AF24" s="100"/>
      <c r="AG24" s="446"/>
      <c r="AH24" s="446"/>
      <c r="AI24" s="446"/>
      <c r="AJ24" s="446"/>
      <c r="AK24" s="446"/>
      <c r="AL24" s="446"/>
      <c r="AM24" s="446"/>
      <c r="AN24" s="447"/>
    </row>
    <row r="25" spans="2:40" ht="15" customHeight="1" x14ac:dyDescent="0.2">
      <c r="B25" s="2278" t="s">
        <v>585</v>
      </c>
      <c r="C25" s="2240" t="s">
        <v>683</v>
      </c>
      <c r="D25" s="2241"/>
      <c r="E25" s="2241"/>
      <c r="F25" s="2241"/>
      <c r="G25" s="2241"/>
      <c r="H25" s="2241"/>
      <c r="I25" s="2241"/>
      <c r="J25" s="2241"/>
      <c r="K25" s="2241"/>
      <c r="L25" s="2241"/>
      <c r="M25" s="2241"/>
      <c r="N25" s="2241"/>
      <c r="O25" s="2241"/>
      <c r="P25" s="2241"/>
      <c r="Q25" s="2245"/>
      <c r="R25" s="2197">
        <f>'GENERAL INFO'!O173</f>
        <v>0</v>
      </c>
      <c r="S25" s="2198"/>
      <c r="T25" s="2198"/>
      <c r="U25" s="2198"/>
      <c r="V25" s="2198"/>
      <c r="W25" s="2198"/>
      <c r="X25" s="2198"/>
      <c r="Y25" s="2198"/>
      <c r="Z25" s="2198"/>
      <c r="AA25" s="2198"/>
      <c r="AB25" s="2198"/>
      <c r="AC25" s="1514"/>
      <c r="AD25" s="2197">
        <f>'GENERAL INFO'!T173</f>
        <v>0</v>
      </c>
      <c r="AE25" s="2198"/>
      <c r="AF25" s="2198"/>
      <c r="AG25" s="2198"/>
      <c r="AH25" s="2198"/>
      <c r="AI25" s="2198"/>
      <c r="AJ25" s="2198"/>
      <c r="AK25" s="2198"/>
      <c r="AL25" s="2198"/>
      <c r="AM25" s="2198"/>
      <c r="AN25" s="1514"/>
    </row>
    <row r="26" spans="2:40" ht="9" customHeight="1" x14ac:dyDescent="0.2">
      <c r="B26" s="2279"/>
      <c r="C26" s="2242"/>
      <c r="D26" s="2243"/>
      <c r="E26" s="2243"/>
      <c r="F26" s="2243"/>
      <c r="G26" s="2243"/>
      <c r="H26" s="2243"/>
      <c r="I26" s="2243"/>
      <c r="J26" s="2243"/>
      <c r="K26" s="2243"/>
      <c r="L26" s="2243"/>
      <c r="M26" s="2243"/>
      <c r="N26" s="2243"/>
      <c r="O26" s="2243"/>
      <c r="P26" s="2243"/>
      <c r="Q26" s="2246"/>
      <c r="R26" s="2195"/>
      <c r="S26" s="2196"/>
      <c r="T26" s="2196"/>
      <c r="U26" s="2196"/>
      <c r="V26" s="2196"/>
      <c r="W26" s="2196"/>
      <c r="X26" s="2196"/>
      <c r="Y26" s="2196"/>
      <c r="Z26" s="2196"/>
      <c r="AA26" s="2196"/>
      <c r="AB26" s="2196"/>
      <c r="AC26" s="432"/>
      <c r="AD26" s="2195"/>
      <c r="AE26" s="2196"/>
      <c r="AF26" s="2196"/>
      <c r="AG26" s="2196"/>
      <c r="AH26" s="2196"/>
      <c r="AI26" s="2196"/>
      <c r="AJ26" s="2196"/>
      <c r="AK26" s="2196"/>
      <c r="AL26" s="2196"/>
      <c r="AM26" s="2196"/>
      <c r="AN26" s="432"/>
    </row>
    <row r="27" spans="2:40" ht="3" customHeight="1" x14ac:dyDescent="0.2">
      <c r="B27" s="204"/>
      <c r="C27" s="305"/>
      <c r="D27" s="313"/>
      <c r="E27" s="313"/>
      <c r="F27" s="313"/>
      <c r="G27" s="313"/>
      <c r="H27" s="313"/>
      <c r="I27" s="313"/>
      <c r="J27" s="313"/>
      <c r="K27" s="313"/>
      <c r="L27" s="313"/>
      <c r="M27" s="313"/>
      <c r="N27" s="313"/>
      <c r="O27" s="313"/>
      <c r="P27" s="313"/>
      <c r="Q27" s="314"/>
      <c r="R27" s="445"/>
      <c r="S27" s="446"/>
      <c r="T27" s="446"/>
      <c r="U27" s="100"/>
      <c r="V27" s="100"/>
      <c r="W27" s="100"/>
      <c r="X27" s="100"/>
      <c r="Y27" s="100"/>
      <c r="Z27" s="100"/>
      <c r="AA27" s="100"/>
      <c r="AB27" s="100"/>
      <c r="AC27" s="100"/>
      <c r="AD27" s="1459"/>
      <c r="AE27" s="446"/>
      <c r="AF27" s="100"/>
      <c r="AG27" s="446"/>
      <c r="AH27" s="446"/>
      <c r="AI27" s="446"/>
      <c r="AJ27" s="446"/>
      <c r="AK27" s="446"/>
      <c r="AL27" s="446"/>
      <c r="AM27" s="446"/>
      <c r="AN27" s="447"/>
    </row>
    <row r="28" spans="2:40" ht="15" customHeight="1" x14ac:dyDescent="0.2">
      <c r="B28" s="2202" t="s">
        <v>586</v>
      </c>
      <c r="C28" s="208" t="s">
        <v>654</v>
      </c>
      <c r="D28" s="100"/>
      <c r="E28" s="100"/>
      <c r="F28" s="100"/>
      <c r="G28" s="100"/>
      <c r="H28" s="100"/>
      <c r="I28" s="100"/>
      <c r="J28" s="100"/>
      <c r="K28" s="100"/>
      <c r="L28" s="100"/>
      <c r="M28" s="100"/>
      <c r="N28" s="161"/>
      <c r="O28" s="161"/>
      <c r="P28" s="161"/>
      <c r="Q28" s="316"/>
      <c r="R28" s="2197">
        <f>'GENERAL INFO'!O174</f>
        <v>0</v>
      </c>
      <c r="S28" s="2198"/>
      <c r="T28" s="2198"/>
      <c r="U28" s="2198"/>
      <c r="V28" s="2198"/>
      <c r="W28" s="2198"/>
      <c r="X28" s="2198"/>
      <c r="Y28" s="2198"/>
      <c r="Z28" s="2198"/>
      <c r="AA28" s="2198"/>
      <c r="AB28" s="2198"/>
      <c r="AC28" s="1514"/>
      <c r="AD28" s="2197">
        <f>'GENERAL INFO'!T174</f>
        <v>0</v>
      </c>
      <c r="AE28" s="2198"/>
      <c r="AF28" s="2198"/>
      <c r="AG28" s="2198"/>
      <c r="AH28" s="2198"/>
      <c r="AI28" s="2198"/>
      <c r="AJ28" s="2198"/>
      <c r="AK28" s="2198"/>
      <c r="AL28" s="2198"/>
      <c r="AM28" s="2198"/>
      <c r="AN28" s="1514"/>
    </row>
    <row r="29" spans="2:40" ht="11.25" customHeight="1" x14ac:dyDescent="0.2">
      <c r="B29" s="2232"/>
      <c r="C29" s="790"/>
      <c r="D29" s="217"/>
      <c r="E29" s="217"/>
      <c r="F29" s="217"/>
      <c r="G29" s="217"/>
      <c r="H29" s="217"/>
      <c r="I29" s="217"/>
      <c r="J29" s="217"/>
      <c r="K29" s="217"/>
      <c r="L29" s="217"/>
      <c r="M29" s="217"/>
      <c r="N29" s="1564"/>
      <c r="O29" s="1564"/>
      <c r="P29" s="1564"/>
      <c r="Q29" s="1565"/>
      <c r="R29" s="2195"/>
      <c r="S29" s="2196"/>
      <c r="T29" s="2196"/>
      <c r="U29" s="2196"/>
      <c r="V29" s="2196"/>
      <c r="W29" s="2196"/>
      <c r="X29" s="2196"/>
      <c r="Y29" s="2196"/>
      <c r="Z29" s="2196"/>
      <c r="AA29" s="2196"/>
      <c r="AB29" s="2196"/>
      <c r="AC29" s="432"/>
      <c r="AD29" s="2195"/>
      <c r="AE29" s="2196"/>
      <c r="AF29" s="2196"/>
      <c r="AG29" s="2196"/>
      <c r="AH29" s="2196"/>
      <c r="AI29" s="2196"/>
      <c r="AJ29" s="2196"/>
      <c r="AK29" s="2196"/>
      <c r="AL29" s="2196"/>
      <c r="AM29" s="2196"/>
      <c r="AN29" s="432"/>
    </row>
    <row r="30" spans="2:40" ht="3" customHeight="1" x14ac:dyDescent="0.2">
      <c r="B30" s="204"/>
      <c r="C30" s="315"/>
      <c r="D30" s="161"/>
      <c r="E30" s="161"/>
      <c r="F30" s="161"/>
      <c r="G30" s="161"/>
      <c r="H30" s="161"/>
      <c r="I30" s="161"/>
      <c r="J30" s="161"/>
      <c r="K30" s="161"/>
      <c r="L30" s="161"/>
      <c r="M30" s="161"/>
      <c r="N30" s="161"/>
      <c r="O30" s="161"/>
      <c r="P30" s="161"/>
      <c r="Q30" s="316"/>
      <c r="R30" s="445"/>
      <c r="S30" s="446"/>
      <c r="T30" s="446"/>
      <c r="U30" s="100"/>
      <c r="V30" s="100"/>
      <c r="W30" s="100"/>
      <c r="X30" s="100"/>
      <c r="Y30" s="100"/>
      <c r="Z30" s="100"/>
      <c r="AA30" s="100"/>
      <c r="AB30" s="100"/>
      <c r="AC30" s="100"/>
      <c r="AD30" s="204"/>
      <c r="AE30" s="446"/>
      <c r="AF30" s="100"/>
      <c r="AG30" s="446"/>
      <c r="AH30" s="446"/>
      <c r="AI30" s="446"/>
      <c r="AJ30" s="446"/>
      <c r="AK30" s="446"/>
      <c r="AL30" s="446"/>
      <c r="AM30" s="446"/>
      <c r="AN30" s="447"/>
    </row>
    <row r="31" spans="2:40" ht="15" customHeight="1" x14ac:dyDescent="0.2">
      <c r="B31" s="2202" t="s">
        <v>587</v>
      </c>
      <c r="C31" s="2286" t="s">
        <v>543</v>
      </c>
      <c r="D31" s="2287"/>
      <c r="E31" s="2287"/>
      <c r="F31" s="2287"/>
      <c r="G31" s="2287"/>
      <c r="H31" s="2287"/>
      <c r="I31" s="2287"/>
      <c r="J31" s="2287"/>
      <c r="K31" s="2287"/>
      <c r="L31" s="2287"/>
      <c r="M31" s="2287"/>
      <c r="N31" s="2287"/>
      <c r="O31" s="2287"/>
      <c r="P31" s="2287"/>
      <c r="Q31" s="2288"/>
      <c r="R31" s="2197">
        <f>'GENERAL INFO'!O175</f>
        <v>0</v>
      </c>
      <c r="S31" s="2198"/>
      <c r="T31" s="2198"/>
      <c r="U31" s="2198"/>
      <c r="V31" s="2198"/>
      <c r="W31" s="2198"/>
      <c r="X31" s="2198"/>
      <c r="Y31" s="2198"/>
      <c r="Z31" s="2198"/>
      <c r="AA31" s="2198"/>
      <c r="AB31" s="2198"/>
      <c r="AC31" s="1514"/>
      <c r="AD31" s="2197">
        <f>'GENERAL INFO'!T175</f>
        <v>0</v>
      </c>
      <c r="AE31" s="2198"/>
      <c r="AF31" s="2198"/>
      <c r="AG31" s="2198"/>
      <c r="AH31" s="2198"/>
      <c r="AI31" s="2198"/>
      <c r="AJ31" s="2198"/>
      <c r="AK31" s="2198"/>
      <c r="AL31" s="2198"/>
      <c r="AM31" s="2198"/>
      <c r="AN31" s="1514"/>
    </row>
    <row r="32" spans="2:40" ht="9.75" customHeight="1" x14ac:dyDescent="0.2">
      <c r="B32" s="2232"/>
      <c r="C32" s="2289"/>
      <c r="D32" s="2290"/>
      <c r="E32" s="2290"/>
      <c r="F32" s="2290"/>
      <c r="G32" s="2290"/>
      <c r="H32" s="2290"/>
      <c r="I32" s="2290"/>
      <c r="J32" s="2290"/>
      <c r="K32" s="2290"/>
      <c r="L32" s="2290"/>
      <c r="M32" s="2290"/>
      <c r="N32" s="2290"/>
      <c r="O32" s="2290"/>
      <c r="P32" s="2290"/>
      <c r="Q32" s="2291"/>
      <c r="R32" s="2195"/>
      <c r="S32" s="2196"/>
      <c r="T32" s="2196"/>
      <c r="U32" s="2196"/>
      <c r="V32" s="2196"/>
      <c r="W32" s="2196"/>
      <c r="X32" s="2196"/>
      <c r="Y32" s="2196"/>
      <c r="Z32" s="2196"/>
      <c r="AA32" s="2196"/>
      <c r="AB32" s="2196"/>
      <c r="AC32" s="432"/>
      <c r="AD32" s="2195"/>
      <c r="AE32" s="2196"/>
      <c r="AF32" s="2196"/>
      <c r="AG32" s="2196"/>
      <c r="AH32" s="2196"/>
      <c r="AI32" s="2196"/>
      <c r="AJ32" s="2196"/>
      <c r="AK32" s="2196"/>
      <c r="AL32" s="2196"/>
      <c r="AM32" s="2196"/>
      <c r="AN32" s="432"/>
    </row>
    <row r="33" spans="2:40" ht="3" customHeight="1" x14ac:dyDescent="0.2">
      <c r="B33" s="204"/>
      <c r="C33" s="305"/>
      <c r="D33" s="313"/>
      <c r="E33" s="313"/>
      <c r="F33" s="313"/>
      <c r="G33" s="313"/>
      <c r="H33" s="313"/>
      <c r="I33" s="313"/>
      <c r="J33" s="313"/>
      <c r="K33" s="313"/>
      <c r="L33" s="313"/>
      <c r="M33" s="313"/>
      <c r="N33" s="313"/>
      <c r="O33" s="313"/>
      <c r="P33" s="313"/>
      <c r="Q33" s="314"/>
      <c r="R33" s="445"/>
      <c r="S33" s="446"/>
      <c r="T33" s="446"/>
      <c r="U33" s="100"/>
      <c r="V33" s="100"/>
      <c r="W33" s="100"/>
      <c r="X33" s="100"/>
      <c r="Y33" s="100"/>
      <c r="Z33" s="100"/>
      <c r="AA33" s="100"/>
      <c r="AB33" s="100"/>
      <c r="AC33" s="100"/>
      <c r="AD33" s="1459"/>
      <c r="AE33" s="446"/>
      <c r="AF33" s="100"/>
      <c r="AG33" s="100"/>
      <c r="AH33" s="100"/>
      <c r="AI33" s="100"/>
      <c r="AJ33" s="100"/>
      <c r="AK33" s="100"/>
      <c r="AL33" s="100"/>
      <c r="AM33" s="100"/>
      <c r="AN33" s="216"/>
    </row>
    <row r="34" spans="2:40" ht="15" customHeight="1" x14ac:dyDescent="0.2">
      <c r="B34" s="2278" t="s">
        <v>588</v>
      </c>
      <c r="C34" s="244" t="s">
        <v>296</v>
      </c>
      <c r="D34" s="139"/>
      <c r="E34" s="139"/>
      <c r="F34" s="139"/>
      <c r="G34" s="139"/>
      <c r="H34" s="139"/>
      <c r="I34" s="139"/>
      <c r="J34" s="139"/>
      <c r="K34" s="139"/>
      <c r="L34" s="139"/>
      <c r="M34" s="139"/>
      <c r="N34" s="139"/>
      <c r="O34" s="139"/>
      <c r="P34" s="139"/>
      <c r="Q34" s="314"/>
      <c r="R34" s="2197">
        <f>'GENERAL INFO'!O176</f>
        <v>0</v>
      </c>
      <c r="S34" s="2198"/>
      <c r="T34" s="2198"/>
      <c r="U34" s="2198"/>
      <c r="V34" s="2198"/>
      <c r="W34" s="2198"/>
      <c r="X34" s="2198"/>
      <c r="Y34" s="2198"/>
      <c r="Z34" s="2198"/>
      <c r="AA34" s="2198"/>
      <c r="AB34" s="2198"/>
      <c r="AC34" s="1514"/>
      <c r="AD34" s="2197">
        <f>'GENERAL INFO'!T176</f>
        <v>0</v>
      </c>
      <c r="AE34" s="2198"/>
      <c r="AF34" s="2198"/>
      <c r="AG34" s="2198"/>
      <c r="AH34" s="2198"/>
      <c r="AI34" s="2198"/>
      <c r="AJ34" s="2198"/>
      <c r="AK34" s="2198"/>
      <c r="AL34" s="2198"/>
      <c r="AM34" s="2198"/>
      <c r="AN34" s="1514"/>
    </row>
    <row r="35" spans="2:40" ht="15.75" customHeight="1" x14ac:dyDescent="0.2">
      <c r="B35" s="2279"/>
      <c r="C35" s="2400" t="s">
        <v>297</v>
      </c>
      <c r="D35" s="2401"/>
      <c r="E35" s="2401"/>
      <c r="F35" s="2401"/>
      <c r="G35" s="2401"/>
      <c r="H35" s="2401"/>
      <c r="I35" s="2401"/>
      <c r="J35" s="2401"/>
      <c r="K35" s="2401"/>
      <c r="L35" s="2401"/>
      <c r="M35" s="2401"/>
      <c r="N35" s="2401"/>
      <c r="O35" s="2401"/>
      <c r="P35" s="2401"/>
      <c r="Q35" s="1566"/>
      <c r="R35" s="2195"/>
      <c r="S35" s="2196"/>
      <c r="T35" s="2196"/>
      <c r="U35" s="2196"/>
      <c r="V35" s="2196"/>
      <c r="W35" s="2196"/>
      <c r="X35" s="2196"/>
      <c r="Y35" s="2196"/>
      <c r="Z35" s="2196"/>
      <c r="AA35" s="2196"/>
      <c r="AB35" s="2196"/>
      <c r="AC35" s="432"/>
      <c r="AD35" s="2195"/>
      <c r="AE35" s="2196"/>
      <c r="AF35" s="2196"/>
      <c r="AG35" s="2196"/>
      <c r="AH35" s="2196"/>
      <c r="AI35" s="2196"/>
      <c r="AJ35" s="2196"/>
      <c r="AK35" s="2196"/>
      <c r="AL35" s="2196"/>
      <c r="AM35" s="2196"/>
      <c r="AN35" s="432"/>
    </row>
    <row r="36" spans="2:40" ht="3" customHeight="1" x14ac:dyDescent="0.2">
      <c r="B36" s="204"/>
      <c r="C36" s="305"/>
      <c r="D36" s="313"/>
      <c r="E36" s="313"/>
      <c r="F36" s="313"/>
      <c r="G36" s="313"/>
      <c r="H36" s="313"/>
      <c r="I36" s="313"/>
      <c r="J36" s="313"/>
      <c r="K36" s="313"/>
      <c r="L36" s="313"/>
      <c r="M36" s="313"/>
      <c r="N36" s="313"/>
      <c r="O36" s="313"/>
      <c r="P36" s="313"/>
      <c r="Q36" s="314"/>
      <c r="R36" s="445"/>
      <c r="S36" s="446"/>
      <c r="T36" s="446"/>
      <c r="U36" s="100"/>
      <c r="V36" s="100"/>
      <c r="W36" s="100"/>
      <c r="X36" s="100"/>
      <c r="Y36" s="100"/>
      <c r="Z36" s="100"/>
      <c r="AA36" s="100"/>
      <c r="AB36" s="100"/>
      <c r="AC36" s="100"/>
      <c r="AD36" s="204"/>
      <c r="AE36" s="446"/>
      <c r="AF36" s="100"/>
      <c r="AG36" s="100"/>
      <c r="AH36" s="100"/>
      <c r="AI36" s="100"/>
      <c r="AJ36" s="100"/>
      <c r="AK36" s="100"/>
      <c r="AL36" s="100"/>
      <c r="AM36" s="100"/>
      <c r="AN36" s="216"/>
    </row>
    <row r="37" spans="2:40" ht="15" customHeight="1" x14ac:dyDescent="0.2">
      <c r="B37" s="2202" t="s">
        <v>589</v>
      </c>
      <c r="C37" s="2240" t="s">
        <v>298</v>
      </c>
      <c r="D37" s="2241"/>
      <c r="E37" s="2241"/>
      <c r="F37" s="2241"/>
      <c r="G37" s="2241"/>
      <c r="H37" s="2241"/>
      <c r="I37" s="2241"/>
      <c r="J37" s="2241"/>
      <c r="K37" s="2241"/>
      <c r="L37" s="2241"/>
      <c r="M37" s="2241"/>
      <c r="N37" s="2241"/>
      <c r="O37" s="2241"/>
      <c r="P37" s="2241"/>
      <c r="Q37" s="2245"/>
      <c r="R37" s="2197">
        <f>'GENERAL INFO'!O177</f>
        <v>0</v>
      </c>
      <c r="S37" s="2198"/>
      <c r="T37" s="2198"/>
      <c r="U37" s="2198"/>
      <c r="V37" s="2198"/>
      <c r="W37" s="2198"/>
      <c r="X37" s="2198"/>
      <c r="Y37" s="2198"/>
      <c r="Z37" s="2198"/>
      <c r="AA37" s="2198"/>
      <c r="AB37" s="2198"/>
      <c r="AC37" s="1514"/>
      <c r="AD37" s="2197">
        <f>'GENERAL INFO'!T177</f>
        <v>0</v>
      </c>
      <c r="AE37" s="2198"/>
      <c r="AF37" s="2198"/>
      <c r="AG37" s="2198"/>
      <c r="AH37" s="2198"/>
      <c r="AI37" s="2198"/>
      <c r="AJ37" s="2198"/>
      <c r="AK37" s="2198"/>
      <c r="AL37" s="2198"/>
      <c r="AM37" s="2198"/>
      <c r="AN37" s="1514"/>
    </row>
    <row r="38" spans="2:40" ht="12" customHeight="1" x14ac:dyDescent="0.2">
      <c r="B38" s="2232"/>
      <c r="C38" s="2242"/>
      <c r="D38" s="2243"/>
      <c r="E38" s="2243"/>
      <c r="F38" s="2243"/>
      <c r="G38" s="2243"/>
      <c r="H38" s="2243"/>
      <c r="I38" s="2243"/>
      <c r="J38" s="2243"/>
      <c r="K38" s="2243"/>
      <c r="L38" s="2243"/>
      <c r="M38" s="2243"/>
      <c r="N38" s="2243"/>
      <c r="O38" s="2243"/>
      <c r="P38" s="2243"/>
      <c r="Q38" s="2246"/>
      <c r="R38" s="2195"/>
      <c r="S38" s="2196"/>
      <c r="T38" s="2196"/>
      <c r="U38" s="2196"/>
      <c r="V38" s="2196"/>
      <c r="W38" s="2196"/>
      <c r="X38" s="2196"/>
      <c r="Y38" s="2196"/>
      <c r="Z38" s="2196"/>
      <c r="AA38" s="2196"/>
      <c r="AB38" s="2196"/>
      <c r="AC38" s="432"/>
      <c r="AD38" s="2195"/>
      <c r="AE38" s="2196"/>
      <c r="AF38" s="2196"/>
      <c r="AG38" s="2196"/>
      <c r="AH38" s="2196"/>
      <c r="AI38" s="2196"/>
      <c r="AJ38" s="2196"/>
      <c r="AK38" s="2196"/>
      <c r="AL38" s="2196"/>
      <c r="AM38" s="2196"/>
      <c r="AN38" s="432"/>
    </row>
    <row r="39" spans="2:40" ht="3" customHeight="1" x14ac:dyDescent="0.2">
      <c r="B39" s="204"/>
      <c r="C39" s="315"/>
      <c r="D39" s="161"/>
      <c r="E39" s="161"/>
      <c r="F39" s="161"/>
      <c r="G39" s="161"/>
      <c r="H39" s="161"/>
      <c r="I39" s="161"/>
      <c r="J39" s="161"/>
      <c r="K39" s="161"/>
      <c r="L39" s="161"/>
      <c r="M39" s="161"/>
      <c r="N39" s="161"/>
      <c r="O39" s="161"/>
      <c r="P39" s="161"/>
      <c r="Q39" s="316"/>
      <c r="R39" s="445"/>
      <c r="S39" s="446"/>
      <c r="T39" s="446"/>
      <c r="U39" s="100"/>
      <c r="V39" s="100"/>
      <c r="W39" s="100"/>
      <c r="X39" s="100"/>
      <c r="Y39" s="100"/>
      <c r="Z39" s="100"/>
      <c r="AA39" s="100"/>
      <c r="AB39" s="100"/>
      <c r="AC39" s="100"/>
      <c r="AD39" s="1459"/>
      <c r="AE39" s="446"/>
      <c r="AF39" s="100"/>
      <c r="AG39" s="100"/>
      <c r="AH39" s="100"/>
      <c r="AI39" s="100"/>
      <c r="AJ39" s="100"/>
      <c r="AK39" s="100"/>
      <c r="AL39" s="100"/>
      <c r="AM39" s="100"/>
      <c r="AN39" s="216"/>
    </row>
    <row r="40" spans="2:40" ht="15" customHeight="1" x14ac:dyDescent="0.2">
      <c r="B40" s="2202" t="s">
        <v>592</v>
      </c>
      <c r="C40" s="2240" t="s">
        <v>565</v>
      </c>
      <c r="D40" s="2241"/>
      <c r="E40" s="2241"/>
      <c r="F40" s="2241"/>
      <c r="G40" s="2241"/>
      <c r="H40" s="2241"/>
      <c r="I40" s="2241"/>
      <c r="J40" s="2241"/>
      <c r="K40" s="2241"/>
      <c r="L40" s="2241"/>
      <c r="M40" s="2241"/>
      <c r="N40" s="2241"/>
      <c r="O40" s="2241"/>
      <c r="P40" s="2241"/>
      <c r="Q40" s="316"/>
      <c r="R40" s="2390">
        <f>'GENERAL INFO'!O178</f>
        <v>0</v>
      </c>
      <c r="S40" s="2391"/>
      <c r="T40" s="2391"/>
      <c r="U40" s="2391"/>
      <c r="V40" s="2391"/>
      <c r="W40" s="2391"/>
      <c r="X40" s="2391"/>
      <c r="Y40" s="2391"/>
      <c r="Z40" s="2391"/>
      <c r="AA40" s="2391"/>
      <c r="AB40" s="2391"/>
      <c r="AC40" s="420"/>
      <c r="AD40" s="2384">
        <f>'GENERAL INFO'!T178</f>
        <v>0</v>
      </c>
      <c r="AE40" s="2385"/>
      <c r="AF40" s="2385"/>
      <c r="AG40" s="2385"/>
      <c r="AH40" s="2385"/>
      <c r="AI40" s="2385"/>
      <c r="AJ40" s="2385"/>
      <c r="AK40" s="2385"/>
      <c r="AL40" s="2385"/>
      <c r="AM40" s="2385"/>
      <c r="AN40" s="448"/>
    </row>
    <row r="41" spans="2:40" ht="12" customHeight="1" x14ac:dyDescent="0.2">
      <c r="B41" s="2202"/>
      <c r="C41" s="2240"/>
      <c r="D41" s="2241"/>
      <c r="E41" s="2241"/>
      <c r="F41" s="2241"/>
      <c r="G41" s="2241"/>
      <c r="H41" s="2241"/>
      <c r="I41" s="2241"/>
      <c r="J41" s="2241"/>
      <c r="K41" s="2241"/>
      <c r="L41" s="2241"/>
      <c r="M41" s="2241"/>
      <c r="N41" s="2241"/>
      <c r="O41" s="2241"/>
      <c r="P41" s="2241"/>
      <c r="Q41" s="316"/>
      <c r="R41" s="2390"/>
      <c r="S41" s="2391"/>
      <c r="T41" s="2391"/>
      <c r="U41" s="2391"/>
      <c r="V41" s="2391"/>
      <c r="W41" s="2391"/>
      <c r="X41" s="2391"/>
      <c r="Y41" s="2391"/>
      <c r="Z41" s="2391"/>
      <c r="AA41" s="2391"/>
      <c r="AB41" s="2391"/>
      <c r="AC41" s="420"/>
      <c r="AD41" s="2384"/>
      <c r="AE41" s="2385"/>
      <c r="AF41" s="2385"/>
      <c r="AG41" s="2385"/>
      <c r="AH41" s="2385"/>
      <c r="AI41" s="2385"/>
      <c r="AJ41" s="2385"/>
      <c r="AK41" s="2385"/>
      <c r="AL41" s="2385"/>
      <c r="AM41" s="2385"/>
      <c r="AN41" s="448"/>
    </row>
    <row r="42" spans="2:40" ht="3" customHeight="1" x14ac:dyDescent="0.2">
      <c r="B42" s="204"/>
      <c r="C42" s="315"/>
      <c r="D42" s="161"/>
      <c r="E42" s="161"/>
      <c r="F42" s="161"/>
      <c r="G42" s="161"/>
      <c r="H42" s="161"/>
      <c r="I42" s="161"/>
      <c r="J42" s="161"/>
      <c r="K42" s="161"/>
      <c r="L42" s="161"/>
      <c r="M42" s="161"/>
      <c r="N42" s="161"/>
      <c r="O42" s="161"/>
      <c r="P42" s="161"/>
      <c r="Q42" s="316"/>
      <c r="R42" s="445"/>
      <c r="S42" s="446"/>
      <c r="T42" s="446"/>
      <c r="U42" s="100"/>
      <c r="V42" s="100"/>
      <c r="W42" s="100"/>
      <c r="X42" s="100"/>
      <c r="Y42" s="100"/>
      <c r="Z42" s="100"/>
      <c r="AA42" s="100"/>
      <c r="AB42" s="100"/>
      <c r="AC42" s="100"/>
      <c r="AD42" s="1459"/>
      <c r="AE42" s="446"/>
      <c r="AF42" s="100"/>
      <c r="AG42" s="100"/>
      <c r="AH42" s="100"/>
      <c r="AI42" s="100"/>
      <c r="AJ42" s="100"/>
      <c r="AK42" s="100"/>
      <c r="AL42" s="100"/>
      <c r="AM42" s="100"/>
      <c r="AN42" s="216"/>
    </row>
    <row r="43" spans="2:40" ht="15" customHeight="1" x14ac:dyDescent="0.2">
      <c r="B43" s="2203" t="s">
        <v>593</v>
      </c>
      <c r="C43" s="2270" t="s">
        <v>661</v>
      </c>
      <c r="D43" s="2365"/>
      <c r="E43" s="2365"/>
      <c r="F43" s="2365"/>
      <c r="G43" s="2365"/>
      <c r="H43" s="2365"/>
      <c r="I43" s="2365"/>
      <c r="J43" s="2365"/>
      <c r="K43" s="2365"/>
      <c r="L43" s="2365"/>
      <c r="M43" s="2365"/>
      <c r="N43" s="2366"/>
      <c r="O43" s="2366"/>
      <c r="P43" s="2366"/>
      <c r="Q43" s="2367"/>
      <c r="R43" s="2193">
        <f>'GENERAL INFO'!O179</f>
        <v>0</v>
      </c>
      <c r="S43" s="2194"/>
      <c r="T43" s="2194"/>
      <c r="U43" s="2194"/>
      <c r="V43" s="2194"/>
      <c r="W43" s="2194"/>
      <c r="X43" s="2194"/>
      <c r="Y43" s="2194"/>
      <c r="Z43" s="2194"/>
      <c r="AA43" s="2194"/>
      <c r="AB43" s="2194"/>
      <c r="AC43" s="433"/>
      <c r="AD43" s="2193">
        <f>'GENERAL INFO'!T179</f>
        <v>0</v>
      </c>
      <c r="AE43" s="2194"/>
      <c r="AF43" s="2194"/>
      <c r="AG43" s="2194"/>
      <c r="AH43" s="2194"/>
      <c r="AI43" s="2194"/>
      <c r="AJ43" s="2194"/>
      <c r="AK43" s="2194"/>
      <c r="AL43" s="2194"/>
      <c r="AM43" s="2194"/>
      <c r="AN43" s="433"/>
    </row>
    <row r="44" spans="2:40" ht="12" customHeight="1" x14ac:dyDescent="0.2">
      <c r="B44" s="2232"/>
      <c r="C44" s="2242"/>
      <c r="D44" s="2243"/>
      <c r="E44" s="2243"/>
      <c r="F44" s="2243"/>
      <c r="G44" s="2243"/>
      <c r="H44" s="2243"/>
      <c r="I44" s="2243"/>
      <c r="J44" s="2243"/>
      <c r="K44" s="2243"/>
      <c r="L44" s="2243"/>
      <c r="M44" s="2243"/>
      <c r="N44" s="2368"/>
      <c r="O44" s="2368"/>
      <c r="P44" s="2368"/>
      <c r="Q44" s="2369"/>
      <c r="R44" s="2195"/>
      <c r="S44" s="2196"/>
      <c r="T44" s="2196"/>
      <c r="U44" s="2196"/>
      <c r="V44" s="2196"/>
      <c r="W44" s="2196"/>
      <c r="X44" s="2196"/>
      <c r="Y44" s="2196"/>
      <c r="Z44" s="2196"/>
      <c r="AA44" s="2196"/>
      <c r="AB44" s="2196"/>
      <c r="AC44" s="432"/>
      <c r="AD44" s="2195"/>
      <c r="AE44" s="2196"/>
      <c r="AF44" s="2196"/>
      <c r="AG44" s="2196"/>
      <c r="AH44" s="2196"/>
      <c r="AI44" s="2196"/>
      <c r="AJ44" s="2196"/>
      <c r="AK44" s="2196"/>
      <c r="AL44" s="2196"/>
      <c r="AM44" s="2196"/>
      <c r="AN44" s="432"/>
    </row>
    <row r="45" spans="2:40" ht="3" customHeight="1" x14ac:dyDescent="0.2">
      <c r="B45" s="204"/>
      <c r="C45" s="305"/>
      <c r="D45" s="313"/>
      <c r="E45" s="313"/>
      <c r="F45" s="313"/>
      <c r="G45" s="313"/>
      <c r="H45" s="313"/>
      <c r="I45" s="313"/>
      <c r="J45" s="313"/>
      <c r="K45" s="313"/>
      <c r="L45" s="313"/>
      <c r="M45" s="313"/>
      <c r="N45" s="313"/>
      <c r="O45" s="317"/>
      <c r="P45" s="317"/>
      <c r="Q45" s="314"/>
      <c r="R45" s="445"/>
      <c r="S45" s="446"/>
      <c r="T45" s="446"/>
      <c r="U45" s="100"/>
      <c r="V45" s="100"/>
      <c r="W45" s="100"/>
      <c r="X45" s="100"/>
      <c r="Y45" s="100"/>
      <c r="Z45" s="100"/>
      <c r="AA45" s="100"/>
      <c r="AB45" s="100"/>
      <c r="AC45" s="100"/>
      <c r="AD45" s="204"/>
      <c r="AE45" s="446"/>
      <c r="AF45" s="100"/>
      <c r="AG45" s="100"/>
      <c r="AH45" s="100"/>
      <c r="AI45" s="100"/>
      <c r="AJ45" s="100"/>
      <c r="AK45" s="100"/>
      <c r="AL45" s="100"/>
      <c r="AM45" s="100"/>
      <c r="AN45" s="216"/>
    </row>
    <row r="46" spans="2:40" ht="15" customHeight="1" x14ac:dyDescent="0.2">
      <c r="B46" s="2278" t="s">
        <v>594</v>
      </c>
      <c r="C46" s="2240" t="s">
        <v>299</v>
      </c>
      <c r="D46" s="2241"/>
      <c r="E46" s="2241"/>
      <c r="F46" s="2241"/>
      <c r="G46" s="2241"/>
      <c r="H46" s="2241"/>
      <c r="I46" s="2241"/>
      <c r="J46" s="2241"/>
      <c r="K46" s="2241"/>
      <c r="L46" s="2241"/>
      <c r="M46" s="2241"/>
      <c r="N46" s="2241"/>
      <c r="O46" s="2241"/>
      <c r="P46" s="2241"/>
      <c r="Q46" s="2245"/>
      <c r="R46" s="2197">
        <f>'GENERAL INFO'!O180</f>
        <v>0</v>
      </c>
      <c r="S46" s="2198"/>
      <c r="T46" s="2198"/>
      <c r="U46" s="2198"/>
      <c r="V46" s="2198"/>
      <c r="W46" s="2198"/>
      <c r="X46" s="2198"/>
      <c r="Y46" s="2198"/>
      <c r="Z46" s="2198"/>
      <c r="AA46" s="2198"/>
      <c r="AB46" s="2198"/>
      <c r="AC46" s="1514"/>
      <c r="AD46" s="2197">
        <f>'GENERAL INFO'!T180</f>
        <v>0</v>
      </c>
      <c r="AE46" s="2198"/>
      <c r="AF46" s="2198"/>
      <c r="AG46" s="2198"/>
      <c r="AH46" s="2198"/>
      <c r="AI46" s="2198"/>
      <c r="AJ46" s="2198"/>
      <c r="AK46" s="2198"/>
      <c r="AL46" s="2198"/>
      <c r="AM46" s="2198"/>
      <c r="AN46" s="1514"/>
    </row>
    <row r="47" spans="2:40" ht="11.25" customHeight="1" x14ac:dyDescent="0.2">
      <c r="B47" s="2279"/>
      <c r="C47" s="2242"/>
      <c r="D47" s="2243"/>
      <c r="E47" s="2243"/>
      <c r="F47" s="2243"/>
      <c r="G47" s="2243"/>
      <c r="H47" s="2243"/>
      <c r="I47" s="2243"/>
      <c r="J47" s="2243"/>
      <c r="K47" s="2243"/>
      <c r="L47" s="2243"/>
      <c r="M47" s="2243"/>
      <c r="N47" s="2243"/>
      <c r="O47" s="2243"/>
      <c r="P47" s="2243"/>
      <c r="Q47" s="2246"/>
      <c r="R47" s="2195"/>
      <c r="S47" s="2196"/>
      <c r="T47" s="2196"/>
      <c r="U47" s="2196"/>
      <c r="V47" s="2196"/>
      <c r="W47" s="2196"/>
      <c r="X47" s="2196"/>
      <c r="Y47" s="2196"/>
      <c r="Z47" s="2196"/>
      <c r="AA47" s="2196"/>
      <c r="AB47" s="2196"/>
      <c r="AC47" s="432"/>
      <c r="AD47" s="2195"/>
      <c r="AE47" s="2196"/>
      <c r="AF47" s="2196"/>
      <c r="AG47" s="2196"/>
      <c r="AH47" s="2196"/>
      <c r="AI47" s="2196"/>
      <c r="AJ47" s="2196"/>
      <c r="AK47" s="2196"/>
      <c r="AL47" s="2196"/>
      <c r="AM47" s="2196"/>
      <c r="AN47" s="432"/>
    </row>
    <row r="48" spans="2:40" ht="3" customHeight="1" x14ac:dyDescent="0.2">
      <c r="B48" s="1459"/>
      <c r="C48" s="315"/>
      <c r="D48" s="161"/>
      <c r="E48" s="161"/>
      <c r="F48" s="161"/>
      <c r="G48" s="161"/>
      <c r="H48" s="161"/>
      <c r="I48" s="161"/>
      <c r="J48" s="313"/>
      <c r="K48" s="313"/>
      <c r="L48" s="313"/>
      <c r="M48" s="313"/>
      <c r="N48" s="313"/>
      <c r="O48" s="313"/>
      <c r="P48" s="313"/>
      <c r="Q48" s="314"/>
      <c r="R48" s="101"/>
      <c r="S48" s="446"/>
      <c r="T48" s="446"/>
      <c r="U48" s="100"/>
      <c r="V48" s="100"/>
      <c r="W48" s="100"/>
      <c r="X48" s="100"/>
      <c r="Y48" s="100"/>
      <c r="Z48" s="100"/>
      <c r="AA48" s="100"/>
      <c r="AB48" s="100"/>
      <c r="AC48" s="100"/>
      <c r="AD48" s="204"/>
      <c r="AE48" s="446"/>
      <c r="AF48" s="100"/>
      <c r="AG48" s="100"/>
      <c r="AH48" s="100"/>
      <c r="AI48" s="100"/>
      <c r="AJ48" s="100"/>
      <c r="AK48" s="100"/>
      <c r="AL48" s="100"/>
      <c r="AM48" s="100"/>
      <c r="AN48" s="216"/>
    </row>
    <row r="49" spans="2:40" ht="15" customHeight="1" x14ac:dyDescent="0.2">
      <c r="B49" s="2278" t="s">
        <v>595</v>
      </c>
      <c r="C49" s="2240" t="s">
        <v>663</v>
      </c>
      <c r="D49" s="2241"/>
      <c r="E49" s="2241"/>
      <c r="F49" s="2241"/>
      <c r="G49" s="2241"/>
      <c r="H49" s="2241"/>
      <c r="I49" s="2241"/>
      <c r="J49" s="2241"/>
      <c r="K49" s="2241"/>
      <c r="L49" s="2241"/>
      <c r="M49" s="2241"/>
      <c r="N49" s="2241"/>
      <c r="O49" s="2241"/>
      <c r="P49" s="2241"/>
      <c r="Q49" s="2245"/>
      <c r="R49" s="2197">
        <f>'GENERAL INFO'!O181</f>
        <v>0</v>
      </c>
      <c r="S49" s="2198"/>
      <c r="T49" s="2198"/>
      <c r="U49" s="2198"/>
      <c r="V49" s="2198"/>
      <c r="W49" s="2198"/>
      <c r="X49" s="2198"/>
      <c r="Y49" s="2198"/>
      <c r="Z49" s="2198"/>
      <c r="AA49" s="2198"/>
      <c r="AB49" s="2198"/>
      <c r="AC49" s="1514"/>
      <c r="AD49" s="2197">
        <f>'GENERAL INFO'!T181</f>
        <v>0</v>
      </c>
      <c r="AE49" s="2198"/>
      <c r="AF49" s="2198"/>
      <c r="AG49" s="2198"/>
      <c r="AH49" s="2198"/>
      <c r="AI49" s="2198"/>
      <c r="AJ49" s="2198"/>
      <c r="AK49" s="2198"/>
      <c r="AL49" s="2198"/>
      <c r="AM49" s="2198"/>
      <c r="AN49" s="1514"/>
    </row>
    <row r="50" spans="2:40" ht="9" customHeight="1" x14ac:dyDescent="0.2">
      <c r="B50" s="2279"/>
      <c r="C50" s="2242"/>
      <c r="D50" s="2243"/>
      <c r="E50" s="2243"/>
      <c r="F50" s="2243"/>
      <c r="G50" s="2243"/>
      <c r="H50" s="2243"/>
      <c r="I50" s="2243"/>
      <c r="J50" s="2243"/>
      <c r="K50" s="2243"/>
      <c r="L50" s="2243"/>
      <c r="M50" s="2243"/>
      <c r="N50" s="2243"/>
      <c r="O50" s="2243"/>
      <c r="P50" s="2243"/>
      <c r="Q50" s="2246"/>
      <c r="R50" s="2195"/>
      <c r="S50" s="2196"/>
      <c r="T50" s="2196"/>
      <c r="U50" s="2196"/>
      <c r="V50" s="2196"/>
      <c r="W50" s="2196"/>
      <c r="X50" s="2196"/>
      <c r="Y50" s="2196"/>
      <c r="Z50" s="2196"/>
      <c r="AA50" s="2196"/>
      <c r="AB50" s="2196"/>
      <c r="AC50" s="432"/>
      <c r="AD50" s="2195"/>
      <c r="AE50" s="2196"/>
      <c r="AF50" s="2196"/>
      <c r="AG50" s="2196"/>
      <c r="AH50" s="2196"/>
      <c r="AI50" s="2196"/>
      <c r="AJ50" s="2196"/>
      <c r="AK50" s="2196"/>
      <c r="AL50" s="2196"/>
      <c r="AM50" s="2196"/>
      <c r="AN50" s="432"/>
    </row>
    <row r="51" spans="2:40" ht="3" customHeight="1" x14ac:dyDescent="0.2">
      <c r="B51" s="204"/>
      <c r="C51" s="204"/>
      <c r="D51" s="1469"/>
      <c r="E51" s="502"/>
      <c r="F51" s="502"/>
      <c r="G51" s="502"/>
      <c r="H51" s="502"/>
      <c r="I51" s="502"/>
      <c r="J51" s="502"/>
      <c r="K51" s="502"/>
      <c r="L51" s="502"/>
      <c r="M51" s="502"/>
      <c r="N51" s="502"/>
      <c r="O51" s="502"/>
      <c r="P51" s="502"/>
      <c r="Q51" s="508"/>
      <c r="R51" s="983"/>
      <c r="S51" s="983"/>
      <c r="T51" s="983"/>
      <c r="U51" s="983"/>
      <c r="V51" s="983"/>
      <c r="W51" s="983"/>
      <c r="X51" s="983"/>
      <c r="Y51" s="983"/>
      <c r="Z51" s="983"/>
      <c r="AA51" s="983"/>
      <c r="AB51" s="983"/>
      <c r="AC51" s="984"/>
      <c r="AD51" s="985"/>
      <c r="AE51" s="983"/>
      <c r="AF51" s="983"/>
      <c r="AG51" s="983"/>
      <c r="AH51" s="983"/>
      <c r="AI51" s="983"/>
      <c r="AJ51" s="983"/>
      <c r="AK51" s="983"/>
      <c r="AL51" s="983"/>
      <c r="AM51" s="983"/>
      <c r="AN51" s="986"/>
    </row>
    <row r="52" spans="2:40" ht="15" customHeight="1" x14ac:dyDescent="0.2">
      <c r="B52" s="2278" t="s">
        <v>596</v>
      </c>
      <c r="C52" s="2240" t="s">
        <v>655</v>
      </c>
      <c r="D52" s="2241"/>
      <c r="E52" s="2241"/>
      <c r="F52" s="2241"/>
      <c r="G52" s="2241"/>
      <c r="H52" s="2241"/>
      <c r="I52" s="2241"/>
      <c r="J52" s="2241"/>
      <c r="K52" s="2241"/>
      <c r="L52" s="2241"/>
      <c r="M52" s="2241"/>
      <c r="N52" s="2241"/>
      <c r="O52" s="2241"/>
      <c r="P52" s="2241"/>
      <c r="Q52" s="2245"/>
      <c r="R52" s="2386">
        <f>'GENERAL INFO'!O182</f>
        <v>0</v>
      </c>
      <c r="S52" s="2387"/>
      <c r="T52" s="2387"/>
      <c r="U52" s="2387"/>
      <c r="V52" s="2387"/>
      <c r="W52" s="2387"/>
      <c r="X52" s="2387"/>
      <c r="Y52" s="2387"/>
      <c r="Z52" s="2387"/>
      <c r="AA52" s="2387"/>
      <c r="AB52" s="2387"/>
      <c r="AC52" s="984"/>
      <c r="AD52" s="2386">
        <f>'GENERAL INFO'!T182</f>
        <v>0</v>
      </c>
      <c r="AE52" s="2387"/>
      <c r="AF52" s="2387"/>
      <c r="AG52" s="2387"/>
      <c r="AH52" s="2387"/>
      <c r="AI52" s="2387"/>
      <c r="AJ52" s="2387"/>
      <c r="AK52" s="2387"/>
      <c r="AL52" s="2387"/>
      <c r="AM52" s="2387"/>
      <c r="AN52" s="986"/>
    </row>
    <row r="53" spans="2:40" ht="12" customHeight="1" x14ac:dyDescent="0.2">
      <c r="B53" s="2279"/>
      <c r="C53" s="2242"/>
      <c r="D53" s="2243"/>
      <c r="E53" s="2243"/>
      <c r="F53" s="2243"/>
      <c r="G53" s="2243"/>
      <c r="H53" s="2243"/>
      <c r="I53" s="2243"/>
      <c r="J53" s="2243"/>
      <c r="K53" s="2243"/>
      <c r="L53" s="2243"/>
      <c r="M53" s="2243"/>
      <c r="N53" s="2243"/>
      <c r="O53" s="2243"/>
      <c r="P53" s="2243"/>
      <c r="Q53" s="2246"/>
      <c r="R53" s="2388"/>
      <c r="S53" s="2389"/>
      <c r="T53" s="2389"/>
      <c r="U53" s="2389"/>
      <c r="V53" s="2389"/>
      <c r="W53" s="2389"/>
      <c r="X53" s="2389"/>
      <c r="Y53" s="2389"/>
      <c r="Z53" s="2389"/>
      <c r="AA53" s="2389"/>
      <c r="AB53" s="2389"/>
      <c r="AC53" s="1567"/>
      <c r="AD53" s="2388"/>
      <c r="AE53" s="2389"/>
      <c r="AF53" s="2389"/>
      <c r="AG53" s="2389"/>
      <c r="AH53" s="2389"/>
      <c r="AI53" s="2389"/>
      <c r="AJ53" s="2389"/>
      <c r="AK53" s="2389"/>
      <c r="AL53" s="2389"/>
      <c r="AM53" s="2389"/>
      <c r="AN53" s="1568"/>
    </row>
    <row r="54" spans="2:40" ht="3" customHeight="1" x14ac:dyDescent="0.2">
      <c r="B54" s="204"/>
      <c r="C54" s="204"/>
      <c r="D54" s="100"/>
      <c r="E54" s="100"/>
      <c r="F54" s="100"/>
      <c r="G54" s="100"/>
      <c r="H54" s="100"/>
      <c r="I54" s="100"/>
      <c r="J54" s="100"/>
      <c r="K54" s="100"/>
      <c r="L54" s="100"/>
      <c r="M54" s="100"/>
      <c r="N54" s="100"/>
      <c r="O54" s="100"/>
      <c r="P54" s="100"/>
      <c r="Q54" s="216"/>
      <c r="R54" s="449"/>
      <c r="S54" s="450"/>
      <c r="T54" s="450"/>
      <c r="U54" s="450"/>
      <c r="V54" s="450"/>
      <c r="W54" s="450"/>
      <c r="X54" s="450"/>
      <c r="Y54" s="450"/>
      <c r="Z54" s="450"/>
      <c r="AA54" s="450"/>
      <c r="AB54" s="450"/>
      <c r="AC54" s="450"/>
      <c r="AD54" s="451"/>
      <c r="AE54" s="446"/>
      <c r="AF54" s="446"/>
      <c r="AG54" s="100"/>
      <c r="AH54" s="100"/>
      <c r="AI54" s="100"/>
      <c r="AJ54" s="100"/>
      <c r="AK54" s="100"/>
      <c r="AL54" s="100"/>
      <c r="AM54" s="446"/>
      <c r="AN54" s="447"/>
    </row>
    <row r="55" spans="2:40" ht="15" customHeight="1" x14ac:dyDescent="0.2">
      <c r="B55" s="2278" t="s">
        <v>597</v>
      </c>
      <c r="C55" s="2240" t="s">
        <v>371</v>
      </c>
      <c r="D55" s="2241"/>
      <c r="E55" s="2241"/>
      <c r="F55" s="2241"/>
      <c r="G55" s="2241"/>
      <c r="H55" s="2241"/>
      <c r="I55" s="2241"/>
      <c r="J55" s="2241"/>
      <c r="K55" s="2241"/>
      <c r="L55" s="2241"/>
      <c r="M55" s="2241"/>
      <c r="N55" s="2241"/>
      <c r="O55" s="2241"/>
      <c r="P55" s="2241"/>
      <c r="Q55" s="2245"/>
      <c r="R55" s="2197">
        <f>'GENERAL INFO'!O183</f>
        <v>0</v>
      </c>
      <c r="S55" s="2198"/>
      <c r="T55" s="2198"/>
      <c r="U55" s="2198"/>
      <c r="V55" s="2198"/>
      <c r="W55" s="2198"/>
      <c r="X55" s="2198"/>
      <c r="Y55" s="2198"/>
      <c r="Z55" s="2198"/>
      <c r="AA55" s="2198"/>
      <c r="AB55" s="2198"/>
      <c r="AC55" s="1514"/>
      <c r="AD55" s="2197">
        <f>'GENERAL INFO'!T183</f>
        <v>0</v>
      </c>
      <c r="AE55" s="2198"/>
      <c r="AF55" s="2198"/>
      <c r="AG55" s="2198"/>
      <c r="AH55" s="2198"/>
      <c r="AI55" s="2198"/>
      <c r="AJ55" s="2198"/>
      <c r="AK55" s="2198"/>
      <c r="AL55" s="2198"/>
      <c r="AM55" s="2198"/>
      <c r="AN55" s="1514"/>
    </row>
    <row r="56" spans="2:40" ht="6.75" customHeight="1" x14ac:dyDescent="0.2">
      <c r="B56" s="2279"/>
      <c r="C56" s="2242"/>
      <c r="D56" s="2243"/>
      <c r="E56" s="2243"/>
      <c r="F56" s="2243"/>
      <c r="G56" s="2243"/>
      <c r="H56" s="2243"/>
      <c r="I56" s="2243"/>
      <c r="J56" s="2243"/>
      <c r="K56" s="2243"/>
      <c r="L56" s="2243"/>
      <c r="M56" s="2243"/>
      <c r="N56" s="2243"/>
      <c r="O56" s="2243"/>
      <c r="P56" s="2243"/>
      <c r="Q56" s="2246"/>
      <c r="R56" s="2195"/>
      <c r="S56" s="2196"/>
      <c r="T56" s="2196"/>
      <c r="U56" s="2196"/>
      <c r="V56" s="2196"/>
      <c r="W56" s="2196"/>
      <c r="X56" s="2196"/>
      <c r="Y56" s="2196"/>
      <c r="Z56" s="2196"/>
      <c r="AA56" s="2196"/>
      <c r="AB56" s="2196"/>
      <c r="AC56" s="432"/>
      <c r="AD56" s="2195"/>
      <c r="AE56" s="2196"/>
      <c r="AF56" s="2196"/>
      <c r="AG56" s="2196"/>
      <c r="AH56" s="2196"/>
      <c r="AI56" s="2196"/>
      <c r="AJ56" s="2196"/>
      <c r="AK56" s="2196"/>
      <c r="AL56" s="2196"/>
      <c r="AM56" s="2196"/>
      <c r="AN56" s="432"/>
    </row>
    <row r="57" spans="2:40" ht="3" customHeight="1" x14ac:dyDescent="0.2">
      <c r="B57" s="1460"/>
      <c r="C57" s="2270" t="s">
        <v>300</v>
      </c>
      <c r="D57" s="2365"/>
      <c r="E57" s="2365"/>
      <c r="F57" s="2365"/>
      <c r="G57" s="2365"/>
      <c r="H57" s="2365"/>
      <c r="I57" s="2365"/>
      <c r="J57" s="2365"/>
      <c r="K57" s="2365"/>
      <c r="L57" s="2365"/>
      <c r="M57" s="2365"/>
      <c r="N57" s="2365"/>
      <c r="O57" s="2365"/>
      <c r="P57" s="2365"/>
      <c r="Q57" s="2394"/>
      <c r="R57" s="1569"/>
      <c r="S57" s="1570"/>
      <c r="T57" s="1570"/>
      <c r="U57" s="1570"/>
      <c r="V57" s="1570"/>
      <c r="W57" s="1570"/>
      <c r="X57" s="1570"/>
      <c r="Y57" s="1570"/>
      <c r="Z57" s="1570"/>
      <c r="AA57" s="1570"/>
      <c r="AB57" s="1570"/>
      <c r="AC57" s="1570"/>
      <c r="AD57" s="1571"/>
      <c r="AE57" s="1572"/>
      <c r="AF57" s="1572"/>
      <c r="AG57" s="239"/>
      <c r="AH57" s="239"/>
      <c r="AI57" s="239"/>
      <c r="AJ57" s="239"/>
      <c r="AK57" s="239"/>
      <c r="AL57" s="239"/>
      <c r="AM57" s="1572"/>
      <c r="AN57" s="1573"/>
    </row>
    <row r="58" spans="2:40" ht="15" customHeight="1" x14ac:dyDescent="0.2">
      <c r="B58" s="2278" t="s">
        <v>598</v>
      </c>
      <c r="C58" s="2240"/>
      <c r="D58" s="2241"/>
      <c r="E58" s="2241"/>
      <c r="F58" s="2241"/>
      <c r="G58" s="2241"/>
      <c r="H58" s="2241"/>
      <c r="I58" s="2241"/>
      <c r="J58" s="2241"/>
      <c r="K58" s="2241"/>
      <c r="L58" s="2241"/>
      <c r="M58" s="2241"/>
      <c r="N58" s="2241"/>
      <c r="O58" s="2241"/>
      <c r="P58" s="2241"/>
      <c r="Q58" s="2245"/>
      <c r="R58" s="2197">
        <f>'GENERAL INFO'!O184</f>
        <v>0</v>
      </c>
      <c r="S58" s="2198"/>
      <c r="T58" s="2198"/>
      <c r="U58" s="2198"/>
      <c r="V58" s="2198"/>
      <c r="W58" s="2198"/>
      <c r="X58" s="2198"/>
      <c r="Y58" s="2198"/>
      <c r="Z58" s="2198"/>
      <c r="AA58" s="2198"/>
      <c r="AB58" s="2198"/>
      <c r="AC58" s="1514"/>
      <c r="AD58" s="2197">
        <f>'GENERAL INFO'!T184</f>
        <v>0</v>
      </c>
      <c r="AE58" s="2198"/>
      <c r="AF58" s="2198"/>
      <c r="AG58" s="2198"/>
      <c r="AH58" s="2198"/>
      <c r="AI58" s="2198"/>
      <c r="AJ58" s="2198"/>
      <c r="AK58" s="2198"/>
      <c r="AL58" s="2198"/>
      <c r="AM58" s="2198"/>
      <c r="AN58" s="1514"/>
    </row>
    <row r="59" spans="2:40" ht="9.75" customHeight="1" x14ac:dyDescent="0.2">
      <c r="B59" s="2279"/>
      <c r="C59" s="2242"/>
      <c r="D59" s="2243"/>
      <c r="E59" s="2243"/>
      <c r="F59" s="2243"/>
      <c r="G59" s="2243"/>
      <c r="H59" s="2243"/>
      <c r="I59" s="2243"/>
      <c r="J59" s="2243"/>
      <c r="K59" s="2243"/>
      <c r="L59" s="2243"/>
      <c r="M59" s="2243"/>
      <c r="N59" s="2243"/>
      <c r="O59" s="2243"/>
      <c r="P59" s="2243"/>
      <c r="Q59" s="2246"/>
      <c r="R59" s="2195"/>
      <c r="S59" s="2196"/>
      <c r="T59" s="2196"/>
      <c r="U59" s="2196"/>
      <c r="V59" s="2196"/>
      <c r="W59" s="2196"/>
      <c r="X59" s="2196"/>
      <c r="Y59" s="2196"/>
      <c r="Z59" s="2196"/>
      <c r="AA59" s="2196"/>
      <c r="AB59" s="2196"/>
      <c r="AC59" s="432"/>
      <c r="AD59" s="2195"/>
      <c r="AE59" s="2196"/>
      <c r="AF59" s="2196"/>
      <c r="AG59" s="2196"/>
      <c r="AH59" s="2196"/>
      <c r="AI59" s="2196"/>
      <c r="AJ59" s="2196"/>
      <c r="AK59" s="2196"/>
      <c r="AL59" s="2196"/>
      <c r="AM59" s="2196"/>
      <c r="AN59" s="432"/>
    </row>
    <row r="60" spans="2:40" ht="3" customHeight="1" x14ac:dyDescent="0.2">
      <c r="B60" s="204"/>
      <c r="C60" s="312"/>
      <c r="D60" s="313"/>
      <c r="E60" s="313"/>
      <c r="F60" s="313"/>
      <c r="G60" s="313"/>
      <c r="H60" s="313"/>
      <c r="I60" s="313"/>
      <c r="J60" s="313"/>
      <c r="K60" s="313"/>
      <c r="L60" s="313"/>
      <c r="M60" s="313"/>
      <c r="N60" s="313"/>
      <c r="O60" s="313"/>
      <c r="P60" s="313"/>
      <c r="Q60" s="314"/>
      <c r="R60" s="449"/>
      <c r="S60" s="450"/>
      <c r="T60" s="450"/>
      <c r="U60" s="450"/>
      <c r="V60" s="450"/>
      <c r="W60" s="450"/>
      <c r="X60" s="450"/>
      <c r="Y60" s="450"/>
      <c r="Z60" s="450"/>
      <c r="AA60" s="450"/>
      <c r="AB60" s="450"/>
      <c r="AC60" s="450"/>
      <c r="AD60" s="451"/>
      <c r="AE60" s="446"/>
      <c r="AF60" s="446"/>
      <c r="AG60" s="100"/>
      <c r="AH60" s="100"/>
      <c r="AI60" s="100"/>
      <c r="AJ60" s="100"/>
      <c r="AK60" s="100"/>
      <c r="AL60" s="100"/>
      <c r="AM60" s="446"/>
      <c r="AN60" s="447"/>
    </row>
    <row r="61" spans="2:40" ht="15" customHeight="1" x14ac:dyDescent="0.2">
      <c r="B61" s="2202" t="s">
        <v>599</v>
      </c>
      <c r="C61" s="244" t="s">
        <v>302</v>
      </c>
      <c r="D61" s="313"/>
      <c r="E61" s="313"/>
      <c r="F61" s="313"/>
      <c r="G61" s="313"/>
      <c r="H61" s="313"/>
      <c r="I61" s="313"/>
      <c r="J61" s="313"/>
      <c r="K61" s="313"/>
      <c r="L61" s="313"/>
      <c r="M61" s="313"/>
      <c r="N61" s="313"/>
      <c r="O61" s="313"/>
      <c r="P61" s="313"/>
      <c r="Q61" s="314"/>
      <c r="R61" s="2197">
        <f>'GENERAL INFO'!O185</f>
        <v>0</v>
      </c>
      <c r="S61" s="2198"/>
      <c r="T61" s="2198"/>
      <c r="U61" s="2198"/>
      <c r="V61" s="2198"/>
      <c r="W61" s="2198"/>
      <c r="X61" s="2198"/>
      <c r="Y61" s="2198"/>
      <c r="Z61" s="2198"/>
      <c r="AA61" s="2198"/>
      <c r="AB61" s="2198"/>
      <c r="AC61" s="420"/>
      <c r="AD61" s="2197">
        <f>'GENERAL INFO'!T185</f>
        <v>0</v>
      </c>
      <c r="AE61" s="2198"/>
      <c r="AF61" s="2198"/>
      <c r="AG61" s="2198"/>
      <c r="AH61" s="2198"/>
      <c r="AI61" s="2198"/>
      <c r="AJ61" s="2198"/>
      <c r="AK61" s="2198"/>
      <c r="AL61" s="2198"/>
      <c r="AM61" s="2198"/>
      <c r="AN61" s="420"/>
    </row>
    <row r="62" spans="2:40" ht="15" customHeight="1" x14ac:dyDescent="0.2">
      <c r="B62" s="2202"/>
      <c r="C62" s="244" t="s">
        <v>301</v>
      </c>
      <c r="D62" s="313"/>
      <c r="E62" s="313"/>
      <c r="F62" s="313"/>
      <c r="G62" s="313"/>
      <c r="H62" s="2392"/>
      <c r="I62" s="2392"/>
      <c r="J62" s="2392"/>
      <c r="K62" s="2392"/>
      <c r="L62" s="2392"/>
      <c r="M62" s="2392"/>
      <c r="N62" s="2392"/>
      <c r="O62" s="2392"/>
      <c r="P62" s="2392"/>
      <c r="Q62" s="2393"/>
      <c r="R62" s="2195"/>
      <c r="S62" s="2196"/>
      <c r="T62" s="2196"/>
      <c r="U62" s="2196"/>
      <c r="V62" s="2196"/>
      <c r="W62" s="2196"/>
      <c r="X62" s="2196"/>
      <c r="Y62" s="2196"/>
      <c r="Z62" s="2196"/>
      <c r="AA62" s="2196"/>
      <c r="AB62" s="2196"/>
      <c r="AC62" s="432"/>
      <c r="AD62" s="2195"/>
      <c r="AE62" s="2196"/>
      <c r="AF62" s="2196"/>
      <c r="AG62" s="2196"/>
      <c r="AH62" s="2196"/>
      <c r="AI62" s="2196"/>
      <c r="AJ62" s="2196"/>
      <c r="AK62" s="2196"/>
      <c r="AL62" s="2196"/>
      <c r="AM62" s="2196"/>
      <c r="AN62" s="432"/>
    </row>
    <row r="63" spans="2:40" ht="3" customHeight="1" x14ac:dyDescent="0.2">
      <c r="B63" s="247"/>
      <c r="C63" s="2203" t="s">
        <v>245</v>
      </c>
      <c r="D63" s="2204"/>
      <c r="E63" s="2204"/>
      <c r="F63" s="2204"/>
      <c r="G63" s="2204"/>
      <c r="H63" s="2204"/>
      <c r="I63" s="2204"/>
      <c r="J63" s="2204"/>
      <c r="K63" s="2204"/>
      <c r="L63" s="2204"/>
      <c r="M63" s="2204"/>
      <c r="N63" s="2204"/>
      <c r="O63" s="2204"/>
      <c r="P63" s="2204"/>
      <c r="Q63" s="2205"/>
      <c r="R63" s="987"/>
      <c r="S63" s="988"/>
      <c r="T63" s="988"/>
      <c r="U63" s="988"/>
      <c r="V63" s="988"/>
      <c r="W63" s="988"/>
      <c r="X63" s="988"/>
      <c r="Y63" s="988"/>
      <c r="Z63" s="988"/>
      <c r="AA63" s="988"/>
      <c r="AB63" s="2378" t="s">
        <v>544</v>
      </c>
      <c r="AC63" s="2379"/>
      <c r="AD63" s="2193">
        <f>SUM(AD22:AN62)</f>
        <v>0</v>
      </c>
      <c r="AE63" s="2194"/>
      <c r="AF63" s="2194"/>
      <c r="AG63" s="2194"/>
      <c r="AH63" s="2194"/>
      <c r="AI63" s="2194"/>
      <c r="AJ63" s="2194"/>
      <c r="AK63" s="2194"/>
      <c r="AL63" s="2194"/>
      <c r="AM63" s="2194"/>
      <c r="AN63" s="433"/>
    </row>
    <row r="64" spans="2:40" ht="12" customHeight="1" x14ac:dyDescent="0.2">
      <c r="B64" s="243"/>
      <c r="C64" s="2202"/>
      <c r="D64" s="2191"/>
      <c r="E64" s="2191"/>
      <c r="F64" s="2191"/>
      <c r="G64" s="2191"/>
      <c r="H64" s="2191"/>
      <c r="I64" s="2191"/>
      <c r="J64" s="2191"/>
      <c r="K64" s="2191"/>
      <c r="L64" s="2191"/>
      <c r="M64" s="2191"/>
      <c r="N64" s="2191"/>
      <c r="O64" s="2191"/>
      <c r="P64" s="2191"/>
      <c r="Q64" s="2192"/>
      <c r="R64" s="989"/>
      <c r="S64" s="990"/>
      <c r="T64" s="991"/>
      <c r="U64" s="991"/>
      <c r="V64" s="991"/>
      <c r="W64" s="991"/>
      <c r="X64" s="991"/>
      <c r="Y64" s="991"/>
      <c r="Z64" s="991"/>
      <c r="AA64" s="991"/>
      <c r="AB64" s="2380"/>
      <c r="AC64" s="2381"/>
      <c r="AD64" s="2197"/>
      <c r="AE64" s="2198"/>
      <c r="AF64" s="2198"/>
      <c r="AG64" s="2198"/>
      <c r="AH64" s="2198"/>
      <c r="AI64" s="2198"/>
      <c r="AJ64" s="2198"/>
      <c r="AK64" s="2198"/>
      <c r="AL64" s="2198"/>
      <c r="AM64" s="2198"/>
      <c r="AN64" s="420"/>
    </row>
    <row r="65" spans="2:40" ht="9" customHeight="1" x14ac:dyDescent="0.2">
      <c r="B65" s="240"/>
      <c r="C65" s="2232"/>
      <c r="D65" s="2244"/>
      <c r="E65" s="2244"/>
      <c r="F65" s="2244"/>
      <c r="G65" s="2244"/>
      <c r="H65" s="2244"/>
      <c r="I65" s="2244"/>
      <c r="J65" s="2244"/>
      <c r="K65" s="2244"/>
      <c r="L65" s="2244"/>
      <c r="M65" s="2244"/>
      <c r="N65" s="2244"/>
      <c r="O65" s="2244"/>
      <c r="P65" s="2244"/>
      <c r="Q65" s="2233"/>
      <c r="R65" s="992"/>
      <c r="S65" s="992"/>
      <c r="T65" s="993"/>
      <c r="U65" s="993"/>
      <c r="V65" s="993"/>
      <c r="W65" s="993"/>
      <c r="X65" s="993"/>
      <c r="Y65" s="993"/>
      <c r="Z65" s="993"/>
      <c r="AA65" s="993"/>
      <c r="AB65" s="2382"/>
      <c r="AC65" s="2383"/>
      <c r="AD65" s="2195"/>
      <c r="AE65" s="2196"/>
      <c r="AF65" s="2196"/>
      <c r="AG65" s="2196"/>
      <c r="AH65" s="2196"/>
      <c r="AI65" s="2196"/>
      <c r="AJ65" s="2196"/>
      <c r="AK65" s="2196"/>
      <c r="AL65" s="2196"/>
      <c r="AM65" s="2196"/>
      <c r="AN65" s="432"/>
    </row>
    <row r="66" spans="2:40" ht="8.1" customHeight="1" x14ac:dyDescent="0.2">
      <c r="B66" s="232"/>
      <c r="C66" s="232"/>
      <c r="D66" s="62"/>
      <c r="E66" s="62"/>
      <c r="F66" s="62"/>
      <c r="G66" s="62"/>
      <c r="H66" s="62"/>
      <c r="I66" s="62"/>
      <c r="J66" s="62"/>
      <c r="K66" s="62"/>
      <c r="L66" s="62"/>
      <c r="M66" s="62"/>
      <c r="N66" s="62"/>
      <c r="O66" s="62"/>
      <c r="P66" s="62"/>
      <c r="Q66" s="62"/>
      <c r="R66" s="62"/>
      <c r="S66" s="62"/>
      <c r="T66" s="62"/>
      <c r="U66" s="62"/>
      <c r="V66" s="62"/>
      <c r="W66" s="62"/>
      <c r="X66" s="62"/>
      <c r="Y66" s="232"/>
      <c r="Z66" s="232"/>
      <c r="AA66" s="232"/>
      <c r="AB66" s="232"/>
      <c r="AC66" s="232"/>
      <c r="AD66" s="232"/>
      <c r="AE66" s="232"/>
      <c r="AF66" s="232"/>
      <c r="AG66" s="232"/>
      <c r="AH66" s="232"/>
      <c r="AI66" s="232"/>
      <c r="AJ66" s="232"/>
      <c r="AK66" s="232"/>
      <c r="AL66" s="232"/>
      <c r="AM66" s="232"/>
      <c r="AN66" s="232"/>
    </row>
    <row r="67" spans="2:40" ht="8.1" customHeight="1" x14ac:dyDescent="0.2">
      <c r="B67" s="8"/>
      <c r="C67" s="8"/>
      <c r="D67" s="51"/>
      <c r="E67" s="51"/>
      <c r="F67" s="51"/>
      <c r="G67" s="51"/>
      <c r="H67" s="51"/>
      <c r="I67" s="51"/>
      <c r="J67" s="51"/>
      <c r="K67" s="51"/>
      <c r="L67" s="51"/>
      <c r="M67" s="51"/>
      <c r="N67" s="51"/>
      <c r="O67" s="51"/>
      <c r="P67" s="51"/>
      <c r="Q67" s="51"/>
      <c r="R67" s="51"/>
      <c r="S67" s="51"/>
      <c r="T67" s="51"/>
      <c r="U67" s="51"/>
      <c r="V67" s="51"/>
      <c r="W67" s="51"/>
      <c r="X67" s="51"/>
      <c r="Y67" s="8"/>
      <c r="Z67" s="8"/>
      <c r="AA67" s="8"/>
      <c r="AB67" s="8"/>
      <c r="AC67" s="8"/>
      <c r="AD67" s="8"/>
      <c r="AE67" s="8"/>
      <c r="AF67" s="8"/>
      <c r="AG67" s="8"/>
      <c r="AH67" s="8"/>
      <c r="AI67" s="8"/>
      <c r="AJ67" s="8"/>
      <c r="AK67" s="8"/>
      <c r="AL67" s="8"/>
      <c r="AM67" s="8"/>
      <c r="AN67" s="8"/>
    </row>
    <row r="68" spans="2:40" ht="8.1" customHeight="1" x14ac:dyDescent="0.2">
      <c r="B68" s="8"/>
      <c r="C68" s="8"/>
      <c r="D68" s="51"/>
      <c r="E68" s="51"/>
      <c r="F68" s="51"/>
      <c r="G68" s="51"/>
      <c r="H68" s="51"/>
      <c r="I68" s="51"/>
      <c r="J68" s="51"/>
      <c r="K68" s="51"/>
      <c r="L68" s="51"/>
      <c r="M68" s="51"/>
      <c r="N68" s="51"/>
      <c r="O68" s="51"/>
      <c r="P68" s="51"/>
      <c r="Q68" s="51"/>
      <c r="R68" s="51"/>
      <c r="S68" s="51"/>
      <c r="T68" s="51"/>
      <c r="U68" s="51"/>
      <c r="V68" s="51"/>
      <c r="W68" s="51"/>
      <c r="X68" s="51"/>
      <c r="Y68" s="8"/>
      <c r="Z68" s="8"/>
      <c r="AA68" s="8"/>
      <c r="AB68" s="8"/>
      <c r="AC68" s="8"/>
      <c r="AD68" s="8"/>
      <c r="AE68" s="8"/>
      <c r="AF68" s="8"/>
      <c r="AG68" s="8"/>
      <c r="AH68" s="8"/>
      <c r="AI68" s="8"/>
      <c r="AJ68" s="8"/>
      <c r="AK68" s="8"/>
      <c r="AL68" s="8"/>
      <c r="AM68" s="8"/>
      <c r="AN68" s="8"/>
    </row>
    <row r="69" spans="2:40" ht="15" customHeight="1" x14ac:dyDescent="0.25">
      <c r="B69" s="105" t="s">
        <v>264</v>
      </c>
      <c r="C69" s="105"/>
      <c r="D69" s="105"/>
      <c r="E69" s="115"/>
      <c r="F69" s="105" t="s">
        <v>29</v>
      </c>
      <c r="G69" s="105" t="s">
        <v>657</v>
      </c>
      <c r="H69" s="105"/>
      <c r="I69" s="105"/>
      <c r="J69" s="105"/>
      <c r="K69" s="105"/>
      <c r="L69" s="51"/>
      <c r="M69" s="51"/>
      <c r="N69" s="51"/>
      <c r="O69" s="51"/>
      <c r="P69" s="51"/>
      <c r="Q69" s="51"/>
      <c r="R69" s="51"/>
      <c r="S69" s="51"/>
      <c r="T69" s="51"/>
      <c r="U69" s="51"/>
      <c r="V69" s="51"/>
      <c r="W69" s="51"/>
      <c r="X69" s="51"/>
      <c r="Y69" s="8"/>
      <c r="Z69" s="8"/>
      <c r="AA69" s="8"/>
      <c r="AB69" s="8"/>
      <c r="AC69" s="8"/>
      <c r="AD69" s="8"/>
      <c r="AE69" s="8"/>
      <c r="AF69" s="8"/>
      <c r="AG69" s="8"/>
      <c r="AH69" s="8"/>
      <c r="AI69" s="8"/>
      <c r="AJ69" s="8"/>
      <c r="AK69" s="8"/>
      <c r="AL69" s="8"/>
      <c r="AM69" s="8"/>
      <c r="AN69" s="8"/>
    </row>
    <row r="70" spans="2:40" ht="6.75" customHeight="1" x14ac:dyDescent="0.2">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row>
    <row r="71" spans="2:40" ht="15" customHeight="1" x14ac:dyDescent="0.2">
      <c r="B71" s="2270" t="s">
        <v>79</v>
      </c>
      <c r="C71" s="2328" t="s">
        <v>794</v>
      </c>
      <c r="D71" s="2329"/>
      <c r="E71" s="2330"/>
      <c r="F71" s="2203" t="s">
        <v>793</v>
      </c>
      <c r="G71" s="2204"/>
      <c r="H71" s="2204"/>
      <c r="I71" s="2204"/>
      <c r="J71" s="2204"/>
      <c r="K71" s="2204"/>
      <c r="L71" s="2204"/>
      <c r="M71" s="2205"/>
      <c r="N71" s="2247" t="s">
        <v>265</v>
      </c>
      <c r="O71" s="2206"/>
      <c r="P71" s="2206"/>
      <c r="Q71" s="2207"/>
      <c r="R71" s="2247" t="s">
        <v>267</v>
      </c>
      <c r="S71" s="2206"/>
      <c r="T71" s="2206"/>
      <c r="U71" s="2206"/>
      <c r="V71" s="2206"/>
      <c r="W71" s="2206"/>
      <c r="X71" s="2206"/>
      <c r="Y71" s="2206"/>
      <c r="Z71" s="2206"/>
      <c r="AA71" s="2206"/>
      <c r="AB71" s="2206"/>
      <c r="AC71" s="2207"/>
      <c r="AD71" s="2203" t="s">
        <v>268</v>
      </c>
      <c r="AE71" s="2204"/>
      <c r="AF71" s="2204"/>
      <c r="AG71" s="2204"/>
      <c r="AH71" s="2204"/>
      <c r="AI71" s="2204"/>
      <c r="AJ71" s="2204"/>
      <c r="AK71" s="2204"/>
      <c r="AL71" s="2204"/>
      <c r="AM71" s="2204"/>
      <c r="AN71" s="2205"/>
    </row>
    <row r="72" spans="2:40" ht="12.75" customHeight="1" x14ac:dyDescent="0.2">
      <c r="B72" s="2240"/>
      <c r="C72" s="2331"/>
      <c r="D72" s="2332"/>
      <c r="E72" s="2333"/>
      <c r="F72" s="2202"/>
      <c r="G72" s="2191"/>
      <c r="H72" s="2191"/>
      <c r="I72" s="2191"/>
      <c r="J72" s="2191"/>
      <c r="K72" s="2191"/>
      <c r="L72" s="2191"/>
      <c r="M72" s="2192"/>
      <c r="N72" s="2234" t="s">
        <v>266</v>
      </c>
      <c r="O72" s="2235"/>
      <c r="P72" s="2235"/>
      <c r="Q72" s="2236"/>
      <c r="R72" s="2234" t="s">
        <v>73</v>
      </c>
      <c r="S72" s="2235"/>
      <c r="T72" s="2235"/>
      <c r="U72" s="2235"/>
      <c r="V72" s="2235"/>
      <c r="W72" s="2235"/>
      <c r="X72" s="2235"/>
      <c r="Y72" s="2235"/>
      <c r="Z72" s="2235"/>
      <c r="AA72" s="2235"/>
      <c r="AB72" s="2235"/>
      <c r="AC72" s="2236"/>
      <c r="AD72" s="2202"/>
      <c r="AE72" s="2191"/>
      <c r="AF72" s="2191"/>
      <c r="AG72" s="2191"/>
      <c r="AH72" s="2191"/>
      <c r="AI72" s="2191"/>
      <c r="AJ72" s="2191"/>
      <c r="AK72" s="2191"/>
      <c r="AL72" s="2191"/>
      <c r="AM72" s="2191"/>
      <c r="AN72" s="2192"/>
    </row>
    <row r="73" spans="2:40" ht="3" customHeight="1" x14ac:dyDescent="0.2">
      <c r="B73" s="2240"/>
      <c r="C73" s="2334"/>
      <c r="D73" s="2335"/>
      <c r="E73" s="2336"/>
      <c r="F73" s="2232"/>
      <c r="G73" s="2244"/>
      <c r="H73" s="2244"/>
      <c r="I73" s="2244"/>
      <c r="J73" s="2244"/>
      <c r="K73" s="2244"/>
      <c r="L73" s="2244"/>
      <c r="M73" s="2233"/>
      <c r="N73" s="792"/>
      <c r="O73" s="793"/>
      <c r="P73" s="793"/>
      <c r="Q73" s="794"/>
      <c r="R73" s="792"/>
      <c r="S73" s="793"/>
      <c r="T73" s="793"/>
      <c r="U73" s="793"/>
      <c r="V73" s="793"/>
      <c r="W73" s="793"/>
      <c r="X73" s="793"/>
      <c r="Y73" s="793"/>
      <c r="Z73" s="793"/>
      <c r="AA73" s="793"/>
      <c r="AB73" s="793"/>
      <c r="AC73" s="793"/>
      <c r="AD73" s="792"/>
      <c r="AE73" s="793"/>
      <c r="AF73" s="793"/>
      <c r="AG73" s="100"/>
      <c r="AH73" s="100"/>
      <c r="AI73" s="100"/>
      <c r="AJ73" s="100"/>
      <c r="AK73" s="100"/>
      <c r="AL73" s="100"/>
      <c r="AM73" s="100"/>
      <c r="AN73" s="216"/>
    </row>
    <row r="74" spans="2:40" s="102" customFormat="1" ht="12.75" customHeight="1" x14ac:dyDescent="0.2">
      <c r="B74" s="210" t="s">
        <v>68</v>
      </c>
      <c r="C74" s="2269" t="s">
        <v>67</v>
      </c>
      <c r="D74" s="2238"/>
      <c r="E74" s="2239"/>
      <c r="F74" s="2269" t="s">
        <v>69</v>
      </c>
      <c r="G74" s="2238"/>
      <c r="H74" s="2238"/>
      <c r="I74" s="2238"/>
      <c r="J74" s="2238"/>
      <c r="K74" s="2238"/>
      <c r="L74" s="2238"/>
      <c r="M74" s="2239"/>
      <c r="N74" s="2269" t="s">
        <v>70</v>
      </c>
      <c r="O74" s="2238"/>
      <c r="P74" s="2238"/>
      <c r="Q74" s="2239"/>
      <c r="R74" s="2269" t="s">
        <v>71</v>
      </c>
      <c r="S74" s="2238"/>
      <c r="T74" s="2238"/>
      <c r="U74" s="2238"/>
      <c r="V74" s="2238"/>
      <c r="W74" s="2238"/>
      <c r="X74" s="2238"/>
      <c r="Y74" s="2238"/>
      <c r="Z74" s="2238"/>
      <c r="AA74" s="2238"/>
      <c r="AB74" s="2238"/>
      <c r="AC74" s="2239"/>
      <c r="AD74" s="2269" t="s">
        <v>104</v>
      </c>
      <c r="AE74" s="2238"/>
      <c r="AF74" s="2238"/>
      <c r="AG74" s="2238"/>
      <c r="AH74" s="2238"/>
      <c r="AI74" s="2238"/>
      <c r="AJ74" s="2238"/>
      <c r="AK74" s="2238"/>
      <c r="AL74" s="2238"/>
      <c r="AM74" s="2238"/>
      <c r="AN74" s="2239"/>
    </row>
    <row r="75" spans="2:40" ht="18" customHeight="1" x14ac:dyDescent="0.2">
      <c r="B75" s="2282" t="s">
        <v>584</v>
      </c>
      <c r="C75" s="2214" t="str">
        <f ca="1">Attachment!B192</f>
        <v/>
      </c>
      <c r="D75" s="2215"/>
      <c r="E75" s="2216"/>
      <c r="F75" s="2432" t="str">
        <f ca="1">Attachment!D192</f>
        <v/>
      </c>
      <c r="G75" s="2433"/>
      <c r="H75" s="2433"/>
      <c r="I75" s="2433"/>
      <c r="J75" s="2433"/>
      <c r="K75" s="2433"/>
      <c r="L75" s="2433"/>
      <c r="M75" s="2434"/>
      <c r="N75" s="2372" t="str">
        <f>Attachment!O192</f>
        <v/>
      </c>
      <c r="O75" s="2373"/>
      <c r="P75" s="2373"/>
      <c r="Q75" s="2374"/>
      <c r="R75" s="2350" t="str">
        <f ca="1">Attachment!S192</f>
        <v/>
      </c>
      <c r="S75" s="2351"/>
      <c r="T75" s="2351"/>
      <c r="U75" s="2351"/>
      <c r="V75" s="2351"/>
      <c r="W75" s="2351"/>
      <c r="X75" s="2351"/>
      <c r="Y75" s="2351"/>
      <c r="Z75" s="2351"/>
      <c r="AA75" s="2351"/>
      <c r="AB75" s="2351"/>
      <c r="AC75" s="2352"/>
      <c r="AD75" s="2322" t="str">
        <f>IF(dateofdeparture&gt;0,"I have left Indonesia","")</f>
        <v/>
      </c>
      <c r="AE75" s="2323"/>
      <c r="AF75" s="2323"/>
      <c r="AG75" s="2323"/>
      <c r="AH75" s="2323"/>
      <c r="AI75" s="2323"/>
      <c r="AJ75" s="2323"/>
      <c r="AK75" s="2323"/>
      <c r="AL75" s="2323"/>
      <c r="AM75" s="2323"/>
      <c r="AN75" s="2324"/>
    </row>
    <row r="76" spans="2:40" ht="18" customHeight="1" x14ac:dyDescent="0.2">
      <c r="B76" s="2278"/>
      <c r="C76" s="2208"/>
      <c r="D76" s="2209"/>
      <c r="E76" s="2210"/>
      <c r="F76" s="2435"/>
      <c r="G76" s="2436"/>
      <c r="H76" s="2436"/>
      <c r="I76" s="2436"/>
      <c r="J76" s="2436"/>
      <c r="K76" s="2436"/>
      <c r="L76" s="2436"/>
      <c r="M76" s="2437"/>
      <c r="N76" s="2375"/>
      <c r="O76" s="2376"/>
      <c r="P76" s="2376"/>
      <c r="Q76" s="2377"/>
      <c r="R76" s="2353"/>
      <c r="S76" s="2354"/>
      <c r="T76" s="2354"/>
      <c r="U76" s="2354"/>
      <c r="V76" s="2354"/>
      <c r="W76" s="2354"/>
      <c r="X76" s="2354"/>
      <c r="Y76" s="2354"/>
      <c r="Z76" s="2354"/>
      <c r="AA76" s="2354"/>
      <c r="AB76" s="2354"/>
      <c r="AC76" s="2355"/>
      <c r="AD76" s="2325"/>
      <c r="AE76" s="2326"/>
      <c r="AF76" s="2326"/>
      <c r="AG76" s="2326"/>
      <c r="AH76" s="2326"/>
      <c r="AI76" s="2326"/>
      <c r="AJ76" s="2326"/>
      <c r="AK76" s="2326"/>
      <c r="AL76" s="2326"/>
      <c r="AM76" s="2326"/>
      <c r="AN76" s="2327"/>
    </row>
    <row r="77" spans="2:40" ht="3" customHeight="1" x14ac:dyDescent="0.25">
      <c r="B77" s="1459"/>
      <c r="C77" s="782"/>
      <c r="D77" s="785"/>
      <c r="E77" s="786"/>
      <c r="F77" s="1312"/>
      <c r="G77" s="1312"/>
      <c r="H77" s="1312"/>
      <c r="I77" s="1312"/>
      <c r="J77" s="1312"/>
      <c r="K77" s="1312"/>
      <c r="L77" s="1312"/>
      <c r="M77" s="1313"/>
      <c r="N77" s="1478"/>
      <c r="O77" s="1381"/>
      <c r="P77" s="1381"/>
      <c r="Q77" s="1574"/>
      <c r="R77" s="2353"/>
      <c r="S77" s="2354"/>
      <c r="T77" s="2354"/>
      <c r="U77" s="2354"/>
      <c r="V77" s="2354"/>
      <c r="W77" s="2354"/>
      <c r="X77" s="2354"/>
      <c r="Y77" s="2354"/>
      <c r="Z77" s="2354"/>
      <c r="AA77" s="2354"/>
      <c r="AB77" s="2354"/>
      <c r="AC77" s="2355"/>
      <c r="AD77" s="784"/>
      <c r="AE77" s="785"/>
      <c r="AF77" s="785"/>
      <c r="AG77" s="106"/>
      <c r="AH77" s="356"/>
      <c r="AI77" s="356"/>
      <c r="AJ77" s="356"/>
      <c r="AK77" s="356"/>
      <c r="AL77" s="356"/>
      <c r="AM77" s="356"/>
      <c r="AN77" s="357"/>
    </row>
    <row r="78" spans="2:40" ht="18" customHeight="1" x14ac:dyDescent="0.2">
      <c r="B78" s="2282" t="s">
        <v>585</v>
      </c>
      <c r="C78" s="2446" t="str">
        <f ca="1">Attachment!B193</f>
        <v/>
      </c>
      <c r="D78" s="2447"/>
      <c r="E78" s="2448"/>
      <c r="F78" s="2452" t="str">
        <f ca="1">Attachment!D193</f>
        <v/>
      </c>
      <c r="G78" s="2453"/>
      <c r="H78" s="2453"/>
      <c r="I78" s="2453"/>
      <c r="J78" s="2453"/>
      <c r="K78" s="2453"/>
      <c r="L78" s="2453"/>
      <c r="M78" s="2454"/>
      <c r="N78" s="2372" t="str">
        <f>Attachment!O193</f>
        <v/>
      </c>
      <c r="O78" s="2373"/>
      <c r="P78" s="2373"/>
      <c r="Q78" s="2374"/>
      <c r="R78" s="2350" t="str">
        <f ca="1">Attachment!S193</f>
        <v/>
      </c>
      <c r="S78" s="2351"/>
      <c r="T78" s="2351"/>
      <c r="U78" s="2351"/>
      <c r="V78" s="2351"/>
      <c r="W78" s="2351"/>
      <c r="X78" s="2351"/>
      <c r="Y78" s="2351"/>
      <c r="Z78" s="2351"/>
      <c r="AA78" s="2351"/>
      <c r="AB78" s="2351"/>
      <c r="AC78" s="2352"/>
      <c r="AD78" s="2322" t="str">
        <f>IF(dateofdeparture&gt;0,"My copy of EPO is attached","")</f>
        <v/>
      </c>
      <c r="AE78" s="2323"/>
      <c r="AF78" s="2323"/>
      <c r="AG78" s="2323"/>
      <c r="AH78" s="2323"/>
      <c r="AI78" s="2323"/>
      <c r="AJ78" s="2323"/>
      <c r="AK78" s="2323"/>
      <c r="AL78" s="2323"/>
      <c r="AM78" s="2323"/>
      <c r="AN78" s="2324"/>
    </row>
    <row r="79" spans="2:40" ht="18" customHeight="1" x14ac:dyDescent="0.2">
      <c r="B79" s="2278"/>
      <c r="C79" s="2449"/>
      <c r="D79" s="2450"/>
      <c r="E79" s="2451"/>
      <c r="F79" s="2455"/>
      <c r="G79" s="2456"/>
      <c r="H79" s="2456"/>
      <c r="I79" s="2456"/>
      <c r="J79" s="2456"/>
      <c r="K79" s="2456"/>
      <c r="L79" s="2456"/>
      <c r="M79" s="2457"/>
      <c r="N79" s="2375"/>
      <c r="O79" s="2376"/>
      <c r="P79" s="2376"/>
      <c r="Q79" s="2377"/>
      <c r="R79" s="2353"/>
      <c r="S79" s="2354"/>
      <c r="T79" s="2354"/>
      <c r="U79" s="2354"/>
      <c r="V79" s="2354"/>
      <c r="W79" s="2354"/>
      <c r="X79" s="2354"/>
      <c r="Y79" s="2354"/>
      <c r="Z79" s="2354"/>
      <c r="AA79" s="2354"/>
      <c r="AB79" s="2354"/>
      <c r="AC79" s="2355"/>
      <c r="AD79" s="2325"/>
      <c r="AE79" s="2326"/>
      <c r="AF79" s="2326"/>
      <c r="AG79" s="2326"/>
      <c r="AH79" s="2326"/>
      <c r="AI79" s="2326"/>
      <c r="AJ79" s="2326"/>
      <c r="AK79" s="2326"/>
      <c r="AL79" s="2326"/>
      <c r="AM79" s="2326"/>
      <c r="AN79" s="2327"/>
    </row>
    <row r="80" spans="2:40" ht="3" customHeight="1" x14ac:dyDescent="0.25">
      <c r="B80" s="1459"/>
      <c r="C80" s="1462"/>
      <c r="D80" s="1483"/>
      <c r="E80" s="1484"/>
      <c r="F80" s="1486"/>
      <c r="G80" s="1486"/>
      <c r="H80" s="1486"/>
      <c r="I80" s="1486"/>
      <c r="J80" s="1486"/>
      <c r="K80" s="1486"/>
      <c r="L80" s="1486"/>
      <c r="M80" s="1487"/>
      <c r="N80" s="1479"/>
      <c r="O80" s="1381"/>
      <c r="P80" s="1381"/>
      <c r="Q80" s="1381"/>
      <c r="R80" s="2353"/>
      <c r="S80" s="2354"/>
      <c r="T80" s="2354"/>
      <c r="U80" s="2354"/>
      <c r="V80" s="2354"/>
      <c r="W80" s="2354"/>
      <c r="X80" s="2354"/>
      <c r="Y80" s="2354"/>
      <c r="Z80" s="2354"/>
      <c r="AA80" s="2354"/>
      <c r="AB80" s="2354"/>
      <c r="AC80" s="2355"/>
      <c r="AD80" s="1521"/>
      <c r="AE80" s="1522"/>
      <c r="AF80" s="1522"/>
      <c r="AG80" s="106"/>
      <c r="AH80" s="356"/>
      <c r="AI80" s="356"/>
      <c r="AJ80" s="356"/>
      <c r="AK80" s="356"/>
      <c r="AL80" s="356"/>
      <c r="AM80" s="356"/>
      <c r="AN80" s="357"/>
    </row>
    <row r="81" spans="2:40" ht="18" customHeight="1" x14ac:dyDescent="0.2">
      <c r="B81" s="2282" t="s">
        <v>586</v>
      </c>
      <c r="C81" s="2446" t="str">
        <f ca="1">Attachment!B194</f>
        <v/>
      </c>
      <c r="D81" s="2447"/>
      <c r="E81" s="2448"/>
      <c r="F81" s="2452" t="str">
        <f ca="1">Attachment!D194</f>
        <v/>
      </c>
      <c r="G81" s="2453"/>
      <c r="H81" s="2453"/>
      <c r="I81" s="2453"/>
      <c r="J81" s="2453"/>
      <c r="K81" s="2453"/>
      <c r="L81" s="2453"/>
      <c r="M81" s="2454"/>
      <c r="N81" s="2372" t="str">
        <f>Attachment!O194</f>
        <v/>
      </c>
      <c r="O81" s="2373"/>
      <c r="P81" s="2373"/>
      <c r="Q81" s="2374"/>
      <c r="R81" s="2350" t="str">
        <f ca="1">Attachment!S194</f>
        <v/>
      </c>
      <c r="S81" s="2351"/>
      <c r="T81" s="2351"/>
      <c r="U81" s="2351"/>
      <c r="V81" s="2351"/>
      <c r="W81" s="2351"/>
      <c r="X81" s="2351"/>
      <c r="Y81" s="2351"/>
      <c r="Z81" s="2351"/>
      <c r="AA81" s="2351"/>
      <c r="AB81" s="2351"/>
      <c r="AC81" s="2352"/>
      <c r="AD81" s="1519"/>
      <c r="AE81" s="1520"/>
      <c r="AF81" s="1520"/>
      <c r="AG81" s="2318"/>
      <c r="AH81" s="2318"/>
      <c r="AI81" s="2318"/>
      <c r="AJ81" s="2318"/>
      <c r="AK81" s="2318"/>
      <c r="AL81" s="2318"/>
      <c r="AM81" s="2318"/>
      <c r="AN81" s="2319"/>
    </row>
    <row r="82" spans="2:40" ht="18" customHeight="1" x14ac:dyDescent="0.2">
      <c r="B82" s="2278"/>
      <c r="C82" s="2449"/>
      <c r="D82" s="2450"/>
      <c r="E82" s="2451"/>
      <c r="F82" s="2455"/>
      <c r="G82" s="2456"/>
      <c r="H82" s="2456"/>
      <c r="I82" s="2456"/>
      <c r="J82" s="2456"/>
      <c r="K82" s="2456"/>
      <c r="L82" s="2456"/>
      <c r="M82" s="2457"/>
      <c r="N82" s="2375"/>
      <c r="O82" s="2376"/>
      <c r="P82" s="2376"/>
      <c r="Q82" s="2377"/>
      <c r="R82" s="2353"/>
      <c r="S82" s="2354"/>
      <c r="T82" s="2354"/>
      <c r="U82" s="2354"/>
      <c r="V82" s="2354"/>
      <c r="W82" s="2354"/>
      <c r="X82" s="2354"/>
      <c r="Y82" s="2354"/>
      <c r="Z82" s="2354"/>
      <c r="AA82" s="2354"/>
      <c r="AB82" s="2354"/>
      <c r="AC82" s="2355"/>
      <c r="AD82" s="1521"/>
      <c r="AE82" s="1522"/>
      <c r="AF82" s="1522"/>
      <c r="AG82" s="2320"/>
      <c r="AH82" s="2320"/>
      <c r="AI82" s="2320"/>
      <c r="AJ82" s="2320"/>
      <c r="AK82" s="2320"/>
      <c r="AL82" s="2320"/>
      <c r="AM82" s="2320"/>
      <c r="AN82" s="2321"/>
    </row>
    <row r="83" spans="2:40" ht="3" customHeight="1" x14ac:dyDescent="0.25">
      <c r="B83" s="1459"/>
      <c r="C83" s="1462"/>
      <c r="D83" s="1483"/>
      <c r="E83" s="1484"/>
      <c r="F83" s="1486"/>
      <c r="G83" s="1486"/>
      <c r="H83" s="1486"/>
      <c r="I83" s="1486"/>
      <c r="J83" s="1486"/>
      <c r="K83" s="1486"/>
      <c r="L83" s="1486"/>
      <c r="M83" s="1487"/>
      <c r="N83" s="1479"/>
      <c r="O83" s="1381"/>
      <c r="P83" s="1381"/>
      <c r="Q83" s="1381"/>
      <c r="R83" s="2353"/>
      <c r="S83" s="2354"/>
      <c r="T83" s="2354"/>
      <c r="U83" s="2354"/>
      <c r="V83" s="2354"/>
      <c r="W83" s="2354"/>
      <c r="X83" s="2354"/>
      <c r="Y83" s="2354"/>
      <c r="Z83" s="2354"/>
      <c r="AA83" s="2354"/>
      <c r="AB83" s="2354"/>
      <c r="AC83" s="2355"/>
      <c r="AD83" s="1521"/>
      <c r="AE83" s="1522"/>
      <c r="AF83" s="1522"/>
      <c r="AG83" s="106"/>
      <c r="AH83" s="356"/>
      <c r="AI83" s="356"/>
      <c r="AJ83" s="356"/>
      <c r="AK83" s="356"/>
      <c r="AL83" s="356"/>
      <c r="AM83" s="356"/>
      <c r="AN83" s="357"/>
    </row>
    <row r="84" spans="2:40" ht="18" customHeight="1" x14ac:dyDescent="0.2">
      <c r="B84" s="2282" t="s">
        <v>587</v>
      </c>
      <c r="C84" s="2193" t="str">
        <f ca="1">Attachment!B195</f>
        <v/>
      </c>
      <c r="D84" s="2194"/>
      <c r="E84" s="2220"/>
      <c r="F84" s="2344" t="str">
        <f ca="1">Attachment!D195</f>
        <v/>
      </c>
      <c r="G84" s="2345"/>
      <c r="H84" s="2345"/>
      <c r="I84" s="2345"/>
      <c r="J84" s="2345"/>
      <c r="K84" s="2345"/>
      <c r="L84" s="2345"/>
      <c r="M84" s="2346"/>
      <c r="N84" s="2372" t="str">
        <f>Attachment!O195</f>
        <v/>
      </c>
      <c r="O84" s="2373"/>
      <c r="P84" s="2373"/>
      <c r="Q84" s="2374"/>
      <c r="R84" s="2458" t="str">
        <f ca="1">Attachment!S195</f>
        <v/>
      </c>
      <c r="S84" s="2459"/>
      <c r="T84" s="2459"/>
      <c r="U84" s="2459"/>
      <c r="V84" s="2459"/>
      <c r="W84" s="2459"/>
      <c r="X84" s="2459"/>
      <c r="Y84" s="2459"/>
      <c r="Z84" s="2459"/>
      <c r="AA84" s="2459"/>
      <c r="AB84" s="2459"/>
      <c r="AC84" s="2460"/>
      <c r="AD84" s="1575"/>
      <c r="AE84" s="1576"/>
      <c r="AF84" s="1576"/>
      <c r="AG84" s="2340"/>
      <c r="AH84" s="2340"/>
      <c r="AI84" s="2340"/>
      <c r="AJ84" s="2340"/>
      <c r="AK84" s="2340"/>
      <c r="AL84" s="2340"/>
      <c r="AM84" s="2340"/>
      <c r="AN84" s="2341"/>
    </row>
    <row r="85" spans="2:40" ht="18" customHeight="1" x14ac:dyDescent="0.2">
      <c r="B85" s="2278"/>
      <c r="C85" s="2197"/>
      <c r="D85" s="2198"/>
      <c r="E85" s="2222"/>
      <c r="F85" s="2347"/>
      <c r="G85" s="2348"/>
      <c r="H85" s="2348"/>
      <c r="I85" s="2348"/>
      <c r="J85" s="2348"/>
      <c r="K85" s="2348"/>
      <c r="L85" s="2348"/>
      <c r="M85" s="2349"/>
      <c r="N85" s="2375"/>
      <c r="O85" s="2376"/>
      <c r="P85" s="2376"/>
      <c r="Q85" s="2377"/>
      <c r="R85" s="2461"/>
      <c r="S85" s="2462"/>
      <c r="T85" s="2462"/>
      <c r="U85" s="2462"/>
      <c r="V85" s="2462"/>
      <c r="W85" s="2462"/>
      <c r="X85" s="2462"/>
      <c r="Y85" s="2462"/>
      <c r="Z85" s="2462"/>
      <c r="AA85" s="2462"/>
      <c r="AB85" s="2462"/>
      <c r="AC85" s="2463"/>
      <c r="AD85" s="1512"/>
      <c r="AE85" s="1513"/>
      <c r="AF85" s="1513"/>
      <c r="AG85" s="2342"/>
      <c r="AH85" s="2342"/>
      <c r="AI85" s="2342"/>
      <c r="AJ85" s="2342"/>
      <c r="AK85" s="2342"/>
      <c r="AL85" s="2342"/>
      <c r="AM85" s="2342"/>
      <c r="AN85" s="2343"/>
    </row>
    <row r="86" spans="2:40" ht="3" customHeight="1" x14ac:dyDescent="0.25">
      <c r="B86" s="1459"/>
      <c r="C86" s="1457"/>
      <c r="D86" s="1513"/>
      <c r="E86" s="1514"/>
      <c r="F86" s="1476"/>
      <c r="G86" s="1476"/>
      <c r="H86" s="1476"/>
      <c r="I86" s="1476"/>
      <c r="J86" s="1476"/>
      <c r="K86" s="1476"/>
      <c r="L86" s="1476"/>
      <c r="M86" s="1477"/>
      <c r="N86" s="1479"/>
      <c r="O86" s="1381"/>
      <c r="P86" s="1381"/>
      <c r="Q86" s="1381"/>
      <c r="R86" s="1492"/>
      <c r="S86" s="1493"/>
      <c r="T86" s="1493"/>
      <c r="U86" s="1493"/>
      <c r="V86" s="1493"/>
      <c r="W86" s="1493"/>
      <c r="X86" s="1493"/>
      <c r="Y86" s="1493"/>
      <c r="Z86" s="1493"/>
      <c r="AA86" s="1493"/>
      <c r="AB86" s="1493"/>
      <c r="AC86" s="1493"/>
      <c r="AD86" s="1512"/>
      <c r="AE86" s="1513"/>
      <c r="AF86" s="1513"/>
      <c r="AG86" s="1481"/>
      <c r="AH86" s="404"/>
      <c r="AI86" s="404"/>
      <c r="AJ86" s="404"/>
      <c r="AK86" s="404"/>
      <c r="AL86" s="404"/>
      <c r="AM86" s="404"/>
      <c r="AN86" s="405"/>
    </row>
    <row r="87" spans="2:40" ht="18" customHeight="1" x14ac:dyDescent="0.2">
      <c r="B87" s="1474" t="s">
        <v>588</v>
      </c>
      <c r="C87" s="2193" t="str">
        <f ca="1">Attachment!B196</f>
        <v/>
      </c>
      <c r="D87" s="2194"/>
      <c r="E87" s="2220"/>
      <c r="F87" s="2344" t="str">
        <f ca="1">Attachment!D196</f>
        <v/>
      </c>
      <c r="G87" s="2345"/>
      <c r="H87" s="2345"/>
      <c r="I87" s="2345"/>
      <c r="J87" s="2345"/>
      <c r="K87" s="2345"/>
      <c r="L87" s="2345"/>
      <c r="M87" s="2346"/>
      <c r="N87" s="2372" t="str">
        <f>Attachment!O196</f>
        <v/>
      </c>
      <c r="O87" s="2373"/>
      <c r="P87" s="2373"/>
      <c r="Q87" s="2374"/>
      <c r="R87" s="2458" t="str">
        <f ca="1">Attachment!S196</f>
        <v/>
      </c>
      <c r="S87" s="2459"/>
      <c r="T87" s="2459"/>
      <c r="U87" s="2459"/>
      <c r="V87" s="2459"/>
      <c r="W87" s="2459"/>
      <c r="X87" s="2459"/>
      <c r="Y87" s="2459"/>
      <c r="Z87" s="2459"/>
      <c r="AA87" s="2459"/>
      <c r="AB87" s="2459"/>
      <c r="AC87" s="2460"/>
      <c r="AD87" s="1575"/>
      <c r="AE87" s="1576"/>
      <c r="AF87" s="1576"/>
      <c r="AG87" s="2340"/>
      <c r="AH87" s="2340"/>
      <c r="AI87" s="2340"/>
      <c r="AJ87" s="2340"/>
      <c r="AK87" s="2340"/>
      <c r="AL87" s="2340"/>
      <c r="AM87" s="2340"/>
      <c r="AN87" s="2341"/>
    </row>
    <row r="88" spans="2:40" ht="18" customHeight="1" x14ac:dyDescent="0.2">
      <c r="B88" s="1473" t="s">
        <v>664</v>
      </c>
      <c r="C88" s="2197"/>
      <c r="D88" s="2198"/>
      <c r="E88" s="2222"/>
      <c r="F88" s="2347"/>
      <c r="G88" s="2348"/>
      <c r="H88" s="2348"/>
      <c r="I88" s="2348"/>
      <c r="J88" s="2348"/>
      <c r="K88" s="2348"/>
      <c r="L88" s="2348"/>
      <c r="M88" s="2349"/>
      <c r="N88" s="2375"/>
      <c r="O88" s="2376"/>
      <c r="P88" s="2376"/>
      <c r="Q88" s="2377"/>
      <c r="R88" s="2461"/>
      <c r="S88" s="2462"/>
      <c r="T88" s="2462"/>
      <c r="U88" s="2462"/>
      <c r="V88" s="2462"/>
      <c r="W88" s="2462"/>
      <c r="X88" s="2462"/>
      <c r="Y88" s="2462"/>
      <c r="Z88" s="2462"/>
      <c r="AA88" s="2462"/>
      <c r="AB88" s="2462"/>
      <c r="AC88" s="2463"/>
      <c r="AD88" s="1512"/>
      <c r="AE88" s="1513"/>
      <c r="AF88" s="1513"/>
      <c r="AG88" s="2342"/>
      <c r="AH88" s="2342"/>
      <c r="AI88" s="2342"/>
      <c r="AJ88" s="2342"/>
      <c r="AK88" s="2342"/>
      <c r="AL88" s="2342"/>
      <c r="AM88" s="2342"/>
      <c r="AN88" s="2343"/>
    </row>
    <row r="89" spans="2:40" ht="3" customHeight="1" x14ac:dyDescent="0.25">
      <c r="B89" s="528"/>
      <c r="C89" s="783"/>
      <c r="D89" s="797"/>
      <c r="E89" s="432"/>
      <c r="F89" s="419"/>
      <c r="G89" s="419"/>
      <c r="H89" s="419"/>
      <c r="I89" s="419"/>
      <c r="J89" s="419"/>
      <c r="K89" s="419"/>
      <c r="L89" s="419"/>
      <c r="M89" s="420"/>
      <c r="N89" s="781"/>
      <c r="O89" s="419"/>
      <c r="P89" s="419"/>
      <c r="Q89" s="419"/>
      <c r="R89" s="421"/>
      <c r="S89" s="422"/>
      <c r="T89" s="422"/>
      <c r="U89" s="422"/>
      <c r="V89" s="422"/>
      <c r="W89" s="422"/>
      <c r="X89" s="422"/>
      <c r="Y89" s="422"/>
      <c r="Z89" s="422"/>
      <c r="AA89" s="422"/>
      <c r="AB89" s="422"/>
      <c r="AC89" s="422"/>
      <c r="AD89" s="421"/>
      <c r="AE89" s="422"/>
      <c r="AF89" s="422"/>
      <c r="AG89" s="359"/>
      <c r="AH89" s="404"/>
      <c r="AI89" s="404"/>
      <c r="AJ89" s="404"/>
      <c r="AK89" s="404"/>
      <c r="AL89" s="404"/>
      <c r="AM89" s="404"/>
      <c r="AN89" s="405"/>
    </row>
    <row r="90" spans="2:40" ht="15" customHeight="1" x14ac:dyDescent="0.2">
      <c r="B90" s="206"/>
      <c r="C90" s="2203" t="s">
        <v>249</v>
      </c>
      <c r="D90" s="2204"/>
      <c r="E90" s="2204"/>
      <c r="F90" s="2204"/>
      <c r="G90" s="2204"/>
      <c r="H90" s="2204"/>
      <c r="I90" s="2204"/>
      <c r="J90" s="2204"/>
      <c r="K90" s="2204"/>
      <c r="L90" s="2204"/>
      <c r="M90" s="2205"/>
      <c r="N90" s="253"/>
      <c r="O90" s="253"/>
      <c r="P90" s="2203" t="s">
        <v>545</v>
      </c>
      <c r="Q90" s="2205"/>
      <c r="R90" s="2350">
        <f ca="1">SUM(R75:AC88)</f>
        <v>0</v>
      </c>
      <c r="S90" s="2351"/>
      <c r="T90" s="2351"/>
      <c r="U90" s="2351"/>
      <c r="V90" s="2351"/>
      <c r="W90" s="2351"/>
      <c r="X90" s="2351"/>
      <c r="Y90" s="2351"/>
      <c r="Z90" s="2351"/>
      <c r="AA90" s="2351"/>
      <c r="AB90" s="2351"/>
      <c r="AC90" s="2352"/>
      <c r="AD90" s="254"/>
      <c r="AE90" s="254"/>
      <c r="AF90" s="254"/>
      <c r="AG90" s="254"/>
      <c r="AH90" s="254"/>
      <c r="AI90" s="254"/>
      <c r="AJ90" s="254"/>
      <c r="AK90" s="255"/>
      <c r="AL90" s="255"/>
      <c r="AM90" s="255"/>
      <c r="AN90" s="256"/>
    </row>
    <row r="91" spans="2:40" ht="6.75" customHeight="1" x14ac:dyDescent="0.2">
      <c r="B91" s="204"/>
      <c r="C91" s="2202"/>
      <c r="D91" s="2191"/>
      <c r="E91" s="2191"/>
      <c r="F91" s="2191"/>
      <c r="G91" s="2191"/>
      <c r="H91" s="2191"/>
      <c r="I91" s="2191"/>
      <c r="J91" s="2191"/>
      <c r="K91" s="2191"/>
      <c r="L91" s="2191"/>
      <c r="M91" s="2192"/>
      <c r="N91" s="144"/>
      <c r="O91" s="144"/>
      <c r="P91" s="2202"/>
      <c r="Q91" s="2192"/>
      <c r="R91" s="2353"/>
      <c r="S91" s="2354"/>
      <c r="T91" s="2354"/>
      <c r="U91" s="2354"/>
      <c r="V91" s="2354"/>
      <c r="W91" s="2354"/>
      <c r="X91" s="2354"/>
      <c r="Y91" s="2354"/>
      <c r="Z91" s="2354"/>
      <c r="AA91" s="2354"/>
      <c r="AB91" s="2354"/>
      <c r="AC91" s="2355"/>
      <c r="AD91" s="140"/>
      <c r="AE91" s="140"/>
      <c r="AF91" s="140"/>
      <c r="AG91" s="140"/>
      <c r="AH91" s="140"/>
      <c r="AI91" s="140"/>
      <c r="AJ91" s="140"/>
      <c r="AK91" s="141"/>
      <c r="AL91" s="141"/>
      <c r="AM91" s="141"/>
      <c r="AN91" s="248"/>
    </row>
    <row r="92" spans="2:40" ht="3" customHeight="1" x14ac:dyDescent="0.2">
      <c r="B92" s="463"/>
      <c r="C92" s="2232"/>
      <c r="D92" s="2244"/>
      <c r="E92" s="2244"/>
      <c r="F92" s="2244"/>
      <c r="G92" s="2244"/>
      <c r="H92" s="2244"/>
      <c r="I92" s="2244"/>
      <c r="J92" s="2244"/>
      <c r="K92" s="2244"/>
      <c r="L92" s="2244"/>
      <c r="M92" s="2233"/>
      <c r="N92" s="249"/>
      <c r="O92" s="249"/>
      <c r="P92" s="2232"/>
      <c r="Q92" s="2233"/>
      <c r="R92" s="2356"/>
      <c r="S92" s="2357"/>
      <c r="T92" s="2357"/>
      <c r="U92" s="2357"/>
      <c r="V92" s="2357"/>
      <c r="W92" s="2357"/>
      <c r="X92" s="2357"/>
      <c r="Y92" s="2357"/>
      <c r="Z92" s="2357"/>
      <c r="AA92" s="2357"/>
      <c r="AB92" s="2357"/>
      <c r="AC92" s="2358"/>
      <c r="AD92" s="250"/>
      <c r="AE92" s="250"/>
      <c r="AF92" s="250"/>
      <c r="AG92" s="250"/>
      <c r="AH92" s="250"/>
      <c r="AI92" s="250"/>
      <c r="AJ92" s="250"/>
      <c r="AK92" s="251"/>
      <c r="AL92" s="251"/>
      <c r="AM92" s="251"/>
      <c r="AN92" s="252"/>
    </row>
    <row r="93" spans="2:40" ht="3" customHeight="1" x14ac:dyDescent="0.2">
      <c r="B93" s="194"/>
      <c r="C93" s="194"/>
      <c r="D93" s="194"/>
      <c r="E93" s="194"/>
      <c r="F93" s="194"/>
      <c r="G93" s="194"/>
      <c r="H93" s="194"/>
      <c r="I93" s="194"/>
      <c r="J93" s="194"/>
      <c r="K93" s="194"/>
      <c r="L93" s="194"/>
      <c r="M93" s="194"/>
      <c r="N93" s="194"/>
      <c r="O93" s="194"/>
      <c r="P93" s="194"/>
      <c r="Q93" s="194"/>
      <c r="R93" s="194"/>
      <c r="S93" s="194"/>
      <c r="T93" s="194"/>
      <c r="U93" s="194"/>
      <c r="V93" s="194"/>
      <c r="W93" s="194"/>
      <c r="X93" s="194"/>
      <c r="Y93" s="194"/>
      <c r="Z93" s="194"/>
      <c r="AA93" s="194"/>
      <c r="AB93" s="194"/>
      <c r="AC93" s="194"/>
      <c r="AD93" s="62"/>
      <c r="AE93" s="62"/>
      <c r="AF93" s="62"/>
      <c r="AG93" s="62"/>
      <c r="AH93" s="62"/>
      <c r="AI93" s="62"/>
      <c r="AJ93" s="232"/>
      <c r="AK93" s="232"/>
      <c r="AL93" s="232"/>
      <c r="AM93" s="232"/>
      <c r="AN93" s="232"/>
    </row>
    <row r="94" spans="2:40" ht="3" customHeight="1" x14ac:dyDescent="0.2">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51"/>
      <c r="AE94" s="51"/>
      <c r="AF94" s="51"/>
      <c r="AG94" s="51"/>
      <c r="AH94" s="51"/>
      <c r="AI94" s="51"/>
      <c r="AJ94" s="8"/>
      <c r="AK94" s="8"/>
      <c r="AL94" s="8"/>
      <c r="AM94" s="8"/>
      <c r="AN94" s="8"/>
    </row>
    <row r="95" spans="2:40" ht="3" customHeight="1" x14ac:dyDescent="0.2">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51"/>
      <c r="AE95" s="51"/>
      <c r="AF95" s="51"/>
      <c r="AG95" s="51"/>
      <c r="AH95" s="51"/>
      <c r="AI95" s="51"/>
      <c r="AJ95" s="8"/>
      <c r="AK95" s="8"/>
      <c r="AL95" s="8"/>
      <c r="AM95" s="8"/>
      <c r="AN95" s="8"/>
    </row>
    <row r="96" spans="2:40" ht="3" customHeight="1" x14ac:dyDescent="0.2">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51"/>
      <c r="AE96" s="51"/>
      <c r="AF96" s="51"/>
      <c r="AG96" s="51"/>
      <c r="AH96" s="51"/>
      <c r="AI96" s="51"/>
      <c r="AJ96" s="8"/>
      <c r="AK96" s="8"/>
      <c r="AL96" s="8"/>
      <c r="AM96" s="8"/>
      <c r="AN96" s="8"/>
    </row>
    <row r="97" spans="2:42" ht="15" customHeight="1" x14ac:dyDescent="0.25">
      <c r="B97" s="105"/>
      <c r="C97" s="106" t="s">
        <v>269</v>
      </c>
      <c r="D97" s="106"/>
      <c r="E97" s="115"/>
      <c r="F97" s="106" t="s">
        <v>29</v>
      </c>
      <c r="G97" s="116" t="s">
        <v>658</v>
      </c>
      <c r="H97" s="115"/>
      <c r="I97" s="106"/>
      <c r="J97" s="106"/>
      <c r="K97" s="106"/>
      <c r="L97" s="117"/>
      <c r="M97" s="51"/>
      <c r="N97" s="25"/>
      <c r="O97" s="25"/>
      <c r="P97" s="25"/>
      <c r="Q97" s="25"/>
      <c r="R97" s="25"/>
      <c r="S97" s="25"/>
      <c r="T97" s="25"/>
      <c r="U97" s="25"/>
      <c r="V97" s="25"/>
      <c r="W97" s="25"/>
      <c r="X97" s="25"/>
      <c r="Y97" s="25"/>
      <c r="Z97" s="25"/>
      <c r="AA97" s="25"/>
      <c r="AB97" s="26"/>
      <c r="AC97" s="25"/>
      <c r="AD97" s="51"/>
      <c r="AE97" s="51"/>
      <c r="AF97" s="51"/>
      <c r="AG97" s="51"/>
      <c r="AH97" s="51"/>
      <c r="AI97" s="51"/>
      <c r="AJ97" s="8"/>
      <c r="AK97" s="8"/>
      <c r="AL97" s="8"/>
      <c r="AM97" s="8"/>
      <c r="AN97" s="8"/>
    </row>
    <row r="98" spans="2:42" ht="5.25" customHeight="1" x14ac:dyDescent="0.2">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51"/>
      <c r="AE98" s="51"/>
      <c r="AF98" s="51"/>
      <c r="AG98" s="51"/>
      <c r="AH98" s="51"/>
      <c r="AI98" s="51"/>
      <c r="AJ98" s="8"/>
      <c r="AK98" s="8"/>
      <c r="AL98" s="8"/>
      <c r="AM98" s="8"/>
      <c r="AN98" s="8"/>
    </row>
    <row r="99" spans="2:42" ht="3" customHeight="1" x14ac:dyDescent="0.2">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51"/>
      <c r="AE99" s="51"/>
      <c r="AF99" s="51"/>
      <c r="AG99" s="51"/>
      <c r="AH99" s="51"/>
      <c r="AI99" s="51"/>
      <c r="AJ99" s="8"/>
      <c r="AK99" s="8"/>
      <c r="AL99" s="8"/>
      <c r="AM99" s="8"/>
      <c r="AN99" s="8"/>
    </row>
    <row r="100" spans="2:42" ht="15" customHeight="1" x14ac:dyDescent="0.2">
      <c r="B100" s="2270" t="s">
        <v>79</v>
      </c>
      <c r="C100" s="2328" t="s">
        <v>931</v>
      </c>
      <c r="D100" s="2329"/>
      <c r="E100" s="2330"/>
      <c r="F100" s="2203" t="s">
        <v>930</v>
      </c>
      <c r="G100" s="2204"/>
      <c r="H100" s="2204"/>
      <c r="I100" s="2204"/>
      <c r="J100" s="2204"/>
      <c r="K100" s="2204"/>
      <c r="L100" s="2204"/>
      <c r="M100" s="2205"/>
      <c r="N100" s="2247" t="s">
        <v>271</v>
      </c>
      <c r="O100" s="2206"/>
      <c r="P100" s="2206"/>
      <c r="Q100" s="2206"/>
      <c r="R100" s="2206"/>
      <c r="S100" s="2206"/>
      <c r="T100" s="2206"/>
      <c r="U100" s="2206"/>
      <c r="V100" s="2206"/>
      <c r="W100" s="2206"/>
      <c r="X100" s="2206"/>
      <c r="Y100" s="2206"/>
      <c r="Z100" s="2247" t="s">
        <v>265</v>
      </c>
      <c r="AA100" s="2206"/>
      <c r="AB100" s="2206"/>
      <c r="AC100" s="2207"/>
      <c r="AD100" s="2204" t="s">
        <v>272</v>
      </c>
      <c r="AE100" s="2204"/>
      <c r="AF100" s="2204"/>
      <c r="AG100" s="2204"/>
      <c r="AH100" s="2204"/>
      <c r="AI100" s="2204"/>
      <c r="AJ100" s="2204"/>
      <c r="AK100" s="2204"/>
      <c r="AL100" s="2204"/>
      <c r="AM100" s="2204"/>
      <c r="AN100" s="2205"/>
    </row>
    <row r="101" spans="2:42" ht="15" customHeight="1" x14ac:dyDescent="0.2">
      <c r="B101" s="2240"/>
      <c r="C101" s="2331"/>
      <c r="D101" s="2332"/>
      <c r="E101" s="2333"/>
      <c r="F101" s="2202"/>
      <c r="G101" s="2191"/>
      <c r="H101" s="2191"/>
      <c r="I101" s="2191"/>
      <c r="J101" s="2191"/>
      <c r="K101" s="2191"/>
      <c r="L101" s="2191"/>
      <c r="M101" s="2192"/>
      <c r="N101" s="2234" t="s">
        <v>270</v>
      </c>
      <c r="O101" s="2235"/>
      <c r="P101" s="2235"/>
      <c r="Q101" s="2235"/>
      <c r="R101" s="2235"/>
      <c r="S101" s="2235"/>
      <c r="T101" s="2235"/>
      <c r="U101" s="2235"/>
      <c r="V101" s="2235"/>
      <c r="W101" s="2235"/>
      <c r="X101" s="2235"/>
      <c r="Y101" s="2235"/>
      <c r="Z101" s="2234" t="s">
        <v>266</v>
      </c>
      <c r="AA101" s="2235"/>
      <c r="AB101" s="2235"/>
      <c r="AC101" s="2236"/>
      <c r="AD101" s="2191"/>
      <c r="AE101" s="2191"/>
      <c r="AF101" s="2191"/>
      <c r="AG101" s="2191"/>
      <c r="AH101" s="2191"/>
      <c r="AI101" s="2191"/>
      <c r="AJ101" s="2191"/>
      <c r="AK101" s="2191"/>
      <c r="AL101" s="2191"/>
      <c r="AM101" s="2191"/>
      <c r="AN101" s="2192"/>
    </row>
    <row r="102" spans="2:42" ht="3" customHeight="1" x14ac:dyDescent="0.2">
      <c r="B102" s="2240"/>
      <c r="C102" s="1011"/>
      <c r="D102" s="1012"/>
      <c r="E102" s="1013"/>
      <c r="F102" s="790"/>
      <c r="G102" s="217"/>
      <c r="H102" s="217"/>
      <c r="I102" s="217"/>
      <c r="J102" s="217"/>
      <c r="K102" s="217"/>
      <c r="L102" s="217"/>
      <c r="M102" s="217"/>
      <c r="N102" s="792"/>
      <c r="O102" s="217"/>
      <c r="P102" s="241"/>
      <c r="Q102" s="793"/>
      <c r="R102" s="793"/>
      <c r="S102" s="793"/>
      <c r="T102" s="793"/>
      <c r="U102" s="793"/>
      <c r="V102" s="793"/>
      <c r="W102" s="793"/>
      <c r="X102" s="793"/>
      <c r="Y102" s="793"/>
      <c r="Z102" s="2337"/>
      <c r="AA102" s="2338"/>
      <c r="AB102" s="2338"/>
      <c r="AC102" s="2339"/>
      <c r="AD102" s="217"/>
      <c r="AE102" s="793"/>
      <c r="AF102" s="793"/>
      <c r="AG102" s="241"/>
      <c r="AH102" s="1015"/>
      <c r="AI102" s="217"/>
      <c r="AJ102" s="217"/>
      <c r="AK102" s="217"/>
      <c r="AL102" s="217"/>
      <c r="AM102" s="217"/>
      <c r="AN102" s="791"/>
    </row>
    <row r="103" spans="2:42" s="44" customFormat="1" ht="12" customHeight="1" x14ac:dyDescent="0.2">
      <c r="B103" s="210" t="s">
        <v>68</v>
      </c>
      <c r="C103" s="2269" t="s">
        <v>67</v>
      </c>
      <c r="D103" s="2238"/>
      <c r="E103" s="2239"/>
      <c r="F103" s="2269" t="s">
        <v>69</v>
      </c>
      <c r="G103" s="2238"/>
      <c r="H103" s="2238"/>
      <c r="I103" s="2238"/>
      <c r="J103" s="2238"/>
      <c r="K103" s="2238"/>
      <c r="L103" s="2238"/>
      <c r="M103" s="2239"/>
      <c r="N103" s="2269" t="s">
        <v>70</v>
      </c>
      <c r="O103" s="2238"/>
      <c r="P103" s="2238"/>
      <c r="Q103" s="2238"/>
      <c r="R103" s="2238"/>
      <c r="S103" s="2238"/>
      <c r="T103" s="2238"/>
      <c r="U103" s="2238"/>
      <c r="V103" s="2238"/>
      <c r="W103" s="2238"/>
      <c r="X103" s="2238"/>
      <c r="Y103" s="2238"/>
      <c r="Z103" s="2269" t="s">
        <v>71</v>
      </c>
      <c r="AA103" s="2238"/>
      <c r="AB103" s="2238"/>
      <c r="AC103" s="2239"/>
      <c r="AD103" s="2238" t="s">
        <v>104</v>
      </c>
      <c r="AE103" s="2238"/>
      <c r="AF103" s="2238"/>
      <c r="AG103" s="2238"/>
      <c r="AH103" s="2238"/>
      <c r="AI103" s="2238"/>
      <c r="AJ103" s="2238"/>
      <c r="AK103" s="2238"/>
      <c r="AL103" s="2238"/>
      <c r="AM103" s="2238"/>
      <c r="AN103" s="2239"/>
    </row>
    <row r="104" spans="2:42" ht="18" customHeight="1" x14ac:dyDescent="0.25">
      <c r="B104" s="2282" t="s">
        <v>584</v>
      </c>
      <c r="C104" s="2214" t="str">
        <f ca="1">Attachment!B228</f>
        <v/>
      </c>
      <c r="D104" s="2215"/>
      <c r="E104" s="2216"/>
      <c r="F104" s="2432" t="str">
        <f ca="1">Attachment!D228</f>
        <v/>
      </c>
      <c r="G104" s="2433"/>
      <c r="H104" s="2433"/>
      <c r="I104" s="2433"/>
      <c r="J104" s="2433"/>
      <c r="K104" s="2433"/>
      <c r="L104" s="2433"/>
      <c r="M104" s="2434"/>
      <c r="N104" s="1405"/>
      <c r="O104" s="1405"/>
      <c r="P104" s="105"/>
      <c r="Q104" s="1405"/>
      <c r="R104" s="1405"/>
      <c r="S104" s="1405"/>
      <c r="T104" s="1405"/>
      <c r="U104" s="1405"/>
      <c r="V104" s="1405"/>
      <c r="W104" s="1405"/>
      <c r="X104" s="1405"/>
      <c r="Y104" s="1405"/>
      <c r="Z104" s="2440" t="str">
        <f>Attachment!T228</f>
        <v/>
      </c>
      <c r="AA104" s="2441"/>
      <c r="AB104" s="2441"/>
      <c r="AC104" s="2442"/>
      <c r="AD104" s="2438" t="str">
        <f ca="1">Attachment!X228</f>
        <v/>
      </c>
      <c r="AE104" s="2438"/>
      <c r="AF104" s="2438"/>
      <c r="AG104" s="2438"/>
      <c r="AH104" s="2438"/>
      <c r="AI104" s="2438"/>
      <c r="AJ104" s="2438"/>
      <c r="AK104" s="2438"/>
      <c r="AL104" s="2438"/>
      <c r="AM104" s="2438"/>
      <c r="AN104" s="2439"/>
      <c r="AP104" s="1447" t="s">
        <v>1321</v>
      </c>
    </row>
    <row r="105" spans="2:42" ht="18" customHeight="1" x14ac:dyDescent="0.25">
      <c r="B105" s="2278"/>
      <c r="C105" s="2208"/>
      <c r="D105" s="2209"/>
      <c r="E105" s="2210"/>
      <c r="F105" s="2435"/>
      <c r="G105" s="2436"/>
      <c r="H105" s="2436"/>
      <c r="I105" s="2436"/>
      <c r="J105" s="2436"/>
      <c r="K105" s="2436"/>
      <c r="L105" s="2436"/>
      <c r="M105" s="2437"/>
      <c r="N105" s="1405"/>
      <c r="O105" s="1405"/>
      <c r="P105" s="105"/>
      <c r="Q105" s="1405"/>
      <c r="R105" s="1405"/>
      <c r="S105" s="1405"/>
      <c r="T105" s="1405"/>
      <c r="U105" s="1405"/>
      <c r="V105" s="1405"/>
      <c r="W105" s="1405"/>
      <c r="X105" s="1405"/>
      <c r="Y105" s="1405"/>
      <c r="Z105" s="2443"/>
      <c r="AA105" s="2444"/>
      <c r="AB105" s="2444"/>
      <c r="AC105" s="2445"/>
      <c r="AD105" s="2438"/>
      <c r="AE105" s="2438"/>
      <c r="AF105" s="2438"/>
      <c r="AG105" s="2438"/>
      <c r="AH105" s="2438"/>
      <c r="AI105" s="2438"/>
      <c r="AJ105" s="2438"/>
      <c r="AK105" s="2438"/>
      <c r="AL105" s="2438"/>
      <c r="AM105" s="2438"/>
      <c r="AN105" s="2439"/>
    </row>
    <row r="106" spans="2:42" ht="3" customHeight="1" x14ac:dyDescent="0.2">
      <c r="B106" s="2278"/>
      <c r="C106" s="1482"/>
      <c r="D106" s="1483"/>
      <c r="E106" s="1484"/>
      <c r="F106" s="1482"/>
      <c r="G106" s="1483"/>
      <c r="H106" s="1483"/>
      <c r="I106" s="1483"/>
      <c r="J106" s="1483"/>
      <c r="K106" s="1483"/>
      <c r="L106" s="1483"/>
      <c r="M106" s="1484"/>
      <c r="N106" s="1405"/>
      <c r="O106" s="1483"/>
      <c r="P106" s="1405"/>
      <c r="Q106" s="1405"/>
      <c r="R106" s="1405"/>
      <c r="S106" s="1405"/>
      <c r="T106" s="1405"/>
      <c r="U106" s="1405"/>
      <c r="V106" s="1405"/>
      <c r="W106" s="1405"/>
      <c r="X106" s="1405"/>
      <c r="Y106" s="1405"/>
      <c r="Z106" s="1451"/>
      <c r="AA106" s="1452"/>
      <c r="AB106" s="1452"/>
      <c r="AC106" s="1450"/>
      <c r="AD106" s="2438"/>
      <c r="AE106" s="2438"/>
      <c r="AF106" s="2438"/>
      <c r="AG106" s="2438"/>
      <c r="AH106" s="2438"/>
      <c r="AI106" s="2438"/>
      <c r="AJ106" s="2438"/>
      <c r="AK106" s="2438"/>
      <c r="AL106" s="2438"/>
      <c r="AM106" s="2438"/>
      <c r="AN106" s="2439"/>
    </row>
    <row r="107" spans="2:42" ht="15" customHeight="1" x14ac:dyDescent="0.2">
      <c r="B107" s="2282" t="s">
        <v>585</v>
      </c>
      <c r="C107" s="2214" t="str">
        <f ca="1">Attachment!B229</f>
        <v/>
      </c>
      <c r="D107" s="2215"/>
      <c r="E107" s="2216"/>
      <c r="F107" s="2426" t="str">
        <f ca="1">Attachment!D229</f>
        <v/>
      </c>
      <c r="G107" s="2427"/>
      <c r="H107" s="2427"/>
      <c r="I107" s="2427"/>
      <c r="J107" s="2427"/>
      <c r="K107" s="2427"/>
      <c r="L107" s="2427"/>
      <c r="M107" s="2428"/>
      <c r="N107" s="795"/>
      <c r="O107" s="436"/>
      <c r="P107" s="436"/>
      <c r="Q107" s="436"/>
      <c r="R107" s="436"/>
      <c r="S107" s="436"/>
      <c r="T107" s="436"/>
      <c r="U107" s="436"/>
      <c r="V107" s="436"/>
      <c r="W107" s="436"/>
      <c r="X107" s="436"/>
      <c r="Y107" s="436"/>
      <c r="Z107" s="2440" t="str">
        <f>Attachment!T229</f>
        <v/>
      </c>
      <c r="AA107" s="2441"/>
      <c r="AB107" s="2441"/>
      <c r="AC107" s="2442"/>
      <c r="AD107" s="2350" t="str">
        <f ca="1">Attachment!X229</f>
        <v/>
      </c>
      <c r="AE107" s="2351"/>
      <c r="AF107" s="2351"/>
      <c r="AG107" s="2351"/>
      <c r="AH107" s="2351"/>
      <c r="AI107" s="2351"/>
      <c r="AJ107" s="2351"/>
      <c r="AK107" s="2351"/>
      <c r="AL107" s="2351"/>
      <c r="AM107" s="2351"/>
      <c r="AN107" s="2352"/>
    </row>
    <row r="108" spans="2:42" ht="12" customHeight="1" x14ac:dyDescent="0.2">
      <c r="B108" s="2278"/>
      <c r="C108" s="2208"/>
      <c r="D108" s="2209"/>
      <c r="E108" s="2210"/>
      <c r="F108" s="2429"/>
      <c r="G108" s="2430"/>
      <c r="H108" s="2430"/>
      <c r="I108" s="2430"/>
      <c r="J108" s="2430"/>
      <c r="K108" s="2430"/>
      <c r="L108" s="2430"/>
      <c r="M108" s="2431"/>
      <c r="N108" s="1482"/>
      <c r="O108" s="1483"/>
      <c r="P108" s="1483"/>
      <c r="Q108" s="1483"/>
      <c r="R108" s="1483"/>
      <c r="S108" s="1483"/>
      <c r="T108" s="1483"/>
      <c r="U108" s="1483"/>
      <c r="V108" s="1483"/>
      <c r="W108" s="1483"/>
      <c r="X108" s="1483"/>
      <c r="Y108" s="1483"/>
      <c r="Z108" s="2443"/>
      <c r="AA108" s="2444"/>
      <c r="AB108" s="2444"/>
      <c r="AC108" s="2445"/>
      <c r="AD108" s="2353"/>
      <c r="AE108" s="2354"/>
      <c r="AF108" s="2354"/>
      <c r="AG108" s="2354"/>
      <c r="AH108" s="2354"/>
      <c r="AI108" s="2354"/>
      <c r="AJ108" s="2354"/>
      <c r="AK108" s="2354"/>
      <c r="AL108" s="2354"/>
      <c r="AM108" s="2354"/>
      <c r="AN108" s="2355"/>
    </row>
    <row r="109" spans="2:42" ht="3" customHeight="1" x14ac:dyDescent="0.2">
      <c r="B109" s="1459"/>
      <c r="C109" s="1482"/>
      <c r="D109" s="1483"/>
      <c r="E109" s="1484"/>
      <c r="F109" s="1483"/>
      <c r="G109" s="1483"/>
      <c r="H109" s="1483"/>
      <c r="I109" s="1483"/>
      <c r="J109" s="1483"/>
      <c r="K109" s="1483"/>
      <c r="L109" s="1483"/>
      <c r="M109" s="1483"/>
      <c r="N109" s="1482"/>
      <c r="O109" s="1483"/>
      <c r="P109" s="1483"/>
      <c r="Q109" s="1483"/>
      <c r="R109" s="1483"/>
      <c r="S109" s="1483"/>
      <c r="T109" s="1483"/>
      <c r="U109" s="1483"/>
      <c r="V109" s="1483"/>
      <c r="W109" s="1483"/>
      <c r="X109" s="1483"/>
      <c r="Y109" s="1483"/>
      <c r="Z109" s="1489"/>
      <c r="AA109" s="1490"/>
      <c r="AB109" s="1490"/>
      <c r="AC109" s="1491"/>
      <c r="AD109" s="2353"/>
      <c r="AE109" s="2354"/>
      <c r="AF109" s="2354"/>
      <c r="AG109" s="2354"/>
      <c r="AH109" s="2354"/>
      <c r="AI109" s="2354"/>
      <c r="AJ109" s="2354"/>
      <c r="AK109" s="2354"/>
      <c r="AL109" s="2354"/>
      <c r="AM109" s="2354"/>
      <c r="AN109" s="2355"/>
    </row>
    <row r="110" spans="2:42" ht="15" customHeight="1" x14ac:dyDescent="0.2">
      <c r="B110" s="2282" t="s">
        <v>586</v>
      </c>
      <c r="C110" s="2214" t="str">
        <f ca="1">Attachment!B230</f>
        <v/>
      </c>
      <c r="D110" s="2215"/>
      <c r="E110" s="2216"/>
      <c r="F110" s="2426" t="str">
        <f ca="1">Attachment!D230</f>
        <v/>
      </c>
      <c r="G110" s="2427"/>
      <c r="H110" s="2427"/>
      <c r="I110" s="2427"/>
      <c r="J110" s="2427"/>
      <c r="K110" s="2427"/>
      <c r="L110" s="2427"/>
      <c r="M110" s="2428"/>
      <c r="N110" s="795"/>
      <c r="O110" s="436"/>
      <c r="P110" s="436"/>
      <c r="Q110" s="436"/>
      <c r="R110" s="436"/>
      <c r="S110" s="436"/>
      <c r="T110" s="436"/>
      <c r="U110" s="436"/>
      <c r="V110" s="436"/>
      <c r="W110" s="436"/>
      <c r="X110" s="436"/>
      <c r="Y110" s="436"/>
      <c r="Z110" s="2440" t="str">
        <f>Attachment!T230</f>
        <v/>
      </c>
      <c r="AA110" s="2441"/>
      <c r="AB110" s="2441"/>
      <c r="AC110" s="2442"/>
      <c r="AD110" s="2350" t="str">
        <f ca="1">Attachment!X230</f>
        <v/>
      </c>
      <c r="AE110" s="2351"/>
      <c r="AF110" s="2351"/>
      <c r="AG110" s="2351"/>
      <c r="AH110" s="2351"/>
      <c r="AI110" s="2351"/>
      <c r="AJ110" s="2351"/>
      <c r="AK110" s="2351"/>
      <c r="AL110" s="2351"/>
      <c r="AM110" s="2351"/>
      <c r="AN110" s="2352"/>
    </row>
    <row r="111" spans="2:42" ht="12" customHeight="1" x14ac:dyDescent="0.2">
      <c r="B111" s="2278"/>
      <c r="C111" s="2208"/>
      <c r="D111" s="2209"/>
      <c r="E111" s="2210"/>
      <c r="F111" s="2429"/>
      <c r="G111" s="2430"/>
      <c r="H111" s="2430"/>
      <c r="I111" s="2430"/>
      <c r="J111" s="2430"/>
      <c r="K111" s="2430"/>
      <c r="L111" s="2430"/>
      <c r="M111" s="2431"/>
      <c r="N111" s="1482"/>
      <c r="O111" s="1483"/>
      <c r="P111" s="1483"/>
      <c r="Q111" s="1483"/>
      <c r="R111" s="1483"/>
      <c r="S111" s="1483"/>
      <c r="T111" s="1483"/>
      <c r="U111" s="1483"/>
      <c r="V111" s="1483"/>
      <c r="W111" s="1483"/>
      <c r="X111" s="1483"/>
      <c r="Y111" s="1483"/>
      <c r="Z111" s="2443"/>
      <c r="AA111" s="2444"/>
      <c r="AB111" s="2444"/>
      <c r="AC111" s="2445"/>
      <c r="AD111" s="2353"/>
      <c r="AE111" s="2354"/>
      <c r="AF111" s="2354"/>
      <c r="AG111" s="2354"/>
      <c r="AH111" s="2354"/>
      <c r="AI111" s="2354"/>
      <c r="AJ111" s="2354"/>
      <c r="AK111" s="2354"/>
      <c r="AL111" s="2354"/>
      <c r="AM111" s="2354"/>
      <c r="AN111" s="2355"/>
    </row>
    <row r="112" spans="2:42" ht="3" customHeight="1" x14ac:dyDescent="0.2">
      <c r="B112" s="1459"/>
      <c r="C112" s="1482"/>
      <c r="D112" s="1483"/>
      <c r="E112" s="1484"/>
      <c r="F112" s="1483"/>
      <c r="G112" s="1483"/>
      <c r="H112" s="1483"/>
      <c r="I112" s="1483"/>
      <c r="J112" s="1483"/>
      <c r="K112" s="1483"/>
      <c r="L112" s="1483"/>
      <c r="M112" s="1483"/>
      <c r="N112" s="1482"/>
      <c r="O112" s="1483"/>
      <c r="P112" s="1483"/>
      <c r="Q112" s="1483"/>
      <c r="R112" s="1483"/>
      <c r="S112" s="1483"/>
      <c r="T112" s="1483"/>
      <c r="U112" s="1483"/>
      <c r="V112" s="1483"/>
      <c r="W112" s="1483"/>
      <c r="X112" s="1483"/>
      <c r="Y112" s="1483"/>
      <c r="Z112" s="1451"/>
      <c r="AA112" s="1490"/>
      <c r="AB112" s="1490"/>
      <c r="AC112" s="1450"/>
      <c r="AD112" s="464"/>
      <c r="AE112" s="464"/>
      <c r="AF112" s="464"/>
      <c r="AG112" s="464"/>
      <c r="AH112" s="464"/>
      <c r="AI112" s="464"/>
      <c r="AJ112" s="464"/>
      <c r="AK112" s="464"/>
      <c r="AL112" s="464"/>
      <c r="AM112" s="464"/>
      <c r="AN112" s="475"/>
    </row>
    <row r="113" spans="2:40" ht="15" customHeight="1" x14ac:dyDescent="0.2">
      <c r="B113" s="2282" t="s">
        <v>587</v>
      </c>
      <c r="C113" s="2214" t="str">
        <f ca="1">Attachment!B231</f>
        <v/>
      </c>
      <c r="D113" s="2215"/>
      <c r="E113" s="2216"/>
      <c r="F113" s="2426" t="str">
        <f ca="1">Attachment!D231</f>
        <v/>
      </c>
      <c r="G113" s="2427"/>
      <c r="H113" s="2427"/>
      <c r="I113" s="2427"/>
      <c r="J113" s="2427"/>
      <c r="K113" s="2427"/>
      <c r="L113" s="2427"/>
      <c r="M113" s="2428"/>
      <c r="N113" s="795"/>
      <c r="O113" s="436"/>
      <c r="P113" s="436"/>
      <c r="Q113" s="436"/>
      <c r="R113" s="436"/>
      <c r="S113" s="436"/>
      <c r="T113" s="436"/>
      <c r="U113" s="436"/>
      <c r="V113" s="436"/>
      <c r="W113" s="436"/>
      <c r="X113" s="436"/>
      <c r="Y113" s="436"/>
      <c r="Z113" s="2440" t="str">
        <f>Attachment!T231</f>
        <v/>
      </c>
      <c r="AA113" s="2441"/>
      <c r="AB113" s="2441"/>
      <c r="AC113" s="2442"/>
      <c r="AD113" s="2350" t="str">
        <f ca="1">Attachment!X231</f>
        <v/>
      </c>
      <c r="AE113" s="2351"/>
      <c r="AF113" s="2351"/>
      <c r="AG113" s="2351"/>
      <c r="AH113" s="2351"/>
      <c r="AI113" s="2351"/>
      <c r="AJ113" s="2351"/>
      <c r="AK113" s="2351"/>
      <c r="AL113" s="2351"/>
      <c r="AM113" s="2351"/>
      <c r="AN113" s="2352"/>
    </row>
    <row r="114" spans="2:40" ht="11.25" customHeight="1" x14ac:dyDescent="0.2">
      <c r="B114" s="2278"/>
      <c r="C114" s="2208"/>
      <c r="D114" s="2209"/>
      <c r="E114" s="2210"/>
      <c r="F114" s="2429"/>
      <c r="G114" s="2430"/>
      <c r="H114" s="2430"/>
      <c r="I114" s="2430"/>
      <c r="J114" s="2430"/>
      <c r="K114" s="2430"/>
      <c r="L114" s="2430"/>
      <c r="M114" s="2431"/>
      <c r="N114" s="1482"/>
      <c r="O114" s="1483"/>
      <c r="P114" s="1483"/>
      <c r="Q114" s="1483"/>
      <c r="R114" s="1483"/>
      <c r="S114" s="1483"/>
      <c r="T114" s="1483"/>
      <c r="U114" s="1483"/>
      <c r="V114" s="1483"/>
      <c r="W114" s="1483"/>
      <c r="X114" s="1483"/>
      <c r="Y114" s="1483"/>
      <c r="Z114" s="2443"/>
      <c r="AA114" s="2444"/>
      <c r="AB114" s="2444"/>
      <c r="AC114" s="2445"/>
      <c r="AD114" s="2353"/>
      <c r="AE114" s="2354"/>
      <c r="AF114" s="2354"/>
      <c r="AG114" s="2354"/>
      <c r="AH114" s="2354"/>
      <c r="AI114" s="2354"/>
      <c r="AJ114" s="2354"/>
      <c r="AK114" s="2354"/>
      <c r="AL114" s="2354"/>
      <c r="AM114" s="2354"/>
      <c r="AN114" s="2355"/>
    </row>
    <row r="115" spans="2:40" ht="3" customHeight="1" x14ac:dyDescent="0.25">
      <c r="B115" s="1459"/>
      <c r="C115" s="1482"/>
      <c r="D115" s="1483"/>
      <c r="E115" s="1484"/>
      <c r="F115" s="2429"/>
      <c r="G115" s="2430"/>
      <c r="H115" s="2430"/>
      <c r="I115" s="2430"/>
      <c r="J115" s="2430"/>
      <c r="K115" s="2430"/>
      <c r="L115" s="2430"/>
      <c r="M115" s="2431"/>
      <c r="N115" s="1482"/>
      <c r="O115" s="1483"/>
      <c r="P115" s="1483"/>
      <c r="Q115" s="1483"/>
      <c r="R115" s="1483"/>
      <c r="S115" s="1483"/>
      <c r="T115" s="1483"/>
      <c r="U115" s="1483"/>
      <c r="V115" s="1483"/>
      <c r="W115" s="1483"/>
      <c r="X115" s="1483"/>
      <c r="Y115" s="1483"/>
      <c r="Z115" s="1577"/>
      <c r="AA115" s="1389"/>
      <c r="AB115" s="1389"/>
      <c r="AC115" s="1578"/>
      <c r="AD115" s="464"/>
      <c r="AE115" s="464"/>
      <c r="AF115" s="464"/>
      <c r="AG115" s="1579"/>
      <c r="AH115" s="464"/>
      <c r="AI115" s="464"/>
      <c r="AJ115" s="464"/>
      <c r="AK115" s="464"/>
      <c r="AL115" s="464"/>
      <c r="AM115" s="464"/>
      <c r="AN115" s="475"/>
    </row>
    <row r="116" spans="2:40" ht="15" customHeight="1" x14ac:dyDescent="0.2">
      <c r="B116" s="1474" t="s">
        <v>588</v>
      </c>
      <c r="C116" s="2214"/>
      <c r="D116" s="2215"/>
      <c r="E116" s="2216"/>
      <c r="F116" s="2214"/>
      <c r="G116" s="2215"/>
      <c r="H116" s="2215"/>
      <c r="I116" s="2215"/>
      <c r="J116" s="2215"/>
      <c r="K116" s="2215"/>
      <c r="L116" s="2215"/>
      <c r="M116" s="2216"/>
      <c r="N116" s="795"/>
      <c r="O116" s="436"/>
      <c r="P116" s="436"/>
      <c r="Q116" s="436"/>
      <c r="R116" s="436"/>
      <c r="S116" s="436"/>
      <c r="T116" s="436"/>
      <c r="U116" s="436"/>
      <c r="V116" s="436"/>
      <c r="W116" s="436"/>
      <c r="X116" s="436"/>
      <c r="Y116" s="436"/>
      <c r="Z116" s="2446"/>
      <c r="AA116" s="2447"/>
      <c r="AB116" s="2447"/>
      <c r="AC116" s="2448"/>
      <c r="AD116" s="2350"/>
      <c r="AE116" s="2351"/>
      <c r="AF116" s="2351"/>
      <c r="AG116" s="2351"/>
      <c r="AH116" s="2351"/>
      <c r="AI116" s="2351"/>
      <c r="AJ116" s="2351"/>
      <c r="AK116" s="2351"/>
      <c r="AL116" s="2351"/>
      <c r="AM116" s="2351"/>
      <c r="AN116" s="2352"/>
    </row>
    <row r="117" spans="2:40" ht="15" customHeight="1" x14ac:dyDescent="0.25">
      <c r="B117" s="1473" t="s">
        <v>664</v>
      </c>
      <c r="C117" s="2208"/>
      <c r="D117" s="2209"/>
      <c r="E117" s="2210"/>
      <c r="F117" s="2208"/>
      <c r="G117" s="2209"/>
      <c r="H117" s="2209"/>
      <c r="I117" s="2209"/>
      <c r="J117" s="2209"/>
      <c r="K117" s="2209"/>
      <c r="L117" s="2209"/>
      <c r="M117" s="2210"/>
      <c r="N117" s="1482"/>
      <c r="O117" s="1483"/>
      <c r="P117" s="105"/>
      <c r="Q117" s="1483"/>
      <c r="R117" s="1483"/>
      <c r="S117" s="1483"/>
      <c r="T117" s="1483"/>
      <c r="U117" s="1483"/>
      <c r="V117" s="1483"/>
      <c r="W117" s="1483"/>
      <c r="X117" s="1483"/>
      <c r="Y117" s="1483"/>
      <c r="Z117" s="2449"/>
      <c r="AA117" s="2450"/>
      <c r="AB117" s="2450"/>
      <c r="AC117" s="2451"/>
      <c r="AD117" s="2353"/>
      <c r="AE117" s="2354"/>
      <c r="AF117" s="2354"/>
      <c r="AG117" s="2354"/>
      <c r="AH117" s="2354"/>
      <c r="AI117" s="2354"/>
      <c r="AJ117" s="2354"/>
      <c r="AK117" s="2354"/>
      <c r="AL117" s="2354"/>
      <c r="AM117" s="2354"/>
      <c r="AN117" s="2355"/>
    </row>
    <row r="118" spans="2:40" ht="3" customHeight="1" x14ac:dyDescent="0.2">
      <c r="B118" s="528"/>
      <c r="C118" s="982"/>
      <c r="D118" s="156"/>
      <c r="E118" s="472"/>
      <c r="F118" s="156"/>
      <c r="G118" s="156"/>
      <c r="H118" s="156"/>
      <c r="I118" s="156"/>
      <c r="J118" s="156"/>
      <c r="K118" s="156"/>
      <c r="L118" s="156"/>
      <c r="M118" s="156"/>
      <c r="N118" s="1000"/>
      <c r="O118" s="156"/>
      <c r="P118" s="241"/>
      <c r="Q118" s="1001"/>
      <c r="R118" s="1001"/>
      <c r="S118" s="1001"/>
      <c r="T118" s="1001"/>
      <c r="U118" s="1001"/>
      <c r="V118" s="1001"/>
      <c r="W118" s="1001"/>
      <c r="X118" s="1001"/>
      <c r="Y118" s="1001"/>
      <c r="Z118" s="982"/>
      <c r="AA118" s="1001"/>
      <c r="AB118" s="241"/>
      <c r="AC118" s="472"/>
      <c r="AD118" s="156"/>
      <c r="AE118" s="156"/>
      <c r="AF118" s="156"/>
      <c r="AG118" s="241"/>
      <c r="AH118" s="156"/>
      <c r="AI118" s="156"/>
      <c r="AJ118" s="156"/>
      <c r="AK118" s="469"/>
      <c r="AL118" s="469"/>
      <c r="AM118" s="469"/>
      <c r="AN118" s="1016"/>
    </row>
    <row r="119" spans="2:40" ht="15" customHeight="1" x14ac:dyDescent="0.2">
      <c r="B119" s="206"/>
      <c r="C119" s="2203" t="s">
        <v>257</v>
      </c>
      <c r="D119" s="2204"/>
      <c r="E119" s="2204"/>
      <c r="F119" s="2204"/>
      <c r="G119" s="2204"/>
      <c r="H119" s="2204"/>
      <c r="I119" s="2204"/>
      <c r="J119" s="2204"/>
      <c r="K119" s="2204"/>
      <c r="L119" s="2204"/>
      <c r="M119" s="2204"/>
      <c r="N119" s="2204"/>
      <c r="O119" s="2204"/>
      <c r="P119" s="2204"/>
      <c r="Q119" s="2204"/>
      <c r="R119" s="2204"/>
      <c r="S119" s="2204"/>
      <c r="T119" s="2204"/>
      <c r="U119" s="2204"/>
      <c r="V119" s="2204"/>
      <c r="W119" s="2204"/>
      <c r="X119" s="2204"/>
      <c r="Y119" s="2205"/>
      <c r="Z119" s="1017"/>
      <c r="AA119" s="465"/>
      <c r="AB119" s="2203" t="s">
        <v>546</v>
      </c>
      <c r="AC119" s="2205"/>
      <c r="AD119" s="2351">
        <f ca="1">SUM(AD104:AN117)</f>
        <v>0</v>
      </c>
      <c r="AE119" s="2351"/>
      <c r="AF119" s="2351"/>
      <c r="AG119" s="2351"/>
      <c r="AH119" s="2351"/>
      <c r="AI119" s="2351"/>
      <c r="AJ119" s="2351"/>
      <c r="AK119" s="2351"/>
      <c r="AL119" s="2351"/>
      <c r="AM119" s="2351"/>
      <c r="AN119" s="461"/>
    </row>
    <row r="120" spans="2:40" ht="6" customHeight="1" x14ac:dyDescent="0.2">
      <c r="B120" s="208"/>
      <c r="C120" s="2202"/>
      <c r="D120" s="2191"/>
      <c r="E120" s="2191"/>
      <c r="F120" s="2191"/>
      <c r="G120" s="2191"/>
      <c r="H120" s="2191"/>
      <c r="I120" s="2191"/>
      <c r="J120" s="2191"/>
      <c r="K120" s="2191"/>
      <c r="L120" s="2191"/>
      <c r="M120" s="2191"/>
      <c r="N120" s="2191"/>
      <c r="O120" s="2191"/>
      <c r="P120" s="2191"/>
      <c r="Q120" s="2191"/>
      <c r="R120" s="2191"/>
      <c r="S120" s="2191"/>
      <c r="T120" s="2191"/>
      <c r="U120" s="2191"/>
      <c r="V120" s="2191"/>
      <c r="W120" s="2191"/>
      <c r="X120" s="2191"/>
      <c r="Y120" s="2192"/>
      <c r="Z120" s="1018"/>
      <c r="AA120" s="466"/>
      <c r="AB120" s="2202"/>
      <c r="AC120" s="2192"/>
      <c r="AD120" s="2354"/>
      <c r="AE120" s="2354"/>
      <c r="AF120" s="2354"/>
      <c r="AG120" s="2354"/>
      <c r="AH120" s="2354"/>
      <c r="AI120" s="2354"/>
      <c r="AJ120" s="2354"/>
      <c r="AK120" s="2354"/>
      <c r="AL120" s="2354"/>
      <c r="AM120" s="2354"/>
      <c r="AN120" s="462"/>
    </row>
    <row r="121" spans="2:40" ht="3" customHeight="1" x14ac:dyDescent="0.2">
      <c r="B121" s="463"/>
      <c r="C121" s="2232"/>
      <c r="D121" s="2244"/>
      <c r="E121" s="2244"/>
      <c r="F121" s="2244"/>
      <c r="G121" s="2244"/>
      <c r="H121" s="2244"/>
      <c r="I121" s="2244"/>
      <c r="J121" s="2244"/>
      <c r="K121" s="2244"/>
      <c r="L121" s="2244"/>
      <c r="M121" s="2244"/>
      <c r="N121" s="2244"/>
      <c r="O121" s="2244"/>
      <c r="P121" s="2244"/>
      <c r="Q121" s="2244"/>
      <c r="R121" s="2244"/>
      <c r="S121" s="2244"/>
      <c r="T121" s="2244"/>
      <c r="U121" s="2244"/>
      <c r="V121" s="2244"/>
      <c r="W121" s="2244"/>
      <c r="X121" s="2244"/>
      <c r="Y121" s="2233"/>
      <c r="Z121" s="467"/>
      <c r="AA121" s="468"/>
      <c r="AB121" s="790"/>
      <c r="AC121" s="791"/>
      <c r="AD121" s="2357"/>
      <c r="AE121" s="2357"/>
      <c r="AF121" s="2357"/>
      <c r="AG121" s="2357"/>
      <c r="AH121" s="2357"/>
      <c r="AI121" s="2357"/>
      <c r="AJ121" s="2357"/>
      <c r="AK121" s="2357"/>
      <c r="AL121" s="2357"/>
      <c r="AM121" s="2357"/>
      <c r="AN121" s="1014"/>
    </row>
    <row r="122" spans="2:40" ht="3" customHeight="1" x14ac:dyDescent="0.2">
      <c r="B122" s="130"/>
      <c r="C122" s="101"/>
      <c r="D122" s="101"/>
      <c r="E122" s="101"/>
      <c r="F122" s="101"/>
      <c r="G122" s="101"/>
      <c r="H122" s="101"/>
      <c r="I122" s="101"/>
      <c r="J122" s="101"/>
      <c r="K122" s="101"/>
      <c r="L122" s="101"/>
      <c r="M122" s="101"/>
      <c r="N122" s="101"/>
      <c r="O122" s="101"/>
      <c r="P122" s="101"/>
      <c r="Q122" s="101"/>
      <c r="R122" s="101"/>
      <c r="S122" s="101"/>
      <c r="T122" s="101"/>
      <c r="U122" s="101"/>
      <c r="V122" s="101"/>
      <c r="W122" s="101"/>
      <c r="X122" s="101"/>
      <c r="Y122" s="101"/>
      <c r="Z122" s="101"/>
      <c r="AA122" s="101"/>
      <c r="AB122" s="536"/>
      <c r="AC122" s="536"/>
      <c r="AD122" s="536"/>
      <c r="AE122" s="101"/>
      <c r="AF122" s="101"/>
      <c r="AG122" s="100"/>
      <c r="AH122" s="130"/>
      <c r="AI122" s="130"/>
      <c r="AJ122" s="534"/>
      <c r="AK122" s="535"/>
      <c r="AL122" s="535"/>
      <c r="AM122" s="535"/>
      <c r="AN122" s="535"/>
    </row>
    <row r="123" spans="2:40" ht="1.5" customHeight="1" x14ac:dyDescent="0.2">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51"/>
      <c r="AE123" s="51"/>
      <c r="AF123" s="51"/>
      <c r="AG123" s="51"/>
      <c r="AH123" s="51"/>
      <c r="AI123" s="51"/>
      <c r="AJ123" s="8"/>
      <c r="AK123" s="8"/>
      <c r="AL123" s="8"/>
      <c r="AM123" s="8"/>
      <c r="AN123" s="8"/>
    </row>
    <row r="124" spans="2:40" ht="3" customHeight="1" x14ac:dyDescent="0.2">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51"/>
      <c r="AE124" s="51"/>
      <c r="AF124" s="51"/>
      <c r="AG124" s="51"/>
      <c r="AH124" s="51"/>
      <c r="AI124" s="51"/>
      <c r="AJ124" s="8"/>
      <c r="AK124" s="8"/>
      <c r="AL124" s="8"/>
      <c r="AM124" s="8"/>
      <c r="AN124" s="8"/>
    </row>
    <row r="125" spans="2:40" ht="15" customHeight="1" x14ac:dyDescent="0.25">
      <c r="B125" s="105"/>
      <c r="C125" s="106" t="s">
        <v>667</v>
      </c>
      <c r="D125" s="106"/>
      <c r="E125" s="115"/>
      <c r="F125" s="106" t="s">
        <v>29</v>
      </c>
      <c r="G125" s="116" t="s">
        <v>659</v>
      </c>
      <c r="H125" s="115"/>
      <c r="I125" s="106"/>
      <c r="J125" s="106"/>
      <c r="K125" s="106"/>
      <c r="L125" s="117"/>
      <c r="M125" s="51"/>
      <c r="N125" s="25"/>
      <c r="O125" s="25"/>
      <c r="P125" s="25"/>
      <c r="Q125" s="25"/>
      <c r="R125" s="25"/>
      <c r="S125" s="25"/>
      <c r="T125" s="25"/>
      <c r="U125" s="25"/>
      <c r="V125" s="25"/>
      <c r="W125" s="25"/>
      <c r="X125" s="25"/>
      <c r="Y125" s="25"/>
      <c r="Z125" s="25"/>
      <c r="AA125" s="25"/>
      <c r="AB125" s="26"/>
      <c r="AC125" s="25"/>
      <c r="AD125" s="51"/>
      <c r="AE125" s="51"/>
      <c r="AF125" s="51"/>
      <c r="AG125" s="51"/>
      <c r="AH125" s="51"/>
      <c r="AI125" s="51"/>
      <c r="AJ125" s="8"/>
      <c r="AK125" s="8"/>
      <c r="AL125" s="8"/>
      <c r="AM125" s="8"/>
      <c r="AN125" s="8"/>
    </row>
    <row r="126" spans="2:40" ht="4.5" customHeight="1" x14ac:dyDescent="0.2">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51"/>
      <c r="AE126" s="51"/>
      <c r="AF126" s="51"/>
      <c r="AG126" s="51"/>
      <c r="AH126" s="51"/>
      <c r="AI126" s="51"/>
      <c r="AJ126" s="8"/>
      <c r="AK126" s="8"/>
      <c r="AL126" s="8"/>
      <c r="AM126" s="8"/>
      <c r="AN126" s="8"/>
    </row>
    <row r="127" spans="2:40" ht="3" customHeight="1" x14ac:dyDescent="0.2">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51"/>
      <c r="AE127" s="51"/>
      <c r="AF127" s="51"/>
      <c r="AG127" s="51"/>
      <c r="AH127" s="51"/>
      <c r="AI127" s="51"/>
      <c r="AJ127" s="8"/>
      <c r="AK127" s="8"/>
      <c r="AL127" s="8"/>
      <c r="AM127" s="8"/>
      <c r="AN127" s="8"/>
    </row>
    <row r="128" spans="2:40" ht="15" customHeight="1" x14ac:dyDescent="0.2">
      <c r="B128" s="2270" t="s">
        <v>79</v>
      </c>
      <c r="C128" s="2203" t="s">
        <v>570</v>
      </c>
      <c r="D128" s="2204"/>
      <c r="E128" s="2204"/>
      <c r="F128" s="2204"/>
      <c r="G128" s="2204"/>
      <c r="H128" s="2204"/>
      <c r="I128" s="2204"/>
      <c r="J128" s="2204"/>
      <c r="K128" s="2204"/>
      <c r="L128" s="2204"/>
      <c r="M128" s="2204"/>
      <c r="N128" s="2204"/>
      <c r="O128" s="2205"/>
      <c r="P128" s="2203" t="s">
        <v>792</v>
      </c>
      <c r="Q128" s="2482"/>
      <c r="R128" s="2482"/>
      <c r="S128" s="2482"/>
      <c r="T128" s="2482"/>
      <c r="U128" s="2482"/>
      <c r="V128" s="2482"/>
      <c r="W128" s="2483"/>
      <c r="X128" s="2203" t="s">
        <v>668</v>
      </c>
      <c r="Y128" s="2204"/>
      <c r="Z128" s="2204"/>
      <c r="AA128" s="2204"/>
      <c r="AB128" s="2204"/>
      <c r="AC128" s="2204"/>
      <c r="AD128" s="2204"/>
      <c r="AE128" s="2204"/>
      <c r="AF128" s="2205"/>
      <c r="AG128" s="2203" t="s">
        <v>194</v>
      </c>
      <c r="AH128" s="2204"/>
      <c r="AI128" s="2204"/>
      <c r="AJ128" s="2204"/>
      <c r="AK128" s="2204"/>
      <c r="AL128" s="2204"/>
      <c r="AM128" s="2204"/>
      <c r="AN128" s="2205"/>
    </row>
    <row r="129" spans="2:40" ht="1.5" customHeight="1" x14ac:dyDescent="0.2">
      <c r="B129" s="2240"/>
      <c r="C129" s="2202"/>
      <c r="D129" s="2191"/>
      <c r="E129" s="2191"/>
      <c r="F129" s="2191"/>
      <c r="G129" s="2191"/>
      <c r="H129" s="2191"/>
      <c r="I129" s="2191"/>
      <c r="J129" s="2191"/>
      <c r="K129" s="2191"/>
      <c r="L129" s="2191"/>
      <c r="M129" s="2191"/>
      <c r="N129" s="2191"/>
      <c r="O129" s="2192"/>
      <c r="P129" s="2484"/>
      <c r="Q129" s="2485"/>
      <c r="R129" s="2485"/>
      <c r="S129" s="2485"/>
      <c r="T129" s="2485"/>
      <c r="U129" s="2485"/>
      <c r="V129" s="2485"/>
      <c r="W129" s="2486"/>
      <c r="X129" s="2202"/>
      <c r="Y129" s="2191"/>
      <c r="Z129" s="2191"/>
      <c r="AA129" s="2191"/>
      <c r="AB129" s="2191"/>
      <c r="AC129" s="2191"/>
      <c r="AD129" s="2191"/>
      <c r="AE129" s="2191"/>
      <c r="AF129" s="2192"/>
      <c r="AG129" s="2202"/>
      <c r="AH129" s="2191"/>
      <c r="AI129" s="2191"/>
      <c r="AJ129" s="2191"/>
      <c r="AK129" s="2191"/>
      <c r="AL129" s="2191"/>
      <c r="AM129" s="2191"/>
      <c r="AN129" s="2192"/>
    </row>
    <row r="130" spans="2:40" ht="3" customHeight="1" x14ac:dyDescent="0.2">
      <c r="B130" s="2240"/>
      <c r="C130" s="2232"/>
      <c r="D130" s="2244"/>
      <c r="E130" s="2244"/>
      <c r="F130" s="2244"/>
      <c r="G130" s="2244"/>
      <c r="H130" s="2244"/>
      <c r="I130" s="2244"/>
      <c r="J130" s="2244"/>
      <c r="K130" s="2244"/>
      <c r="L130" s="2244"/>
      <c r="M130" s="2244"/>
      <c r="N130" s="2244"/>
      <c r="O130" s="2233"/>
      <c r="P130" s="2487"/>
      <c r="Q130" s="2488"/>
      <c r="R130" s="2488"/>
      <c r="S130" s="2488"/>
      <c r="T130" s="2488"/>
      <c r="U130" s="2488"/>
      <c r="V130" s="2488"/>
      <c r="W130" s="2489"/>
      <c r="X130" s="2232"/>
      <c r="Y130" s="2244"/>
      <c r="Z130" s="2244"/>
      <c r="AA130" s="2244"/>
      <c r="AB130" s="2244"/>
      <c r="AC130" s="2244"/>
      <c r="AD130" s="2244"/>
      <c r="AE130" s="2244"/>
      <c r="AF130" s="2233"/>
      <c r="AG130" s="2232"/>
      <c r="AH130" s="2244"/>
      <c r="AI130" s="2244"/>
      <c r="AJ130" s="2244"/>
      <c r="AK130" s="2244"/>
      <c r="AL130" s="2244"/>
      <c r="AM130" s="2244"/>
      <c r="AN130" s="2233"/>
    </row>
    <row r="131" spans="2:40" s="44" customFormat="1" ht="12.75" customHeight="1" x14ac:dyDescent="0.2">
      <c r="B131" s="210" t="s">
        <v>68</v>
      </c>
      <c r="C131" s="2269" t="s">
        <v>67</v>
      </c>
      <c r="D131" s="2238"/>
      <c r="E131" s="2238"/>
      <c r="F131" s="2238"/>
      <c r="G131" s="2238"/>
      <c r="H131" s="2238"/>
      <c r="I131" s="2238"/>
      <c r="J131" s="2238"/>
      <c r="K131" s="2238"/>
      <c r="L131" s="2238"/>
      <c r="M131" s="2238"/>
      <c r="N131" s="2238"/>
      <c r="O131" s="2239"/>
      <c r="P131" s="2269" t="s">
        <v>69</v>
      </c>
      <c r="Q131" s="2238"/>
      <c r="R131" s="2238"/>
      <c r="S131" s="2238"/>
      <c r="T131" s="2238"/>
      <c r="U131" s="2238"/>
      <c r="V131" s="2238"/>
      <c r="W131" s="2239"/>
      <c r="X131" s="2269" t="s">
        <v>70</v>
      </c>
      <c r="Y131" s="2238"/>
      <c r="Z131" s="2238"/>
      <c r="AA131" s="2238"/>
      <c r="AB131" s="2238"/>
      <c r="AC131" s="2238"/>
      <c r="AD131" s="2238"/>
      <c r="AE131" s="2238"/>
      <c r="AF131" s="2239"/>
      <c r="AG131" s="2238" t="s">
        <v>71</v>
      </c>
      <c r="AH131" s="2238"/>
      <c r="AI131" s="2238"/>
      <c r="AJ131" s="2238"/>
      <c r="AK131" s="2238"/>
      <c r="AL131" s="2238"/>
      <c r="AM131" s="2238"/>
      <c r="AN131" s="2239"/>
    </row>
    <row r="132" spans="2:40" ht="15" customHeight="1" x14ac:dyDescent="0.2">
      <c r="B132" s="2282" t="s">
        <v>584</v>
      </c>
      <c r="C132" s="2470" t="str">
        <f>IF('GENERAL INFO'!C71="","-",'GENERAL INFO'!C71)</f>
        <v>-</v>
      </c>
      <c r="D132" s="2471"/>
      <c r="E132" s="2471"/>
      <c r="F132" s="2471"/>
      <c r="G132" s="2471"/>
      <c r="H132" s="2471"/>
      <c r="I132" s="2471"/>
      <c r="J132" s="2471"/>
      <c r="K132" s="2471"/>
      <c r="L132" s="2471"/>
      <c r="M132" s="2471"/>
      <c r="N132" s="2471"/>
      <c r="O132" s="2472"/>
      <c r="P132" s="2407" t="str">
        <f>IF('GENERAL INFO'!J71="","-",'GENERAL INFO'!J71)</f>
        <v>-</v>
      </c>
      <c r="Q132" s="2408"/>
      <c r="R132" s="2408"/>
      <c r="S132" s="2408"/>
      <c r="T132" s="2408"/>
      <c r="U132" s="2408"/>
      <c r="V132" s="2408"/>
      <c r="W132" s="2409"/>
      <c r="X132" s="2413" t="str">
        <f>IF('GENERAL INFO'!E71="","-",'GENERAL INFO'!E71)</f>
        <v>-</v>
      </c>
      <c r="Y132" s="2414"/>
      <c r="Z132" s="2414"/>
      <c r="AA132" s="2414"/>
      <c r="AB132" s="2414"/>
      <c r="AC132" s="2414"/>
      <c r="AD132" s="2414"/>
      <c r="AE132" s="2414"/>
      <c r="AF132" s="2415"/>
      <c r="AG132" s="2422" t="str">
        <f>IF('GENERAL INFO'!N71="","-",'GENERAL INFO'!N71)</f>
        <v>-</v>
      </c>
      <c r="AH132" s="2423"/>
      <c r="AI132" s="2423"/>
      <c r="AJ132" s="2423"/>
      <c r="AK132" s="2423"/>
      <c r="AL132" s="2423"/>
      <c r="AM132" s="2423"/>
      <c r="AN132" s="415"/>
    </row>
    <row r="133" spans="2:40" ht="8.25" customHeight="1" x14ac:dyDescent="0.2">
      <c r="B133" s="2278"/>
      <c r="C133" s="2473"/>
      <c r="D133" s="2474"/>
      <c r="E133" s="2474"/>
      <c r="F133" s="2474"/>
      <c r="G133" s="2474"/>
      <c r="H133" s="2474"/>
      <c r="I133" s="2474"/>
      <c r="J133" s="2474"/>
      <c r="K133" s="2474"/>
      <c r="L133" s="2474"/>
      <c r="M133" s="2474"/>
      <c r="N133" s="2474"/>
      <c r="O133" s="2475"/>
      <c r="P133" s="2410"/>
      <c r="Q133" s="2411"/>
      <c r="R133" s="2411"/>
      <c r="S133" s="2411"/>
      <c r="T133" s="2411"/>
      <c r="U133" s="2411"/>
      <c r="V133" s="2411"/>
      <c r="W133" s="2412"/>
      <c r="X133" s="2416"/>
      <c r="Y133" s="2417"/>
      <c r="Z133" s="2417"/>
      <c r="AA133" s="2417"/>
      <c r="AB133" s="2417"/>
      <c r="AC133" s="2417"/>
      <c r="AD133" s="2417"/>
      <c r="AE133" s="2417"/>
      <c r="AF133" s="2418"/>
      <c r="AG133" s="2424"/>
      <c r="AH133" s="2425"/>
      <c r="AI133" s="2425"/>
      <c r="AJ133" s="2425"/>
      <c r="AK133" s="2425"/>
      <c r="AL133" s="2425"/>
      <c r="AM133" s="2425"/>
      <c r="AN133" s="416"/>
    </row>
    <row r="134" spans="2:40" ht="3" customHeight="1" x14ac:dyDescent="0.2">
      <c r="B134" s="1459"/>
      <c r="C134" s="2473"/>
      <c r="D134" s="2474"/>
      <c r="E134" s="2474"/>
      <c r="F134" s="2474"/>
      <c r="G134" s="2474"/>
      <c r="H134" s="2474"/>
      <c r="I134" s="2474"/>
      <c r="J134" s="2474"/>
      <c r="K134" s="2474"/>
      <c r="L134" s="2474"/>
      <c r="M134" s="2474"/>
      <c r="N134" s="2474"/>
      <c r="O134" s="2475"/>
      <c r="P134" s="2410"/>
      <c r="Q134" s="2411"/>
      <c r="R134" s="2411"/>
      <c r="S134" s="2411"/>
      <c r="T134" s="2411"/>
      <c r="U134" s="2411"/>
      <c r="V134" s="2411"/>
      <c r="W134" s="2412"/>
      <c r="X134" s="2419"/>
      <c r="Y134" s="2420"/>
      <c r="Z134" s="2420"/>
      <c r="AA134" s="2420"/>
      <c r="AB134" s="2420"/>
      <c r="AC134" s="2420"/>
      <c r="AD134" s="2420"/>
      <c r="AE134" s="2420"/>
      <c r="AF134" s="2421"/>
      <c r="AG134" s="414"/>
      <c r="AH134" s="414"/>
      <c r="AI134" s="414"/>
      <c r="AJ134" s="414"/>
      <c r="AK134" s="414"/>
      <c r="AL134" s="414"/>
      <c r="AM134" s="414"/>
      <c r="AN134" s="475"/>
    </row>
    <row r="135" spans="2:40" ht="15" customHeight="1" x14ac:dyDescent="0.2">
      <c r="B135" s="2282" t="s">
        <v>585</v>
      </c>
      <c r="C135" s="2470" t="str">
        <f>IF('GENERAL INFO'!C72="","-",'GENERAL INFO'!C72)</f>
        <v>-</v>
      </c>
      <c r="D135" s="2471"/>
      <c r="E135" s="2471"/>
      <c r="F135" s="2471"/>
      <c r="G135" s="2471"/>
      <c r="H135" s="2471"/>
      <c r="I135" s="2471"/>
      <c r="J135" s="2471"/>
      <c r="K135" s="2471"/>
      <c r="L135" s="2471"/>
      <c r="M135" s="2471"/>
      <c r="N135" s="2471"/>
      <c r="O135" s="2472"/>
      <c r="P135" s="2407" t="str">
        <f>IF('GENERAL INFO'!J72="","-",'GENERAL INFO'!J72)</f>
        <v>-</v>
      </c>
      <c r="Q135" s="2408"/>
      <c r="R135" s="2408"/>
      <c r="S135" s="2408"/>
      <c r="T135" s="2408"/>
      <c r="U135" s="2408"/>
      <c r="V135" s="2408"/>
      <c r="W135" s="2409"/>
      <c r="X135" s="2413" t="str">
        <f>IF('GENERAL INFO'!E72="","-",'GENERAL INFO'!E72)</f>
        <v>-</v>
      </c>
      <c r="Y135" s="2414"/>
      <c r="Z135" s="2414"/>
      <c r="AA135" s="2414"/>
      <c r="AB135" s="2414"/>
      <c r="AC135" s="2414"/>
      <c r="AD135" s="2414"/>
      <c r="AE135" s="2414"/>
      <c r="AF135" s="2415"/>
      <c r="AG135" s="2193" t="str">
        <f>IF('GENERAL INFO'!N72="","-",'GENERAL INFO'!N72)</f>
        <v>-</v>
      </c>
      <c r="AH135" s="2194"/>
      <c r="AI135" s="2194"/>
      <c r="AJ135" s="2194"/>
      <c r="AK135" s="2194"/>
      <c r="AL135" s="2194"/>
      <c r="AM135" s="2194"/>
      <c r="AN135" s="1580"/>
    </row>
    <row r="136" spans="2:40" ht="9.75" customHeight="1" x14ac:dyDescent="0.2">
      <c r="B136" s="2278"/>
      <c r="C136" s="2473"/>
      <c r="D136" s="2474"/>
      <c r="E136" s="2474"/>
      <c r="F136" s="2474"/>
      <c r="G136" s="2474"/>
      <c r="H136" s="2474"/>
      <c r="I136" s="2474"/>
      <c r="J136" s="2474"/>
      <c r="K136" s="2474"/>
      <c r="L136" s="2474"/>
      <c r="M136" s="2474"/>
      <c r="N136" s="2474"/>
      <c r="O136" s="2475"/>
      <c r="P136" s="2410"/>
      <c r="Q136" s="2411"/>
      <c r="R136" s="2411"/>
      <c r="S136" s="2411"/>
      <c r="T136" s="2411"/>
      <c r="U136" s="2411"/>
      <c r="V136" s="2411"/>
      <c r="W136" s="2412"/>
      <c r="X136" s="2416"/>
      <c r="Y136" s="2417"/>
      <c r="Z136" s="2417"/>
      <c r="AA136" s="2417"/>
      <c r="AB136" s="2417"/>
      <c r="AC136" s="2417"/>
      <c r="AD136" s="2417"/>
      <c r="AE136" s="2417"/>
      <c r="AF136" s="2418"/>
      <c r="AG136" s="2197"/>
      <c r="AH136" s="2198"/>
      <c r="AI136" s="2198"/>
      <c r="AJ136" s="2198"/>
      <c r="AK136" s="2198"/>
      <c r="AL136" s="2198"/>
      <c r="AM136" s="2198"/>
      <c r="AN136" s="1494"/>
    </row>
    <row r="137" spans="2:40" ht="3" customHeight="1" x14ac:dyDescent="0.2">
      <c r="B137" s="1459"/>
      <c r="C137" s="2473"/>
      <c r="D137" s="2474"/>
      <c r="E137" s="2474"/>
      <c r="F137" s="2474"/>
      <c r="G137" s="2474"/>
      <c r="H137" s="2474"/>
      <c r="I137" s="2474"/>
      <c r="J137" s="2474"/>
      <c r="K137" s="2474"/>
      <c r="L137" s="2474"/>
      <c r="M137" s="2474"/>
      <c r="N137" s="2474"/>
      <c r="O137" s="2475"/>
      <c r="P137" s="2410"/>
      <c r="Q137" s="2411"/>
      <c r="R137" s="2411"/>
      <c r="S137" s="2411"/>
      <c r="T137" s="2411"/>
      <c r="U137" s="2411"/>
      <c r="V137" s="2411"/>
      <c r="W137" s="2412"/>
      <c r="X137" s="2419"/>
      <c r="Y137" s="2420"/>
      <c r="Z137" s="2420"/>
      <c r="AA137" s="2420"/>
      <c r="AB137" s="2420"/>
      <c r="AC137" s="2420"/>
      <c r="AD137" s="2420"/>
      <c r="AE137" s="2420"/>
      <c r="AF137" s="2421"/>
      <c r="AG137" s="1458"/>
      <c r="AH137" s="1458"/>
      <c r="AI137" s="1458"/>
      <c r="AJ137" s="1458"/>
      <c r="AK137" s="1458"/>
      <c r="AL137" s="1458"/>
      <c r="AM137" s="1458"/>
      <c r="AN137" s="1494"/>
    </row>
    <row r="138" spans="2:40" ht="15" customHeight="1" x14ac:dyDescent="0.2">
      <c r="B138" s="2282" t="s">
        <v>586</v>
      </c>
      <c r="C138" s="2464" t="str">
        <f>IF('GENERAL INFO'!C73="","-",'GENERAL INFO'!C73)</f>
        <v>-</v>
      </c>
      <c r="D138" s="2465"/>
      <c r="E138" s="2465"/>
      <c r="F138" s="2465"/>
      <c r="G138" s="2465"/>
      <c r="H138" s="2465"/>
      <c r="I138" s="2465"/>
      <c r="J138" s="2465"/>
      <c r="K138" s="2465"/>
      <c r="L138" s="2465"/>
      <c r="M138" s="2465"/>
      <c r="N138" s="2465"/>
      <c r="O138" s="2466"/>
      <c r="P138" s="2407" t="str">
        <f>IF('GENERAL INFO'!J73="","-",'GENERAL INFO'!J73)</f>
        <v>-</v>
      </c>
      <c r="Q138" s="2408"/>
      <c r="R138" s="2408"/>
      <c r="S138" s="2408"/>
      <c r="T138" s="2408"/>
      <c r="U138" s="2408"/>
      <c r="V138" s="2408"/>
      <c r="W138" s="2409"/>
      <c r="X138" s="2413" t="str">
        <f>IF('GENERAL INFO'!E73="","-",'GENERAL INFO'!E73)</f>
        <v>-</v>
      </c>
      <c r="Y138" s="2414"/>
      <c r="Z138" s="2414"/>
      <c r="AA138" s="2414"/>
      <c r="AB138" s="2414"/>
      <c r="AC138" s="2414"/>
      <c r="AD138" s="2414"/>
      <c r="AE138" s="2414"/>
      <c r="AF138" s="2415"/>
      <c r="AG138" s="2193" t="str">
        <f>IF('GENERAL INFO'!N73="","-",'GENERAL INFO'!N73)</f>
        <v>-</v>
      </c>
      <c r="AH138" s="2194"/>
      <c r="AI138" s="2194"/>
      <c r="AJ138" s="2194"/>
      <c r="AK138" s="2194"/>
      <c r="AL138" s="2194"/>
      <c r="AM138" s="2194"/>
      <c r="AN138" s="1581"/>
    </row>
    <row r="139" spans="2:40" ht="10.5" customHeight="1" x14ac:dyDescent="0.2">
      <c r="B139" s="2278"/>
      <c r="C139" s="2467"/>
      <c r="D139" s="2468"/>
      <c r="E139" s="2468"/>
      <c r="F139" s="2468"/>
      <c r="G139" s="2468"/>
      <c r="H139" s="2468"/>
      <c r="I139" s="2468"/>
      <c r="J139" s="2468"/>
      <c r="K139" s="2468"/>
      <c r="L139" s="2468"/>
      <c r="M139" s="2468"/>
      <c r="N139" s="2468"/>
      <c r="O139" s="2469"/>
      <c r="P139" s="2410"/>
      <c r="Q139" s="2411"/>
      <c r="R139" s="2411"/>
      <c r="S139" s="2411"/>
      <c r="T139" s="2411"/>
      <c r="U139" s="2411"/>
      <c r="V139" s="2411"/>
      <c r="W139" s="2412"/>
      <c r="X139" s="2416"/>
      <c r="Y139" s="2417"/>
      <c r="Z139" s="2417"/>
      <c r="AA139" s="2417"/>
      <c r="AB139" s="2417"/>
      <c r="AC139" s="2417"/>
      <c r="AD139" s="2417"/>
      <c r="AE139" s="2417"/>
      <c r="AF139" s="2418"/>
      <c r="AG139" s="2197"/>
      <c r="AH139" s="2198"/>
      <c r="AI139" s="2198"/>
      <c r="AJ139" s="2198"/>
      <c r="AK139" s="2198"/>
      <c r="AL139" s="2198"/>
      <c r="AM139" s="2198"/>
      <c r="AN139" s="478"/>
    </row>
    <row r="140" spans="2:40" ht="3" customHeight="1" x14ac:dyDescent="0.2">
      <c r="B140" s="1459"/>
      <c r="C140" s="2467"/>
      <c r="D140" s="2468"/>
      <c r="E140" s="2468"/>
      <c r="F140" s="2468"/>
      <c r="G140" s="2468"/>
      <c r="H140" s="2468"/>
      <c r="I140" s="2468"/>
      <c r="J140" s="2468"/>
      <c r="K140" s="2468"/>
      <c r="L140" s="2468"/>
      <c r="M140" s="2468"/>
      <c r="N140" s="2468"/>
      <c r="O140" s="2469"/>
      <c r="P140" s="2410"/>
      <c r="Q140" s="2411"/>
      <c r="R140" s="2411"/>
      <c r="S140" s="2411"/>
      <c r="T140" s="2411"/>
      <c r="U140" s="2411"/>
      <c r="V140" s="2411"/>
      <c r="W140" s="2412"/>
      <c r="X140" s="2419"/>
      <c r="Y140" s="2420"/>
      <c r="Z140" s="2420"/>
      <c r="AA140" s="2420"/>
      <c r="AB140" s="2420"/>
      <c r="AC140" s="2420"/>
      <c r="AD140" s="2420"/>
      <c r="AE140" s="2420"/>
      <c r="AF140" s="2421"/>
      <c r="AG140" s="1458"/>
      <c r="AH140" s="1458"/>
      <c r="AI140" s="1458"/>
      <c r="AJ140" s="1458"/>
      <c r="AK140" s="1458"/>
      <c r="AL140" s="1458"/>
      <c r="AM140" s="1458"/>
      <c r="AN140" s="971"/>
    </row>
    <row r="141" spans="2:40" ht="15" customHeight="1" x14ac:dyDescent="0.2">
      <c r="B141" s="2282" t="s">
        <v>587</v>
      </c>
      <c r="C141" s="2470" t="str">
        <f>IF('GENERAL INFO'!C74="","-",'GENERAL INFO'!C74)</f>
        <v>-</v>
      </c>
      <c r="D141" s="2471"/>
      <c r="E141" s="2471"/>
      <c r="F141" s="2471"/>
      <c r="G141" s="2471"/>
      <c r="H141" s="2471"/>
      <c r="I141" s="2471"/>
      <c r="J141" s="2471"/>
      <c r="K141" s="2471"/>
      <c r="L141" s="2471"/>
      <c r="M141" s="2471"/>
      <c r="N141" s="2471"/>
      <c r="O141" s="2472"/>
      <c r="P141" s="2407" t="str">
        <f>IF('GENERAL INFO'!J74="","-",'GENERAL INFO'!J74)</f>
        <v>-</v>
      </c>
      <c r="Q141" s="2408"/>
      <c r="R141" s="2408"/>
      <c r="S141" s="2408"/>
      <c r="T141" s="2408"/>
      <c r="U141" s="2408"/>
      <c r="V141" s="2408"/>
      <c r="W141" s="2409"/>
      <c r="X141" s="2413" t="str">
        <f>IF('GENERAL INFO'!E74="","-",'GENERAL INFO'!E74)</f>
        <v>-</v>
      </c>
      <c r="Y141" s="2414"/>
      <c r="Z141" s="2414"/>
      <c r="AA141" s="2414"/>
      <c r="AB141" s="2414"/>
      <c r="AC141" s="2414"/>
      <c r="AD141" s="2414"/>
      <c r="AE141" s="2414"/>
      <c r="AF141" s="2415"/>
      <c r="AG141" s="2193" t="str">
        <f>IF('GENERAL INFO'!N74="","-",'GENERAL INFO'!N74)</f>
        <v>-</v>
      </c>
      <c r="AH141" s="2194"/>
      <c r="AI141" s="2194"/>
      <c r="AJ141" s="2194"/>
      <c r="AK141" s="2194"/>
      <c r="AL141" s="2194"/>
      <c r="AM141" s="2194"/>
      <c r="AN141" s="1581"/>
    </row>
    <row r="142" spans="2:40" ht="9" customHeight="1" x14ac:dyDescent="0.2">
      <c r="B142" s="2278"/>
      <c r="C142" s="2473"/>
      <c r="D142" s="2474"/>
      <c r="E142" s="2474"/>
      <c r="F142" s="2474"/>
      <c r="G142" s="2474"/>
      <c r="H142" s="2474"/>
      <c r="I142" s="2474"/>
      <c r="J142" s="2474"/>
      <c r="K142" s="2474"/>
      <c r="L142" s="2474"/>
      <c r="M142" s="2474"/>
      <c r="N142" s="2474"/>
      <c r="O142" s="2475"/>
      <c r="P142" s="2410"/>
      <c r="Q142" s="2411"/>
      <c r="R142" s="2411"/>
      <c r="S142" s="2411"/>
      <c r="T142" s="2411"/>
      <c r="U142" s="2411"/>
      <c r="V142" s="2411"/>
      <c r="W142" s="2412"/>
      <c r="X142" s="2416"/>
      <c r="Y142" s="2417"/>
      <c r="Z142" s="2417"/>
      <c r="AA142" s="2417"/>
      <c r="AB142" s="2417"/>
      <c r="AC142" s="2417"/>
      <c r="AD142" s="2417"/>
      <c r="AE142" s="2417"/>
      <c r="AF142" s="2418"/>
      <c r="AG142" s="2197"/>
      <c r="AH142" s="2198"/>
      <c r="AI142" s="2198"/>
      <c r="AJ142" s="2198"/>
      <c r="AK142" s="2198"/>
      <c r="AL142" s="2198"/>
      <c r="AM142" s="2198"/>
      <c r="AN142" s="478"/>
    </row>
    <row r="143" spans="2:40" ht="3" customHeight="1" x14ac:dyDescent="0.2">
      <c r="B143" s="1459"/>
      <c r="C143" s="2473"/>
      <c r="D143" s="2474"/>
      <c r="E143" s="2474"/>
      <c r="F143" s="2474"/>
      <c r="G143" s="2474"/>
      <c r="H143" s="2474"/>
      <c r="I143" s="2474"/>
      <c r="J143" s="2474"/>
      <c r="K143" s="2474"/>
      <c r="L143" s="2474"/>
      <c r="M143" s="2474"/>
      <c r="N143" s="2474"/>
      <c r="O143" s="2475"/>
      <c r="P143" s="2410"/>
      <c r="Q143" s="2411"/>
      <c r="R143" s="2411"/>
      <c r="S143" s="2411"/>
      <c r="T143" s="2411"/>
      <c r="U143" s="2411"/>
      <c r="V143" s="2411"/>
      <c r="W143" s="2412"/>
      <c r="X143" s="2419"/>
      <c r="Y143" s="2420"/>
      <c r="Z143" s="2420"/>
      <c r="AA143" s="2420"/>
      <c r="AB143" s="2420"/>
      <c r="AC143" s="2420"/>
      <c r="AD143" s="2420"/>
      <c r="AE143" s="2420"/>
      <c r="AF143" s="2421"/>
      <c r="AG143" s="1458"/>
      <c r="AH143" s="1458"/>
      <c r="AI143" s="1458"/>
      <c r="AJ143" s="1458"/>
      <c r="AK143" s="1458"/>
      <c r="AL143" s="1458"/>
      <c r="AM143" s="1458"/>
      <c r="AN143" s="971"/>
    </row>
    <row r="144" spans="2:40" ht="15" customHeight="1" x14ac:dyDescent="0.2">
      <c r="B144" s="2282" t="s">
        <v>588</v>
      </c>
      <c r="C144" s="2470" t="str">
        <f>IF('GENERAL INFO'!C75="","-",'GENERAL INFO'!C75)</f>
        <v>-</v>
      </c>
      <c r="D144" s="2471"/>
      <c r="E144" s="2471"/>
      <c r="F144" s="2471"/>
      <c r="G144" s="2471"/>
      <c r="H144" s="2471"/>
      <c r="I144" s="2471"/>
      <c r="J144" s="2471"/>
      <c r="K144" s="2471"/>
      <c r="L144" s="2471"/>
      <c r="M144" s="2471"/>
      <c r="N144" s="2471"/>
      <c r="O144" s="2472"/>
      <c r="P144" s="2407" t="str">
        <f>IF('GENERAL INFO'!J75="","-",'GENERAL INFO'!J75)</f>
        <v>-</v>
      </c>
      <c r="Q144" s="2408"/>
      <c r="R144" s="2408"/>
      <c r="S144" s="2408"/>
      <c r="T144" s="2408"/>
      <c r="U144" s="2408"/>
      <c r="V144" s="2408"/>
      <c r="W144" s="2409"/>
      <c r="X144" s="2413" t="str">
        <f>IF('GENERAL INFO'!E75="","-",'GENERAL INFO'!E75)</f>
        <v>-</v>
      </c>
      <c r="Y144" s="2414"/>
      <c r="Z144" s="2414"/>
      <c r="AA144" s="2414"/>
      <c r="AB144" s="2414"/>
      <c r="AC144" s="2414"/>
      <c r="AD144" s="2414"/>
      <c r="AE144" s="2414"/>
      <c r="AF144" s="2415"/>
      <c r="AG144" s="2193" t="str">
        <f>IF('GENERAL INFO'!N75="","-",'GENERAL INFO'!N75)</f>
        <v>-</v>
      </c>
      <c r="AH144" s="2194"/>
      <c r="AI144" s="2194"/>
      <c r="AJ144" s="2194"/>
      <c r="AK144" s="2194"/>
      <c r="AL144" s="2194"/>
      <c r="AM144" s="2194"/>
      <c r="AN144" s="1581"/>
    </row>
    <row r="145" spans="1:41" ht="10.5" customHeight="1" x14ac:dyDescent="0.2">
      <c r="B145" s="2278"/>
      <c r="C145" s="2473"/>
      <c r="D145" s="2474"/>
      <c r="E145" s="2474"/>
      <c r="F145" s="2474"/>
      <c r="G145" s="2474"/>
      <c r="H145" s="2474"/>
      <c r="I145" s="2474"/>
      <c r="J145" s="2474"/>
      <c r="K145" s="2474"/>
      <c r="L145" s="2474"/>
      <c r="M145" s="2474"/>
      <c r="N145" s="2474"/>
      <c r="O145" s="2475"/>
      <c r="P145" s="2410"/>
      <c r="Q145" s="2411"/>
      <c r="R145" s="2411"/>
      <c r="S145" s="2411"/>
      <c r="T145" s="2411"/>
      <c r="U145" s="2411"/>
      <c r="V145" s="2411"/>
      <c r="W145" s="2412"/>
      <c r="X145" s="2416"/>
      <c r="Y145" s="2417"/>
      <c r="Z145" s="2417"/>
      <c r="AA145" s="2417"/>
      <c r="AB145" s="2417"/>
      <c r="AC145" s="2417"/>
      <c r="AD145" s="2417"/>
      <c r="AE145" s="2417"/>
      <c r="AF145" s="2418"/>
      <c r="AG145" s="2197"/>
      <c r="AH145" s="2198"/>
      <c r="AI145" s="2198"/>
      <c r="AJ145" s="2198"/>
      <c r="AK145" s="2198"/>
      <c r="AL145" s="2198"/>
      <c r="AM145" s="2198"/>
      <c r="AN145" s="478"/>
    </row>
    <row r="146" spans="1:41" ht="3" customHeight="1" x14ac:dyDescent="0.2">
      <c r="B146" s="1467"/>
      <c r="C146" s="2476"/>
      <c r="D146" s="2477"/>
      <c r="E146" s="2477"/>
      <c r="F146" s="2477"/>
      <c r="G146" s="2477"/>
      <c r="H146" s="2477"/>
      <c r="I146" s="2477"/>
      <c r="J146" s="2477"/>
      <c r="K146" s="2477"/>
      <c r="L146" s="2477"/>
      <c r="M146" s="2477"/>
      <c r="N146" s="2477"/>
      <c r="O146" s="2478"/>
      <c r="P146" s="2479"/>
      <c r="Q146" s="2480"/>
      <c r="R146" s="2480"/>
      <c r="S146" s="2480"/>
      <c r="T146" s="2480"/>
      <c r="U146" s="2480"/>
      <c r="V146" s="2480"/>
      <c r="W146" s="2481"/>
      <c r="X146" s="2490"/>
      <c r="Y146" s="2491"/>
      <c r="Z146" s="2491"/>
      <c r="AA146" s="2491"/>
      <c r="AB146" s="2491"/>
      <c r="AC146" s="2491"/>
      <c r="AD146" s="2491"/>
      <c r="AE146" s="2491"/>
      <c r="AF146" s="2492"/>
      <c r="AG146" s="530"/>
      <c r="AH146" s="530"/>
      <c r="AI146" s="530"/>
      <c r="AJ146" s="530"/>
      <c r="AK146" s="530"/>
      <c r="AL146" s="530"/>
      <c r="AM146" s="530"/>
      <c r="AN146" s="531"/>
    </row>
    <row r="147" spans="1:41" ht="9.9499999999999993" customHeight="1" thickBot="1" x14ac:dyDescent="0.25">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row>
    <row r="148" spans="1:41" ht="15" customHeight="1" thickBot="1" x14ac:dyDescent="0.25">
      <c r="B148" s="267" t="s">
        <v>568</v>
      </c>
      <c r="C148" s="308"/>
      <c r="D148" s="308"/>
      <c r="E148" s="308"/>
      <c r="F148" s="308"/>
      <c r="G148" s="308"/>
      <c r="H148" s="308"/>
      <c r="I148" s="308"/>
      <c r="J148" s="308"/>
      <c r="K148" s="308"/>
      <c r="L148" s="308"/>
      <c r="M148" s="308"/>
      <c r="N148" s="308"/>
      <c r="O148" s="308"/>
      <c r="P148" s="308"/>
      <c r="Q148" s="308"/>
      <c r="R148" s="308"/>
      <c r="S148" s="308"/>
      <c r="T148" s="309"/>
      <c r="U148" s="487"/>
      <c r="V148" s="547"/>
      <c r="W148" s="1019"/>
      <c r="X148" s="487"/>
      <c r="Y148" s="486"/>
      <c r="Z148" s="8"/>
      <c r="AA148" s="8"/>
      <c r="AC148" s="95"/>
      <c r="AD148" s="95"/>
      <c r="AE148" s="270" t="s">
        <v>274</v>
      </c>
      <c r="AG148" s="1582">
        <v>1</v>
      </c>
      <c r="AH148" s="10" t="s">
        <v>275</v>
      </c>
      <c r="AI148" s="1582">
        <v>1</v>
      </c>
      <c r="AJ148" s="966" t="s">
        <v>276</v>
      </c>
    </row>
    <row r="149" spans="1:41" ht="9.9499999999999993" customHeight="1" x14ac:dyDescent="0.2">
      <c r="A149" s="1"/>
      <c r="B149" s="4"/>
      <c r="C149" s="4"/>
      <c r="Z149" s="24"/>
      <c r="AA149" s="24"/>
      <c r="AB149" s="24"/>
      <c r="AC149" s="24"/>
      <c r="AD149" s="24"/>
      <c r="AE149" s="24"/>
      <c r="AF149" s="24"/>
      <c r="AG149" s="24"/>
      <c r="AH149" s="24"/>
      <c r="AI149" s="24"/>
      <c r="AO149" s="79"/>
    </row>
    <row r="152" spans="1:41" ht="9.9499999999999993" customHeight="1" x14ac:dyDescent="0.2">
      <c r="U152" s="32"/>
    </row>
  </sheetData>
  <mergeCells count="201">
    <mergeCell ref="B138:B139"/>
    <mergeCell ref="C138:O140"/>
    <mergeCell ref="C144:O146"/>
    <mergeCell ref="P144:W146"/>
    <mergeCell ref="B144:B145"/>
    <mergeCell ref="B141:B142"/>
    <mergeCell ref="C141:O143"/>
    <mergeCell ref="B128:B130"/>
    <mergeCell ref="AG128:AN130"/>
    <mergeCell ref="C128:O130"/>
    <mergeCell ref="P128:W130"/>
    <mergeCell ref="C131:O131"/>
    <mergeCell ref="AG138:AM139"/>
    <mergeCell ref="AG141:AM142"/>
    <mergeCell ref="AG144:AM145"/>
    <mergeCell ref="P138:W140"/>
    <mergeCell ref="X138:AF140"/>
    <mergeCell ref="P141:W143"/>
    <mergeCell ref="X141:AF143"/>
    <mergeCell ref="X144:AF146"/>
    <mergeCell ref="B135:B136"/>
    <mergeCell ref="C135:O137"/>
    <mergeCell ref="C132:O134"/>
    <mergeCell ref="B132:B133"/>
    <mergeCell ref="B100:B102"/>
    <mergeCell ref="B113:B114"/>
    <mergeCell ref="B104:B106"/>
    <mergeCell ref="B107:B108"/>
    <mergeCell ref="C103:E103"/>
    <mergeCell ref="B110:B111"/>
    <mergeCell ref="B84:B85"/>
    <mergeCell ref="R81:AC83"/>
    <mergeCell ref="R84:AC85"/>
    <mergeCell ref="R87:AC88"/>
    <mergeCell ref="R75:AC77"/>
    <mergeCell ref="F75:M76"/>
    <mergeCell ref="C75:E76"/>
    <mergeCell ref="C78:E79"/>
    <mergeCell ref="C81:E82"/>
    <mergeCell ref="C84:E85"/>
    <mergeCell ref="C87:E88"/>
    <mergeCell ref="F78:M79"/>
    <mergeCell ref="F81:M82"/>
    <mergeCell ref="R78:AC80"/>
    <mergeCell ref="N81:Q82"/>
    <mergeCell ref="N84:Q85"/>
    <mergeCell ref="N87:Q88"/>
    <mergeCell ref="P131:W131"/>
    <mergeCell ref="X131:AF131"/>
    <mergeCell ref="X128:AF130"/>
    <mergeCell ref="AD119:AM121"/>
    <mergeCell ref="F104:M105"/>
    <mergeCell ref="F103:M103"/>
    <mergeCell ref="X132:AF134"/>
    <mergeCell ref="C104:E105"/>
    <mergeCell ref="AD103:AN103"/>
    <mergeCell ref="AD104:AN106"/>
    <mergeCell ref="C116:E117"/>
    <mergeCell ref="F116:M117"/>
    <mergeCell ref="Z104:AC105"/>
    <mergeCell ref="Z107:AC108"/>
    <mergeCell ref="Z110:AC111"/>
    <mergeCell ref="Z113:AC114"/>
    <mergeCell ref="Z116:AC117"/>
    <mergeCell ref="B17:B19"/>
    <mergeCell ref="AD34:AM35"/>
    <mergeCell ref="AM2:AN3"/>
    <mergeCell ref="AE2:AF8"/>
    <mergeCell ref="AD17:AN17"/>
    <mergeCell ref="R28:AB29"/>
    <mergeCell ref="P135:W137"/>
    <mergeCell ref="X135:AF137"/>
    <mergeCell ref="AG132:AM133"/>
    <mergeCell ref="AG135:AM136"/>
    <mergeCell ref="P132:W134"/>
    <mergeCell ref="AB119:AC120"/>
    <mergeCell ref="C107:E108"/>
    <mergeCell ref="C110:E111"/>
    <mergeCell ref="C113:E114"/>
    <mergeCell ref="F107:M108"/>
    <mergeCell ref="F110:M111"/>
    <mergeCell ref="F113:M115"/>
    <mergeCell ref="AD107:AN109"/>
    <mergeCell ref="AD110:AN111"/>
    <mergeCell ref="AD113:AN114"/>
    <mergeCell ref="AD116:AN117"/>
    <mergeCell ref="C119:Y121"/>
    <mergeCell ref="AG131:AN131"/>
    <mergeCell ref="H62:Q62"/>
    <mergeCell ref="C57:Q59"/>
    <mergeCell ref="R58:AB59"/>
    <mergeCell ref="AD75:AN76"/>
    <mergeCell ref="R37:AB38"/>
    <mergeCell ref="C49:Q50"/>
    <mergeCell ref="C52:Q53"/>
    <mergeCell ref="B2:B8"/>
    <mergeCell ref="C20:Q20"/>
    <mergeCell ref="C5:J5"/>
    <mergeCell ref="K2:AD2"/>
    <mergeCell ref="AD19:AN19"/>
    <mergeCell ref="R18:AC18"/>
    <mergeCell ref="R19:AC19"/>
    <mergeCell ref="R17:AC17"/>
    <mergeCell ref="C35:P35"/>
    <mergeCell ref="B34:B35"/>
    <mergeCell ref="B22:B23"/>
    <mergeCell ref="C22:Q23"/>
    <mergeCell ref="C25:Q26"/>
    <mergeCell ref="B25:B26"/>
    <mergeCell ref="C31:Q32"/>
    <mergeCell ref="R31:AB32"/>
    <mergeCell ref="R34:AB35"/>
    <mergeCell ref="AB63:AC65"/>
    <mergeCell ref="R49:AB50"/>
    <mergeCell ref="AD43:AM44"/>
    <mergeCell ref="AD49:AM50"/>
    <mergeCell ref="AD46:AM47"/>
    <mergeCell ref="AD74:AN74"/>
    <mergeCell ref="AD71:AN72"/>
    <mergeCell ref="AD40:AM41"/>
    <mergeCell ref="AD31:AM32"/>
    <mergeCell ref="R52:AB53"/>
    <mergeCell ref="R40:AB41"/>
    <mergeCell ref="R61:AB62"/>
    <mergeCell ref="R46:AB47"/>
    <mergeCell ref="AD55:AM56"/>
    <mergeCell ref="R55:AB56"/>
    <mergeCell ref="AD58:AM59"/>
    <mergeCell ref="AD61:AM62"/>
    <mergeCell ref="AD52:AM53"/>
    <mergeCell ref="AD63:AM65"/>
    <mergeCell ref="R71:AC71"/>
    <mergeCell ref="R72:AC72"/>
    <mergeCell ref="R74:AC74"/>
    <mergeCell ref="B28:B29"/>
    <mergeCell ref="B31:B32"/>
    <mergeCell ref="C40:P41"/>
    <mergeCell ref="B78:B79"/>
    <mergeCell ref="B81:B82"/>
    <mergeCell ref="B61:B62"/>
    <mergeCell ref="B58:B59"/>
    <mergeCell ref="B43:B44"/>
    <mergeCell ref="B46:B47"/>
    <mergeCell ref="B49:B50"/>
    <mergeCell ref="B52:B53"/>
    <mergeCell ref="C55:Q56"/>
    <mergeCell ref="N75:Q76"/>
    <mergeCell ref="N78:Q79"/>
    <mergeCell ref="B55:B56"/>
    <mergeCell ref="B75:B76"/>
    <mergeCell ref="B71:B73"/>
    <mergeCell ref="B37:B38"/>
    <mergeCell ref="C46:Q47"/>
    <mergeCell ref="B40:B41"/>
    <mergeCell ref="C37:Q38"/>
    <mergeCell ref="N74:Q74"/>
    <mergeCell ref="N71:Q71"/>
    <mergeCell ref="C63:Q65"/>
    <mergeCell ref="AI2:AJ3"/>
    <mergeCell ref="AK2:AL3"/>
    <mergeCell ref="K3:AD3"/>
    <mergeCell ref="C17:Q19"/>
    <mergeCell ref="C6:J6"/>
    <mergeCell ref="C2:J4"/>
    <mergeCell ref="AD28:AM29"/>
    <mergeCell ref="C43:M44"/>
    <mergeCell ref="N43:Q44"/>
    <mergeCell ref="R43:AB44"/>
    <mergeCell ref="AD37:AM38"/>
    <mergeCell ref="C7:J7"/>
    <mergeCell ref="AD22:AM23"/>
    <mergeCell ref="R22:AB23"/>
    <mergeCell ref="R25:AB26"/>
    <mergeCell ref="AG2:AH3"/>
    <mergeCell ref="AD20:AN20"/>
    <mergeCell ref="R20:AC20"/>
    <mergeCell ref="AD25:AM26"/>
    <mergeCell ref="AG81:AN82"/>
    <mergeCell ref="P90:Q92"/>
    <mergeCell ref="AD78:AN79"/>
    <mergeCell ref="C71:E73"/>
    <mergeCell ref="Z102:AC102"/>
    <mergeCell ref="Z103:AC103"/>
    <mergeCell ref="N103:Y103"/>
    <mergeCell ref="AG87:AN88"/>
    <mergeCell ref="AG84:AN85"/>
    <mergeCell ref="AD100:AN101"/>
    <mergeCell ref="Z100:AC100"/>
    <mergeCell ref="Z101:AC101"/>
    <mergeCell ref="N101:Y101"/>
    <mergeCell ref="F100:M101"/>
    <mergeCell ref="C100:E101"/>
    <mergeCell ref="F84:M85"/>
    <mergeCell ref="F87:M88"/>
    <mergeCell ref="R90:AC92"/>
    <mergeCell ref="C90:M92"/>
    <mergeCell ref="N100:Y100"/>
    <mergeCell ref="F71:M73"/>
    <mergeCell ref="N72:Q72"/>
    <mergeCell ref="F74:M74"/>
    <mergeCell ref="C74:E74"/>
  </mergeCells>
  <phoneticPr fontId="10" type="noConversion"/>
  <printOptions horizontalCentered="1"/>
  <pageMargins left="0.23622047244094491" right="0.19685039370078741" top="0" bottom="0" header="0.17" footer="0.23622047244094491"/>
  <pageSetup paperSize="5" scale="66"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66"/>
    <pageSetUpPr fitToPage="1"/>
  </sheetPr>
  <dimension ref="A1:AV152"/>
  <sheetViews>
    <sheetView showGridLines="0" view="pageBreakPreview" topLeftCell="A70" zoomScaleNormal="75" zoomScaleSheetLayoutView="100" workbookViewId="0">
      <selection activeCell="C89" sqref="C89"/>
    </sheetView>
  </sheetViews>
  <sheetFormatPr defaultColWidth="3.7109375" defaultRowHeight="9.9499999999999993" customHeight="1" x14ac:dyDescent="0.2"/>
  <cols>
    <col min="1" max="1" width="3.7109375" customWidth="1"/>
    <col min="2" max="2" width="5.28515625" customWidth="1"/>
    <col min="3" max="3" width="4.7109375" customWidth="1"/>
    <col min="11" max="11" width="3.7109375" customWidth="1"/>
    <col min="30" max="30" width="3.5703125" customWidth="1"/>
    <col min="31" max="31" width="3.85546875" customWidth="1"/>
    <col min="47" max="47" width="9.7109375" bestFit="1" customWidth="1"/>
  </cols>
  <sheetData>
    <row r="1" spans="1:41" ht="9.9499999999999993" customHeight="1" x14ac:dyDescent="0.2">
      <c r="A1" s="1"/>
      <c r="B1" s="7"/>
      <c r="AO1" s="1"/>
    </row>
    <row r="2" spans="1:41" ht="15" customHeight="1" x14ac:dyDescent="0.25">
      <c r="A2" s="7"/>
      <c r="B2" s="2395" t="s">
        <v>186</v>
      </c>
      <c r="C2" s="2315" t="s">
        <v>88</v>
      </c>
      <c r="D2" s="2315"/>
      <c r="E2" s="2315"/>
      <c r="F2" s="2315"/>
      <c r="G2" s="2315"/>
      <c r="H2" s="2315"/>
      <c r="I2" s="2315"/>
      <c r="J2" s="2364"/>
      <c r="K2" s="2228" t="s">
        <v>259</v>
      </c>
      <c r="L2" s="2229"/>
      <c r="M2" s="2229"/>
      <c r="N2" s="2229"/>
      <c r="O2" s="2229"/>
      <c r="P2" s="2229"/>
      <c r="Q2" s="2229"/>
      <c r="R2" s="2229"/>
      <c r="S2" s="2229"/>
      <c r="T2" s="2229"/>
      <c r="U2" s="2229"/>
      <c r="V2" s="2229"/>
      <c r="W2" s="2229"/>
      <c r="X2" s="2229"/>
      <c r="Y2" s="2229"/>
      <c r="Z2" s="2229"/>
      <c r="AA2" s="2229"/>
      <c r="AB2" s="2229"/>
      <c r="AC2" s="2229"/>
      <c r="AD2" s="2230"/>
      <c r="AE2" s="2093" t="s">
        <v>189</v>
      </c>
      <c r="AF2" s="2405"/>
      <c r="AG2" s="2359">
        <v>2</v>
      </c>
      <c r="AH2" s="2359"/>
      <c r="AI2" s="2359">
        <v>0</v>
      </c>
      <c r="AJ2" s="2359"/>
      <c r="AK2" s="2359">
        <f>'FE-1770 S-1'!AJ3</f>
        <v>0</v>
      </c>
      <c r="AL2" s="2359"/>
      <c r="AM2" s="2359">
        <f>'FE-1770 S-1'!AL3</f>
        <v>0</v>
      </c>
      <c r="AN2" s="2359"/>
    </row>
    <row r="3" spans="1:41" ht="15" customHeight="1" x14ac:dyDescent="0.2">
      <c r="B3" s="2395"/>
      <c r="C3" s="2315"/>
      <c r="D3" s="2315"/>
      <c r="E3" s="2315"/>
      <c r="F3" s="2315"/>
      <c r="G3" s="2315"/>
      <c r="H3" s="2315"/>
      <c r="I3" s="2315"/>
      <c r="J3" s="2364"/>
      <c r="K3" s="2360" t="s">
        <v>237</v>
      </c>
      <c r="L3" s="2209"/>
      <c r="M3" s="2209"/>
      <c r="N3" s="2209"/>
      <c r="O3" s="2209"/>
      <c r="P3" s="2209"/>
      <c r="Q3" s="2209"/>
      <c r="R3" s="2209"/>
      <c r="S3" s="2209"/>
      <c r="T3" s="2209"/>
      <c r="U3" s="2209"/>
      <c r="V3" s="2209"/>
      <c r="W3" s="2209"/>
      <c r="X3" s="2209"/>
      <c r="Y3" s="2209"/>
      <c r="Z3" s="2209"/>
      <c r="AA3" s="2209"/>
      <c r="AB3" s="2209"/>
      <c r="AC3" s="2209"/>
      <c r="AD3" s="2361"/>
      <c r="AE3" s="2093"/>
      <c r="AF3" s="2405"/>
      <c r="AG3" s="2359"/>
      <c r="AH3" s="2359"/>
      <c r="AI3" s="2359"/>
      <c r="AJ3" s="2359"/>
      <c r="AK3" s="2359"/>
      <c r="AL3" s="2359"/>
      <c r="AM3" s="2359"/>
      <c r="AN3" s="2359"/>
    </row>
    <row r="4" spans="1:41" ht="2.25" customHeight="1" thickBot="1" x14ac:dyDescent="0.25">
      <c r="B4" s="2395"/>
      <c r="C4" s="2315"/>
      <c r="D4" s="2315"/>
      <c r="E4" s="2315"/>
      <c r="F4" s="2315"/>
      <c r="G4" s="2315"/>
      <c r="H4" s="2315"/>
      <c r="I4" s="2315"/>
      <c r="J4" s="2364"/>
      <c r="K4" s="540"/>
      <c r="L4" s="541"/>
      <c r="M4" s="541"/>
      <c r="N4" s="541"/>
      <c r="O4" s="541"/>
      <c r="P4" s="541"/>
      <c r="Q4" s="541"/>
      <c r="R4" s="541"/>
      <c r="S4" s="541"/>
      <c r="T4" s="541"/>
      <c r="U4" s="541"/>
      <c r="V4" s="541"/>
      <c r="W4" s="541"/>
      <c r="X4" s="541"/>
      <c r="Y4" s="541"/>
      <c r="Z4" s="541"/>
      <c r="AA4" s="541"/>
      <c r="AB4" s="541"/>
      <c r="AC4" s="541"/>
      <c r="AD4" s="542"/>
      <c r="AE4" s="2093"/>
      <c r="AF4" s="2405"/>
      <c r="AG4" s="283"/>
      <c r="AH4" s="283"/>
      <c r="AI4" s="283"/>
      <c r="AJ4" s="283"/>
      <c r="AK4" s="283"/>
      <c r="AL4" s="283"/>
      <c r="AM4" s="283"/>
      <c r="AN4" s="283"/>
    </row>
    <row r="5" spans="1:41" ht="15" customHeight="1" x14ac:dyDescent="0.2">
      <c r="B5" s="2395"/>
      <c r="C5" s="2362" t="s">
        <v>304</v>
      </c>
      <c r="D5" s="2362"/>
      <c r="E5" s="2362"/>
      <c r="F5" s="2362"/>
      <c r="G5" s="2362"/>
      <c r="H5" s="2362"/>
      <c r="I5" s="2362"/>
      <c r="J5" s="2363"/>
      <c r="K5" s="88" t="s">
        <v>24</v>
      </c>
      <c r="L5" s="61" t="s">
        <v>656</v>
      </c>
      <c r="M5" s="66"/>
      <c r="N5" s="66"/>
      <c r="O5" s="66"/>
      <c r="P5" s="66"/>
      <c r="Q5" s="66"/>
      <c r="R5" s="66"/>
      <c r="S5" s="66"/>
      <c r="T5" s="66"/>
      <c r="U5" s="66"/>
      <c r="V5" s="66"/>
      <c r="W5" s="66"/>
      <c r="X5" s="66"/>
      <c r="Y5" s="66"/>
      <c r="Z5" s="66"/>
      <c r="AA5" s="66"/>
      <c r="AB5" s="66"/>
      <c r="AC5" s="66"/>
      <c r="AD5" s="66"/>
      <c r="AE5" s="2093"/>
      <c r="AF5" s="2405"/>
      <c r="AG5" s="283"/>
      <c r="AH5" s="283"/>
      <c r="AI5" s="72"/>
      <c r="AJ5" s="72"/>
      <c r="AK5" s="72"/>
      <c r="AL5" s="72"/>
      <c r="AM5" s="72"/>
      <c r="AN5" s="72"/>
    </row>
    <row r="6" spans="1:41" ht="15" customHeight="1" x14ac:dyDescent="0.2">
      <c r="B6" s="2395"/>
      <c r="C6" s="2362" t="s">
        <v>305</v>
      </c>
      <c r="D6" s="2362"/>
      <c r="E6" s="2362"/>
      <c r="F6" s="2362"/>
      <c r="G6" s="2362"/>
      <c r="H6" s="2362"/>
      <c r="I6" s="2362"/>
      <c r="J6" s="2363"/>
      <c r="K6" s="167" t="s">
        <v>24</v>
      </c>
      <c r="L6" s="61" t="s">
        <v>657</v>
      </c>
      <c r="M6" s="66"/>
      <c r="N6" s="66"/>
      <c r="O6" s="66"/>
      <c r="P6" s="51"/>
      <c r="Q6" s="51"/>
      <c r="R6" s="66"/>
      <c r="S6" s="66"/>
      <c r="T6" s="66"/>
      <c r="U6" s="66"/>
      <c r="V6" s="66"/>
      <c r="W6" s="66"/>
      <c r="X6" s="66"/>
      <c r="Y6" s="66"/>
      <c r="Z6" s="66"/>
      <c r="AA6" s="66"/>
      <c r="AB6" s="66"/>
      <c r="AC6" s="66"/>
      <c r="AD6" s="66"/>
      <c r="AE6" s="2093"/>
      <c r="AF6" s="2405"/>
    </row>
    <row r="7" spans="1:41" ht="15" customHeight="1" x14ac:dyDescent="0.2">
      <c r="B7" s="2395"/>
      <c r="C7" s="2370" t="s">
        <v>306</v>
      </c>
      <c r="D7" s="2370"/>
      <c r="E7" s="2370"/>
      <c r="F7" s="2370"/>
      <c r="G7" s="2370"/>
      <c r="H7" s="2370"/>
      <c r="I7" s="2370"/>
      <c r="J7" s="2371"/>
      <c r="K7" s="167" t="s">
        <v>24</v>
      </c>
      <c r="L7" s="61" t="s">
        <v>658</v>
      </c>
      <c r="M7" s="8"/>
      <c r="N7" s="8"/>
      <c r="O7" s="8"/>
      <c r="P7" s="66"/>
      <c r="Q7" s="51"/>
      <c r="R7" s="66"/>
      <c r="S7" s="66"/>
      <c r="T7" s="66"/>
      <c r="U7" s="66"/>
      <c r="V7" s="66"/>
      <c r="W7" s="66"/>
      <c r="X7" s="66"/>
      <c r="Y7" s="66"/>
      <c r="Z7" s="66"/>
      <c r="AA7" s="66"/>
      <c r="AB7" s="66"/>
      <c r="AC7" s="66"/>
      <c r="AD7" s="66"/>
      <c r="AE7" s="2093"/>
      <c r="AF7" s="2405"/>
    </row>
    <row r="8" spans="1:41" ht="15" customHeight="1" thickBot="1" x14ac:dyDescent="0.25">
      <c r="B8" s="2396"/>
      <c r="C8" s="72"/>
      <c r="D8" s="72"/>
      <c r="H8" s="72"/>
      <c r="I8" s="72"/>
      <c r="J8" s="114"/>
      <c r="K8" s="167" t="s">
        <v>24</v>
      </c>
      <c r="L8" s="61" t="s">
        <v>659</v>
      </c>
      <c r="M8" s="8"/>
      <c r="N8" s="8"/>
      <c r="O8" s="8"/>
      <c r="P8" s="66"/>
      <c r="Q8" s="66"/>
      <c r="R8" s="66"/>
      <c r="S8" s="66"/>
      <c r="T8" s="66"/>
      <c r="U8" s="66"/>
      <c r="V8" s="66"/>
      <c r="W8" s="66"/>
      <c r="X8" s="66"/>
      <c r="Y8" s="66"/>
      <c r="Z8" s="66"/>
      <c r="AA8" s="66"/>
      <c r="AB8" s="66"/>
      <c r="AC8" s="66"/>
      <c r="AD8" s="66"/>
      <c r="AE8" s="2095"/>
      <c r="AF8" s="2406"/>
      <c r="AG8" s="66"/>
      <c r="AH8" s="8"/>
      <c r="AI8" s="72"/>
      <c r="AJ8" s="72"/>
      <c r="AK8" s="72"/>
      <c r="AL8" s="72"/>
      <c r="AM8" s="72"/>
      <c r="AN8" s="8"/>
    </row>
    <row r="9" spans="1:41" ht="2.25" customHeight="1" x14ac:dyDescent="0.2">
      <c r="B9" s="98"/>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20"/>
    </row>
    <row r="10" spans="1:41" s="24" customFormat="1" ht="20.100000000000001" customHeight="1" x14ac:dyDescent="0.25">
      <c r="B10" s="158" t="s">
        <v>192</v>
      </c>
      <c r="C10" s="166"/>
      <c r="D10" s="166"/>
      <c r="E10" s="100"/>
      <c r="F10" s="100"/>
      <c r="G10" s="100"/>
      <c r="H10" s="88" t="s">
        <v>29</v>
      </c>
      <c r="I10" s="966"/>
      <c r="J10" s="1555" t="str">
        <f>taxId1</f>
        <v/>
      </c>
      <c r="K10" s="1555" t="str">
        <f>taxId2</f>
        <v/>
      </c>
      <c r="L10" s="1296"/>
      <c r="M10" s="1555" t="str">
        <f>taxId3</f>
        <v/>
      </c>
      <c r="N10" s="1555" t="str">
        <f>taxId4</f>
        <v/>
      </c>
      <c r="O10" s="1555" t="str">
        <f>taxId5</f>
        <v/>
      </c>
      <c r="P10" s="1296"/>
      <c r="Q10" s="1555" t="str">
        <f>taxId6</f>
        <v/>
      </c>
      <c r="R10" s="1555" t="str">
        <f>taxId7</f>
        <v/>
      </c>
      <c r="S10" s="1555" t="str">
        <f>taxId8</f>
        <v/>
      </c>
      <c r="T10" s="1296"/>
      <c r="U10" s="1555" t="str">
        <f>taxId9</f>
        <v/>
      </c>
      <c r="V10" s="1296"/>
      <c r="W10" s="1555" t="str">
        <f>taxId10</f>
        <v/>
      </c>
      <c r="X10" s="1555" t="str">
        <f>taxId11</f>
        <v/>
      </c>
      <c r="Y10" s="1555" t="str">
        <f>taxId12</f>
        <v/>
      </c>
      <c r="Z10" s="1296"/>
      <c r="AA10" s="1555" t="str">
        <f>taxId13</f>
        <v/>
      </c>
      <c r="AB10" s="1555" t="str">
        <f>taxId14</f>
        <v/>
      </c>
      <c r="AC10" s="1555" t="str">
        <f>taxId15</f>
        <v/>
      </c>
      <c r="AD10" s="561"/>
      <c r="AE10" s="561"/>
      <c r="AF10" s="561" t="s">
        <v>314</v>
      </c>
      <c r="AG10" s="561"/>
      <c r="AH10" s="561"/>
      <c r="AI10" s="561"/>
      <c r="AJ10" s="561"/>
      <c r="AK10" s="561"/>
      <c r="AL10" s="561"/>
      <c r="AM10" s="561"/>
      <c r="AN10" s="67"/>
    </row>
    <row r="11" spans="1:41" ht="3" customHeight="1" x14ac:dyDescent="0.25">
      <c r="B11" s="158"/>
      <c r="C11" s="130"/>
      <c r="D11" s="130"/>
      <c r="E11" s="130"/>
      <c r="F11" s="130"/>
      <c r="G11" s="130"/>
      <c r="H11" s="162"/>
      <c r="I11" s="130"/>
      <c r="J11" s="561"/>
      <c r="K11" s="561"/>
      <c r="L11" s="561"/>
      <c r="M11" s="561"/>
      <c r="N11" s="561"/>
      <c r="O11" s="561"/>
      <c r="P11" s="561"/>
      <c r="Q11" s="561"/>
      <c r="R11" s="561"/>
      <c r="S11" s="561"/>
      <c r="T11" s="561"/>
      <c r="U11" s="561"/>
      <c r="V11" s="561"/>
      <c r="W11" s="561"/>
      <c r="X11" s="561"/>
      <c r="Y11" s="561"/>
      <c r="Z11" s="561"/>
      <c r="AA11" s="561"/>
      <c r="AB11" s="561"/>
      <c r="AC11" s="561"/>
      <c r="AD11" s="561"/>
      <c r="AE11" s="561"/>
      <c r="AF11" s="561"/>
      <c r="AG11" s="561"/>
      <c r="AH11" s="561"/>
      <c r="AI11" s="561"/>
      <c r="AJ11" s="561"/>
      <c r="AK11" s="561"/>
      <c r="AL11" s="561"/>
      <c r="AM11" s="561"/>
      <c r="AN11" s="74"/>
    </row>
    <row r="12" spans="1:41" s="24" customFormat="1" ht="20.100000000000001" customHeight="1" x14ac:dyDescent="0.25">
      <c r="B12" s="158" t="s">
        <v>193</v>
      </c>
      <c r="C12" s="100"/>
      <c r="D12" s="100"/>
      <c r="E12" s="100"/>
      <c r="F12" s="100"/>
      <c r="G12" s="100"/>
      <c r="H12" s="88" t="s">
        <v>29</v>
      </c>
      <c r="I12" s="966"/>
      <c r="J12" s="1562" t="str">
        <f>UPPER(name)</f>
        <v>0</v>
      </c>
      <c r="K12" s="1563"/>
      <c r="L12" s="1563"/>
      <c r="M12" s="1563"/>
      <c r="N12" s="1563"/>
      <c r="O12" s="1563"/>
      <c r="P12" s="1563"/>
      <c r="Q12" s="1563"/>
      <c r="R12" s="1563"/>
      <c r="S12" s="1563"/>
      <c r="T12" s="1563"/>
      <c r="U12" s="1563"/>
      <c r="V12" s="1563"/>
      <c r="W12" s="1563"/>
      <c r="X12" s="1563"/>
      <c r="Y12" s="1563"/>
      <c r="Z12" s="1563"/>
      <c r="AA12" s="1563"/>
      <c r="AB12" s="1563"/>
      <c r="AC12" s="1563"/>
      <c r="AD12" s="1563"/>
      <c r="AE12" s="1563"/>
      <c r="AF12" s="1563"/>
      <c r="AG12" s="1563"/>
      <c r="AH12" s="1563"/>
      <c r="AI12" s="1563"/>
      <c r="AJ12" s="1563"/>
      <c r="AK12" s="1563"/>
      <c r="AL12" s="1563"/>
      <c r="AM12" s="1563"/>
      <c r="AN12" s="67"/>
    </row>
    <row r="13" spans="1:41" ht="3" customHeight="1" thickBot="1" x14ac:dyDescent="0.25">
      <c r="B13" s="118"/>
      <c r="C13" s="2"/>
      <c r="D13" s="2"/>
      <c r="E13" s="2"/>
      <c r="F13" s="2"/>
      <c r="G13" s="2"/>
      <c r="H13" s="2"/>
      <c r="I13" s="2"/>
      <c r="J13" s="2"/>
      <c r="K13" s="91"/>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1"/>
    </row>
    <row r="14" spans="1:41" ht="9" customHeight="1" x14ac:dyDescent="0.2">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row>
    <row r="15" spans="1:41" ht="15" customHeight="1" x14ac:dyDescent="0.25">
      <c r="B15" s="105" t="s">
        <v>260</v>
      </c>
      <c r="C15" s="112"/>
      <c r="D15" s="112"/>
      <c r="E15" s="8"/>
      <c r="F15" s="112" t="s">
        <v>29</v>
      </c>
      <c r="G15" s="112" t="s">
        <v>656</v>
      </c>
      <c r="H15" s="112"/>
      <c r="I15" s="112"/>
      <c r="J15" s="112"/>
      <c r="K15" s="112"/>
      <c r="L15" s="112"/>
      <c r="M15" s="112"/>
      <c r="N15" s="112"/>
      <c r="O15" s="112"/>
      <c r="P15" s="112"/>
      <c r="Q15" s="112"/>
      <c r="R15" s="112"/>
      <c r="S15" s="112"/>
      <c r="T15" s="112"/>
      <c r="U15" s="112"/>
      <c r="V15" s="112"/>
      <c r="W15" s="112"/>
      <c r="X15" s="112"/>
      <c r="Y15" s="112"/>
      <c r="Z15" s="8"/>
      <c r="AA15" s="8"/>
      <c r="AB15" s="8"/>
      <c r="AC15" s="8"/>
      <c r="AD15" s="8"/>
      <c r="AE15" s="25"/>
      <c r="AF15" s="25"/>
      <c r="AG15" s="25"/>
      <c r="AH15" s="8"/>
      <c r="AI15" s="8"/>
      <c r="AJ15" s="8"/>
      <c r="AK15" s="8"/>
      <c r="AL15" s="8"/>
      <c r="AM15" s="8"/>
      <c r="AN15" s="8"/>
    </row>
    <row r="16" spans="1:41" ht="6.75" customHeight="1" x14ac:dyDescent="0.2">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row>
    <row r="17" spans="2:40" ht="14.25" customHeight="1" x14ac:dyDescent="0.2">
      <c r="B17" s="2203" t="s">
        <v>79</v>
      </c>
      <c r="C17" s="2203" t="s">
        <v>261</v>
      </c>
      <c r="D17" s="2204"/>
      <c r="E17" s="2204"/>
      <c r="F17" s="2204"/>
      <c r="G17" s="2204"/>
      <c r="H17" s="2204"/>
      <c r="I17" s="2204"/>
      <c r="J17" s="2204"/>
      <c r="K17" s="2204"/>
      <c r="L17" s="2204"/>
      <c r="M17" s="2204"/>
      <c r="N17" s="2204"/>
      <c r="O17" s="2204"/>
      <c r="P17" s="2204"/>
      <c r="Q17" s="2205"/>
      <c r="R17" s="2204" t="s">
        <v>273</v>
      </c>
      <c r="S17" s="2204"/>
      <c r="T17" s="2204"/>
      <c r="U17" s="2204"/>
      <c r="V17" s="2204"/>
      <c r="W17" s="2204"/>
      <c r="X17" s="2204"/>
      <c r="Y17" s="2204"/>
      <c r="Z17" s="2204"/>
      <c r="AA17" s="2204"/>
      <c r="AB17" s="2204"/>
      <c r="AC17" s="2204"/>
      <c r="AD17" s="2203" t="s">
        <v>263</v>
      </c>
      <c r="AE17" s="2204"/>
      <c r="AF17" s="2204"/>
      <c r="AG17" s="2204"/>
      <c r="AH17" s="2204"/>
      <c r="AI17" s="2204"/>
      <c r="AJ17" s="2204"/>
      <c r="AK17" s="2204"/>
      <c r="AL17" s="2204"/>
      <c r="AM17" s="2204"/>
      <c r="AN17" s="2205"/>
    </row>
    <row r="18" spans="2:40" ht="12.75" customHeight="1" x14ac:dyDescent="0.2">
      <c r="B18" s="2202"/>
      <c r="C18" s="2202"/>
      <c r="D18" s="2191"/>
      <c r="E18" s="2191"/>
      <c r="F18" s="2191"/>
      <c r="G18" s="2191"/>
      <c r="H18" s="2191"/>
      <c r="I18" s="2191"/>
      <c r="J18" s="2191"/>
      <c r="K18" s="2191"/>
      <c r="L18" s="2191"/>
      <c r="M18" s="2191"/>
      <c r="N18" s="2191"/>
      <c r="O18" s="2191"/>
      <c r="P18" s="2191"/>
      <c r="Q18" s="2192"/>
      <c r="R18" s="2191" t="s">
        <v>262</v>
      </c>
      <c r="S18" s="2191"/>
      <c r="T18" s="2191"/>
      <c r="U18" s="2191"/>
      <c r="V18" s="2191"/>
      <c r="W18" s="2191"/>
      <c r="X18" s="2191"/>
      <c r="Y18" s="2191"/>
      <c r="Z18" s="2191"/>
      <c r="AA18" s="2191"/>
      <c r="AB18" s="2191"/>
      <c r="AC18" s="2191"/>
      <c r="AD18" s="1152"/>
      <c r="AE18" s="1148"/>
      <c r="AF18" s="1148"/>
      <c r="AG18" s="1148"/>
      <c r="AH18" s="1148"/>
      <c r="AI18" s="1148"/>
      <c r="AJ18" s="1148"/>
      <c r="AK18" s="1148"/>
      <c r="AL18" s="1148"/>
      <c r="AM18" s="1148"/>
      <c r="AN18" s="1149"/>
    </row>
    <row r="19" spans="2:40" ht="15" customHeight="1" x14ac:dyDescent="0.2">
      <c r="B19" s="2202"/>
      <c r="C19" s="2202"/>
      <c r="D19" s="2191"/>
      <c r="E19" s="2191"/>
      <c r="F19" s="2191"/>
      <c r="G19" s="2191"/>
      <c r="H19" s="2191"/>
      <c r="I19" s="2191"/>
      <c r="J19" s="2191"/>
      <c r="K19" s="2191"/>
      <c r="L19" s="2191"/>
      <c r="M19" s="2191"/>
      <c r="N19" s="2191"/>
      <c r="O19" s="2191"/>
      <c r="P19" s="2191"/>
      <c r="Q19" s="2192"/>
      <c r="R19" s="2397" t="s">
        <v>73</v>
      </c>
      <c r="S19" s="2398"/>
      <c r="T19" s="2398"/>
      <c r="U19" s="2398"/>
      <c r="V19" s="2398"/>
      <c r="W19" s="2398"/>
      <c r="X19" s="2398"/>
      <c r="Y19" s="2398"/>
      <c r="Z19" s="2398"/>
      <c r="AA19" s="2398"/>
      <c r="AB19" s="2398"/>
      <c r="AC19" s="2399"/>
      <c r="AD19" s="2202" t="s">
        <v>73</v>
      </c>
      <c r="AE19" s="2191"/>
      <c r="AF19" s="2191"/>
      <c r="AG19" s="2191"/>
      <c r="AH19" s="2191"/>
      <c r="AI19" s="2191"/>
      <c r="AJ19" s="2191"/>
      <c r="AK19" s="2191"/>
      <c r="AL19" s="2191"/>
      <c r="AM19" s="2191"/>
      <c r="AN19" s="2192"/>
    </row>
    <row r="20" spans="2:40" s="44" customFormat="1" ht="12" customHeight="1" x14ac:dyDescent="0.2">
      <c r="B20" s="245" t="s">
        <v>68</v>
      </c>
      <c r="C20" s="2251" t="s">
        <v>67</v>
      </c>
      <c r="D20" s="2252"/>
      <c r="E20" s="2252"/>
      <c r="F20" s="2252"/>
      <c r="G20" s="2252"/>
      <c r="H20" s="2252"/>
      <c r="I20" s="2252"/>
      <c r="J20" s="2252"/>
      <c r="K20" s="2252"/>
      <c r="L20" s="2252"/>
      <c r="M20" s="2252"/>
      <c r="N20" s="2252"/>
      <c r="O20" s="2252"/>
      <c r="P20" s="2252"/>
      <c r="Q20" s="2253"/>
      <c r="R20" s="2252" t="s">
        <v>69</v>
      </c>
      <c r="S20" s="2252"/>
      <c r="T20" s="2252"/>
      <c r="U20" s="2252"/>
      <c r="V20" s="2252"/>
      <c r="W20" s="2252"/>
      <c r="X20" s="2252"/>
      <c r="Y20" s="2252"/>
      <c r="Z20" s="2252"/>
      <c r="AA20" s="2252"/>
      <c r="AB20" s="2252"/>
      <c r="AC20" s="2252"/>
      <c r="AD20" s="2251" t="s">
        <v>70</v>
      </c>
      <c r="AE20" s="2252"/>
      <c r="AF20" s="2252"/>
      <c r="AG20" s="2252"/>
      <c r="AH20" s="2252"/>
      <c r="AI20" s="2252"/>
      <c r="AJ20" s="2252"/>
      <c r="AK20" s="2252"/>
      <c r="AL20" s="2252"/>
      <c r="AM20" s="2252"/>
      <c r="AN20" s="2253"/>
    </row>
    <row r="21" spans="2:40" ht="2.25" customHeight="1" x14ac:dyDescent="0.2">
      <c r="B21" s="246"/>
      <c r="C21" s="246"/>
      <c r="D21" s="241"/>
      <c r="E21" s="241"/>
      <c r="F21" s="241"/>
      <c r="G21" s="241"/>
      <c r="H21" s="241"/>
      <c r="I21" s="241"/>
      <c r="J21" s="241"/>
      <c r="K21" s="241"/>
      <c r="L21" s="241"/>
      <c r="M21" s="241"/>
      <c r="N21" s="241"/>
      <c r="O21" s="241"/>
      <c r="P21" s="241"/>
      <c r="Q21" s="242"/>
      <c r="R21" s="241"/>
      <c r="S21" s="241"/>
      <c r="T21" s="241"/>
      <c r="U21" s="241"/>
      <c r="V21" s="241"/>
      <c r="W21" s="241"/>
      <c r="X21" s="241"/>
      <c r="Y21" s="241"/>
      <c r="Z21" s="241"/>
      <c r="AA21" s="241"/>
      <c r="AB21" s="241"/>
      <c r="AC21" s="241"/>
      <c r="AD21" s="246"/>
      <c r="AE21" s="241"/>
      <c r="AF21" s="241"/>
      <c r="AG21" s="241"/>
      <c r="AH21" s="241"/>
      <c r="AI21" s="241"/>
      <c r="AJ21" s="241"/>
      <c r="AK21" s="241"/>
      <c r="AL21" s="241"/>
      <c r="AM21" s="241"/>
      <c r="AN21" s="242"/>
    </row>
    <row r="22" spans="2:40" ht="15" customHeight="1" x14ac:dyDescent="0.2">
      <c r="B22" s="2282" t="s">
        <v>584</v>
      </c>
      <c r="C22" s="2402" t="s">
        <v>652</v>
      </c>
      <c r="D22" s="2403"/>
      <c r="E22" s="2403"/>
      <c r="F22" s="2403"/>
      <c r="G22" s="2403"/>
      <c r="H22" s="2403"/>
      <c r="I22" s="2403"/>
      <c r="J22" s="2403"/>
      <c r="K22" s="2403"/>
      <c r="L22" s="2403"/>
      <c r="M22" s="2403"/>
      <c r="N22" s="2403"/>
      <c r="O22" s="2403"/>
      <c r="P22" s="2403"/>
      <c r="Q22" s="2404"/>
      <c r="R22" s="2193"/>
      <c r="S22" s="2194"/>
      <c r="T22" s="2194"/>
      <c r="U22" s="2194"/>
      <c r="V22" s="2194"/>
      <c r="W22" s="2194"/>
      <c r="X22" s="2194"/>
      <c r="Y22" s="2194"/>
      <c r="Z22" s="2194"/>
      <c r="AA22" s="2194"/>
      <c r="AB22" s="2194"/>
      <c r="AC22" s="433"/>
      <c r="AD22" s="2193"/>
      <c r="AE22" s="2194"/>
      <c r="AF22" s="2194"/>
      <c r="AG22" s="2194"/>
      <c r="AH22" s="2194"/>
      <c r="AI22" s="2194"/>
      <c r="AJ22" s="2194"/>
      <c r="AK22" s="2194"/>
      <c r="AL22" s="2194"/>
      <c r="AM22" s="2194"/>
      <c r="AN22" s="433"/>
    </row>
    <row r="23" spans="2:40" ht="15" customHeight="1" x14ac:dyDescent="0.2">
      <c r="B23" s="2279"/>
      <c r="C23" s="2276"/>
      <c r="D23" s="2277"/>
      <c r="E23" s="2277"/>
      <c r="F23" s="2277"/>
      <c r="G23" s="2277"/>
      <c r="H23" s="2277"/>
      <c r="I23" s="2277"/>
      <c r="J23" s="2277"/>
      <c r="K23" s="2277"/>
      <c r="L23" s="2277"/>
      <c r="M23" s="2277"/>
      <c r="N23" s="2277"/>
      <c r="O23" s="2277"/>
      <c r="P23" s="2277"/>
      <c r="Q23" s="2281"/>
      <c r="R23" s="2195"/>
      <c r="S23" s="2196"/>
      <c r="T23" s="2196"/>
      <c r="U23" s="2196"/>
      <c r="V23" s="2196"/>
      <c r="W23" s="2196"/>
      <c r="X23" s="2196"/>
      <c r="Y23" s="2196"/>
      <c r="Z23" s="2196"/>
      <c r="AA23" s="2196"/>
      <c r="AB23" s="2196"/>
      <c r="AC23" s="432"/>
      <c r="AD23" s="2195"/>
      <c r="AE23" s="2196"/>
      <c r="AF23" s="2196"/>
      <c r="AG23" s="2196"/>
      <c r="AH23" s="2196"/>
      <c r="AI23" s="2196"/>
      <c r="AJ23" s="2196"/>
      <c r="AK23" s="2196"/>
      <c r="AL23" s="2196"/>
      <c r="AM23" s="2196"/>
      <c r="AN23" s="432"/>
    </row>
    <row r="24" spans="2:40" ht="3" customHeight="1" x14ac:dyDescent="0.2">
      <c r="B24" s="1152"/>
      <c r="C24" s="305"/>
      <c r="D24" s="313"/>
      <c r="E24" s="313"/>
      <c r="F24" s="313"/>
      <c r="G24" s="313"/>
      <c r="H24" s="313"/>
      <c r="I24" s="313"/>
      <c r="J24" s="313"/>
      <c r="K24" s="313"/>
      <c r="L24" s="313"/>
      <c r="M24" s="313"/>
      <c r="N24" s="313"/>
      <c r="O24" s="313"/>
      <c r="P24" s="313"/>
      <c r="Q24" s="314"/>
      <c r="R24" s="445"/>
      <c r="S24" s="446"/>
      <c r="T24" s="446"/>
      <c r="U24" s="100"/>
      <c r="V24" s="100"/>
      <c r="W24" s="100"/>
      <c r="X24" s="100"/>
      <c r="Y24" s="100"/>
      <c r="Z24" s="100"/>
      <c r="AA24" s="100"/>
      <c r="AB24" s="100"/>
      <c r="AC24" s="100"/>
      <c r="AD24" s="1152"/>
      <c r="AE24" s="446"/>
      <c r="AF24" s="100"/>
      <c r="AG24" s="446"/>
      <c r="AH24" s="446"/>
      <c r="AI24" s="446"/>
      <c r="AJ24" s="446"/>
      <c r="AK24" s="446"/>
      <c r="AL24" s="446"/>
      <c r="AM24" s="446"/>
      <c r="AN24" s="447"/>
    </row>
    <row r="25" spans="2:40" ht="15" customHeight="1" x14ac:dyDescent="0.2">
      <c r="B25" s="2278" t="s">
        <v>585</v>
      </c>
      <c r="C25" s="2240" t="s">
        <v>683</v>
      </c>
      <c r="D25" s="2241"/>
      <c r="E25" s="2241"/>
      <c r="F25" s="2241"/>
      <c r="G25" s="2241"/>
      <c r="H25" s="2241"/>
      <c r="I25" s="2241"/>
      <c r="J25" s="2241"/>
      <c r="K25" s="2241"/>
      <c r="L25" s="2241"/>
      <c r="M25" s="2241"/>
      <c r="N25" s="2241"/>
      <c r="O25" s="2241"/>
      <c r="P25" s="2241"/>
      <c r="Q25" s="2245"/>
      <c r="R25" s="2197"/>
      <c r="S25" s="2198"/>
      <c r="T25" s="2198"/>
      <c r="U25" s="2198"/>
      <c r="V25" s="2198"/>
      <c r="W25" s="2198"/>
      <c r="X25" s="2198"/>
      <c r="Y25" s="2198"/>
      <c r="Z25" s="2198"/>
      <c r="AA25" s="2198"/>
      <c r="AB25" s="2198"/>
      <c r="AC25" s="1514"/>
      <c r="AD25" s="2197"/>
      <c r="AE25" s="2198"/>
      <c r="AF25" s="2198"/>
      <c r="AG25" s="2198"/>
      <c r="AH25" s="2198"/>
      <c r="AI25" s="2198"/>
      <c r="AJ25" s="2198"/>
      <c r="AK25" s="2198"/>
      <c r="AL25" s="2198"/>
      <c r="AM25" s="2198"/>
      <c r="AN25" s="1514"/>
    </row>
    <row r="26" spans="2:40" ht="9" customHeight="1" x14ac:dyDescent="0.2">
      <c r="B26" s="2279"/>
      <c r="C26" s="2242"/>
      <c r="D26" s="2243"/>
      <c r="E26" s="2243"/>
      <c r="F26" s="2243"/>
      <c r="G26" s="2243"/>
      <c r="H26" s="2243"/>
      <c r="I26" s="2243"/>
      <c r="J26" s="2243"/>
      <c r="K26" s="2243"/>
      <c r="L26" s="2243"/>
      <c r="M26" s="2243"/>
      <c r="N26" s="2243"/>
      <c r="O26" s="2243"/>
      <c r="P26" s="2243"/>
      <c r="Q26" s="2246"/>
      <c r="R26" s="2195"/>
      <c r="S26" s="2196"/>
      <c r="T26" s="2196"/>
      <c r="U26" s="2196"/>
      <c r="V26" s="2196"/>
      <c r="W26" s="2196"/>
      <c r="X26" s="2196"/>
      <c r="Y26" s="2196"/>
      <c r="Z26" s="2196"/>
      <c r="AA26" s="2196"/>
      <c r="AB26" s="2196"/>
      <c r="AC26" s="432"/>
      <c r="AD26" s="2195"/>
      <c r="AE26" s="2196"/>
      <c r="AF26" s="2196"/>
      <c r="AG26" s="2196"/>
      <c r="AH26" s="2196"/>
      <c r="AI26" s="2196"/>
      <c r="AJ26" s="2196"/>
      <c r="AK26" s="2196"/>
      <c r="AL26" s="2196"/>
      <c r="AM26" s="2196"/>
      <c r="AN26" s="432"/>
    </row>
    <row r="27" spans="2:40" ht="3" customHeight="1" x14ac:dyDescent="0.2">
      <c r="B27" s="1152"/>
      <c r="C27" s="305"/>
      <c r="D27" s="313"/>
      <c r="E27" s="313"/>
      <c r="F27" s="313"/>
      <c r="G27" s="313"/>
      <c r="H27" s="313"/>
      <c r="I27" s="313"/>
      <c r="J27" s="313"/>
      <c r="K27" s="313"/>
      <c r="L27" s="313"/>
      <c r="M27" s="313"/>
      <c r="N27" s="313"/>
      <c r="O27" s="313"/>
      <c r="P27" s="313"/>
      <c r="Q27" s="314"/>
      <c r="R27" s="445"/>
      <c r="S27" s="446"/>
      <c r="T27" s="446"/>
      <c r="U27" s="100"/>
      <c r="V27" s="100"/>
      <c r="W27" s="100"/>
      <c r="X27" s="100"/>
      <c r="Y27" s="100"/>
      <c r="Z27" s="100"/>
      <c r="AA27" s="100"/>
      <c r="AB27" s="100"/>
      <c r="AC27" s="100"/>
      <c r="AD27" s="1459"/>
      <c r="AE27" s="446"/>
      <c r="AF27" s="100"/>
      <c r="AG27" s="446"/>
      <c r="AH27" s="446"/>
      <c r="AI27" s="446"/>
      <c r="AJ27" s="446"/>
      <c r="AK27" s="446"/>
      <c r="AL27" s="446"/>
      <c r="AM27" s="446"/>
      <c r="AN27" s="447"/>
    </row>
    <row r="28" spans="2:40" ht="15" customHeight="1" x14ac:dyDescent="0.2">
      <c r="B28" s="2202" t="s">
        <v>586</v>
      </c>
      <c r="C28" s="208" t="s">
        <v>654</v>
      </c>
      <c r="D28" s="100"/>
      <c r="E28" s="100"/>
      <c r="F28" s="100"/>
      <c r="G28" s="100"/>
      <c r="H28" s="100"/>
      <c r="I28" s="100"/>
      <c r="J28" s="100"/>
      <c r="K28" s="100"/>
      <c r="L28" s="100"/>
      <c r="M28" s="100"/>
      <c r="N28" s="161"/>
      <c r="O28" s="161"/>
      <c r="P28" s="161"/>
      <c r="Q28" s="316"/>
      <c r="R28" s="2197"/>
      <c r="S28" s="2198"/>
      <c r="T28" s="2198"/>
      <c r="U28" s="2198"/>
      <c r="V28" s="2198"/>
      <c r="W28" s="2198"/>
      <c r="X28" s="2198"/>
      <c r="Y28" s="2198"/>
      <c r="Z28" s="2198"/>
      <c r="AA28" s="2198"/>
      <c r="AB28" s="2198"/>
      <c r="AC28" s="1514"/>
      <c r="AD28" s="2197"/>
      <c r="AE28" s="2198"/>
      <c r="AF28" s="2198"/>
      <c r="AG28" s="2198"/>
      <c r="AH28" s="2198"/>
      <c r="AI28" s="2198"/>
      <c r="AJ28" s="2198"/>
      <c r="AK28" s="2198"/>
      <c r="AL28" s="2198"/>
      <c r="AM28" s="2198"/>
      <c r="AN28" s="1514"/>
    </row>
    <row r="29" spans="2:40" ht="11.25" customHeight="1" x14ac:dyDescent="0.2">
      <c r="B29" s="2232"/>
      <c r="C29" s="790"/>
      <c r="D29" s="217"/>
      <c r="E29" s="217"/>
      <c r="F29" s="217"/>
      <c r="G29" s="217"/>
      <c r="H29" s="217"/>
      <c r="I29" s="217"/>
      <c r="J29" s="217"/>
      <c r="K29" s="217"/>
      <c r="L29" s="217"/>
      <c r="M29" s="217"/>
      <c r="N29" s="1564"/>
      <c r="O29" s="1564"/>
      <c r="P29" s="1564"/>
      <c r="Q29" s="1565"/>
      <c r="R29" s="2195"/>
      <c r="S29" s="2196"/>
      <c r="T29" s="2196"/>
      <c r="U29" s="2196"/>
      <c r="V29" s="2196"/>
      <c r="W29" s="2196"/>
      <c r="X29" s="2196"/>
      <c r="Y29" s="2196"/>
      <c r="Z29" s="2196"/>
      <c r="AA29" s="2196"/>
      <c r="AB29" s="2196"/>
      <c r="AC29" s="432"/>
      <c r="AD29" s="2195"/>
      <c r="AE29" s="2196"/>
      <c r="AF29" s="2196"/>
      <c r="AG29" s="2196"/>
      <c r="AH29" s="2196"/>
      <c r="AI29" s="2196"/>
      <c r="AJ29" s="2196"/>
      <c r="AK29" s="2196"/>
      <c r="AL29" s="2196"/>
      <c r="AM29" s="2196"/>
      <c r="AN29" s="432"/>
    </row>
    <row r="30" spans="2:40" ht="3" customHeight="1" x14ac:dyDescent="0.2">
      <c r="B30" s="1152"/>
      <c r="C30" s="315"/>
      <c r="D30" s="161"/>
      <c r="E30" s="161"/>
      <c r="F30" s="161"/>
      <c r="G30" s="161"/>
      <c r="H30" s="161"/>
      <c r="I30" s="161"/>
      <c r="J30" s="161"/>
      <c r="K30" s="161"/>
      <c r="L30" s="161"/>
      <c r="M30" s="161"/>
      <c r="N30" s="161"/>
      <c r="O30" s="161"/>
      <c r="P30" s="161"/>
      <c r="Q30" s="316"/>
      <c r="R30" s="445"/>
      <c r="S30" s="446"/>
      <c r="T30" s="446"/>
      <c r="U30" s="100"/>
      <c r="V30" s="100"/>
      <c r="W30" s="100"/>
      <c r="X30" s="100"/>
      <c r="Y30" s="100"/>
      <c r="Z30" s="100"/>
      <c r="AA30" s="100"/>
      <c r="AB30" s="100"/>
      <c r="AC30" s="100"/>
      <c r="AD30" s="1152"/>
      <c r="AE30" s="446"/>
      <c r="AF30" s="100"/>
      <c r="AG30" s="446"/>
      <c r="AH30" s="446"/>
      <c r="AI30" s="446"/>
      <c r="AJ30" s="446"/>
      <c r="AK30" s="446"/>
      <c r="AL30" s="446"/>
      <c r="AM30" s="446"/>
      <c r="AN30" s="447"/>
    </row>
    <row r="31" spans="2:40" ht="15" customHeight="1" x14ac:dyDescent="0.2">
      <c r="B31" s="2202" t="s">
        <v>587</v>
      </c>
      <c r="C31" s="2286" t="s">
        <v>543</v>
      </c>
      <c r="D31" s="2287"/>
      <c r="E31" s="2287"/>
      <c r="F31" s="2287"/>
      <c r="G31" s="2287"/>
      <c r="H31" s="2287"/>
      <c r="I31" s="2287"/>
      <c r="J31" s="2287"/>
      <c r="K31" s="2287"/>
      <c r="L31" s="2287"/>
      <c r="M31" s="2287"/>
      <c r="N31" s="2287"/>
      <c r="O31" s="2287"/>
      <c r="P31" s="2287"/>
      <c r="Q31" s="2288"/>
      <c r="R31" s="2197"/>
      <c r="S31" s="2198"/>
      <c r="T31" s="2198"/>
      <c r="U31" s="2198"/>
      <c r="V31" s="2198"/>
      <c r="W31" s="2198"/>
      <c r="X31" s="2198"/>
      <c r="Y31" s="2198"/>
      <c r="Z31" s="2198"/>
      <c r="AA31" s="2198"/>
      <c r="AB31" s="2198"/>
      <c r="AC31" s="1514"/>
      <c r="AD31" s="2197"/>
      <c r="AE31" s="2198"/>
      <c r="AF31" s="2198"/>
      <c r="AG31" s="2198"/>
      <c r="AH31" s="2198"/>
      <c r="AI31" s="2198"/>
      <c r="AJ31" s="2198"/>
      <c r="AK31" s="2198"/>
      <c r="AL31" s="2198"/>
      <c r="AM31" s="2198"/>
      <c r="AN31" s="1514"/>
    </row>
    <row r="32" spans="2:40" ht="9.75" customHeight="1" x14ac:dyDescent="0.2">
      <c r="B32" s="2232"/>
      <c r="C32" s="2289"/>
      <c r="D32" s="2290"/>
      <c r="E32" s="2290"/>
      <c r="F32" s="2290"/>
      <c r="G32" s="2290"/>
      <c r="H32" s="2290"/>
      <c r="I32" s="2290"/>
      <c r="J32" s="2290"/>
      <c r="K32" s="2290"/>
      <c r="L32" s="2290"/>
      <c r="M32" s="2290"/>
      <c r="N32" s="2290"/>
      <c r="O32" s="2290"/>
      <c r="P32" s="2290"/>
      <c r="Q32" s="2291"/>
      <c r="R32" s="2195"/>
      <c r="S32" s="2196"/>
      <c r="T32" s="2196"/>
      <c r="U32" s="2196"/>
      <c r="V32" s="2196"/>
      <c r="W32" s="2196"/>
      <c r="X32" s="2196"/>
      <c r="Y32" s="2196"/>
      <c r="Z32" s="2196"/>
      <c r="AA32" s="2196"/>
      <c r="AB32" s="2196"/>
      <c r="AC32" s="432"/>
      <c r="AD32" s="2195"/>
      <c r="AE32" s="2196"/>
      <c r="AF32" s="2196"/>
      <c r="AG32" s="2196"/>
      <c r="AH32" s="2196"/>
      <c r="AI32" s="2196"/>
      <c r="AJ32" s="2196"/>
      <c r="AK32" s="2196"/>
      <c r="AL32" s="2196"/>
      <c r="AM32" s="2196"/>
      <c r="AN32" s="432"/>
    </row>
    <row r="33" spans="2:40" ht="3" customHeight="1" x14ac:dyDescent="0.2">
      <c r="B33" s="1152"/>
      <c r="C33" s="305"/>
      <c r="D33" s="313"/>
      <c r="E33" s="313"/>
      <c r="F33" s="313"/>
      <c r="G33" s="313"/>
      <c r="H33" s="313"/>
      <c r="I33" s="313"/>
      <c r="J33" s="313"/>
      <c r="K33" s="313"/>
      <c r="L33" s="313"/>
      <c r="M33" s="313"/>
      <c r="N33" s="313"/>
      <c r="O33" s="313"/>
      <c r="P33" s="313"/>
      <c r="Q33" s="314"/>
      <c r="R33" s="445"/>
      <c r="S33" s="446"/>
      <c r="T33" s="446"/>
      <c r="U33" s="100"/>
      <c r="V33" s="100"/>
      <c r="W33" s="100"/>
      <c r="X33" s="100"/>
      <c r="Y33" s="100"/>
      <c r="Z33" s="100"/>
      <c r="AA33" s="100"/>
      <c r="AB33" s="100"/>
      <c r="AC33" s="100"/>
      <c r="AD33" s="1459"/>
      <c r="AE33" s="446"/>
      <c r="AF33" s="100"/>
      <c r="AG33" s="100"/>
      <c r="AH33" s="100"/>
      <c r="AI33" s="100"/>
      <c r="AJ33" s="100"/>
      <c r="AK33" s="100"/>
      <c r="AL33" s="100"/>
      <c r="AM33" s="100"/>
      <c r="AN33" s="216"/>
    </row>
    <row r="34" spans="2:40" ht="15" customHeight="1" x14ac:dyDescent="0.2">
      <c r="B34" s="2278" t="s">
        <v>588</v>
      </c>
      <c r="C34" s="244" t="s">
        <v>296</v>
      </c>
      <c r="D34" s="139"/>
      <c r="E34" s="139"/>
      <c r="F34" s="139"/>
      <c r="G34" s="139"/>
      <c r="H34" s="139"/>
      <c r="I34" s="139"/>
      <c r="J34" s="139"/>
      <c r="K34" s="139"/>
      <c r="L34" s="139"/>
      <c r="M34" s="139"/>
      <c r="N34" s="139"/>
      <c r="O34" s="139"/>
      <c r="P34" s="139"/>
      <c r="Q34" s="314"/>
      <c r="R34" s="2197"/>
      <c r="S34" s="2198"/>
      <c r="T34" s="2198"/>
      <c r="U34" s="2198"/>
      <c r="V34" s="2198"/>
      <c r="W34" s="2198"/>
      <c r="X34" s="2198"/>
      <c r="Y34" s="2198"/>
      <c r="Z34" s="2198"/>
      <c r="AA34" s="2198"/>
      <c r="AB34" s="2198"/>
      <c r="AC34" s="1514"/>
      <c r="AD34" s="2197"/>
      <c r="AE34" s="2198"/>
      <c r="AF34" s="2198"/>
      <c r="AG34" s="2198"/>
      <c r="AH34" s="2198"/>
      <c r="AI34" s="2198"/>
      <c r="AJ34" s="2198"/>
      <c r="AK34" s="2198"/>
      <c r="AL34" s="2198"/>
      <c r="AM34" s="2198"/>
      <c r="AN34" s="1514"/>
    </row>
    <row r="35" spans="2:40" ht="15.75" customHeight="1" x14ac:dyDescent="0.2">
      <c r="B35" s="2279"/>
      <c r="C35" s="2400" t="s">
        <v>297</v>
      </c>
      <c r="D35" s="2401"/>
      <c r="E35" s="2401"/>
      <c r="F35" s="2401"/>
      <c r="G35" s="2401"/>
      <c r="H35" s="2401"/>
      <c r="I35" s="2401"/>
      <c r="J35" s="2401"/>
      <c r="K35" s="2401"/>
      <c r="L35" s="2401"/>
      <c r="M35" s="2401"/>
      <c r="N35" s="2401"/>
      <c r="O35" s="2401"/>
      <c r="P35" s="2401"/>
      <c r="Q35" s="1566"/>
      <c r="R35" s="2195"/>
      <c r="S35" s="2196"/>
      <c r="T35" s="2196"/>
      <c r="U35" s="2196"/>
      <c r="V35" s="2196"/>
      <c r="W35" s="2196"/>
      <c r="X35" s="2196"/>
      <c r="Y35" s="2196"/>
      <c r="Z35" s="2196"/>
      <c r="AA35" s="2196"/>
      <c r="AB35" s="2196"/>
      <c r="AC35" s="432"/>
      <c r="AD35" s="2195"/>
      <c r="AE35" s="2196"/>
      <c r="AF35" s="2196"/>
      <c r="AG35" s="2196"/>
      <c r="AH35" s="2196"/>
      <c r="AI35" s="2196"/>
      <c r="AJ35" s="2196"/>
      <c r="AK35" s="2196"/>
      <c r="AL35" s="2196"/>
      <c r="AM35" s="2196"/>
      <c r="AN35" s="432"/>
    </row>
    <row r="36" spans="2:40" ht="3" customHeight="1" x14ac:dyDescent="0.2">
      <c r="B36" s="1152"/>
      <c r="C36" s="305"/>
      <c r="D36" s="313"/>
      <c r="E36" s="313"/>
      <c r="F36" s="313"/>
      <c r="G36" s="313"/>
      <c r="H36" s="313"/>
      <c r="I36" s="313"/>
      <c r="J36" s="313"/>
      <c r="K36" s="313"/>
      <c r="L36" s="313"/>
      <c r="M36" s="313"/>
      <c r="N36" s="313"/>
      <c r="O36" s="313"/>
      <c r="P36" s="313"/>
      <c r="Q36" s="314"/>
      <c r="R36" s="445"/>
      <c r="S36" s="446"/>
      <c r="T36" s="446"/>
      <c r="U36" s="100"/>
      <c r="V36" s="100"/>
      <c r="W36" s="100"/>
      <c r="X36" s="100"/>
      <c r="Y36" s="100"/>
      <c r="Z36" s="100"/>
      <c r="AA36" s="100"/>
      <c r="AB36" s="100"/>
      <c r="AC36" s="100"/>
      <c r="AD36" s="1152"/>
      <c r="AE36" s="446"/>
      <c r="AF36" s="100"/>
      <c r="AG36" s="100"/>
      <c r="AH36" s="100"/>
      <c r="AI36" s="100"/>
      <c r="AJ36" s="100"/>
      <c r="AK36" s="100"/>
      <c r="AL36" s="100"/>
      <c r="AM36" s="100"/>
      <c r="AN36" s="216"/>
    </row>
    <row r="37" spans="2:40" ht="15" customHeight="1" x14ac:dyDescent="0.2">
      <c r="B37" s="2202" t="s">
        <v>589</v>
      </c>
      <c r="C37" s="2240" t="s">
        <v>298</v>
      </c>
      <c r="D37" s="2241"/>
      <c r="E37" s="2241"/>
      <c r="F37" s="2241"/>
      <c r="G37" s="2241"/>
      <c r="H37" s="2241"/>
      <c r="I37" s="2241"/>
      <c r="J37" s="2241"/>
      <c r="K37" s="2241"/>
      <c r="L37" s="2241"/>
      <c r="M37" s="2241"/>
      <c r="N37" s="2241"/>
      <c r="O37" s="2241"/>
      <c r="P37" s="2241"/>
      <c r="Q37" s="2245"/>
      <c r="R37" s="2197"/>
      <c r="S37" s="2198"/>
      <c r="T37" s="2198"/>
      <c r="U37" s="2198"/>
      <c r="V37" s="2198"/>
      <c r="W37" s="2198"/>
      <c r="X37" s="2198"/>
      <c r="Y37" s="2198"/>
      <c r="Z37" s="2198"/>
      <c r="AA37" s="2198"/>
      <c r="AB37" s="2198"/>
      <c r="AC37" s="1514"/>
      <c r="AD37" s="2197"/>
      <c r="AE37" s="2198"/>
      <c r="AF37" s="2198"/>
      <c r="AG37" s="2198"/>
      <c r="AH37" s="2198"/>
      <c r="AI37" s="2198"/>
      <c r="AJ37" s="2198"/>
      <c r="AK37" s="2198"/>
      <c r="AL37" s="2198"/>
      <c r="AM37" s="2198"/>
      <c r="AN37" s="1514"/>
    </row>
    <row r="38" spans="2:40" ht="12" customHeight="1" x14ac:dyDescent="0.2">
      <c r="B38" s="2232"/>
      <c r="C38" s="2242"/>
      <c r="D38" s="2243"/>
      <c r="E38" s="2243"/>
      <c r="F38" s="2243"/>
      <c r="G38" s="2243"/>
      <c r="H38" s="2243"/>
      <c r="I38" s="2243"/>
      <c r="J38" s="2243"/>
      <c r="K38" s="2243"/>
      <c r="L38" s="2243"/>
      <c r="M38" s="2243"/>
      <c r="N38" s="2243"/>
      <c r="O38" s="2243"/>
      <c r="P38" s="2243"/>
      <c r="Q38" s="2246"/>
      <c r="R38" s="2195"/>
      <c r="S38" s="2196"/>
      <c r="T38" s="2196"/>
      <c r="U38" s="2196"/>
      <c r="V38" s="2196"/>
      <c r="W38" s="2196"/>
      <c r="X38" s="2196"/>
      <c r="Y38" s="2196"/>
      <c r="Z38" s="2196"/>
      <c r="AA38" s="2196"/>
      <c r="AB38" s="2196"/>
      <c r="AC38" s="432"/>
      <c r="AD38" s="2195"/>
      <c r="AE38" s="2196"/>
      <c r="AF38" s="2196"/>
      <c r="AG38" s="2196"/>
      <c r="AH38" s="2196"/>
      <c r="AI38" s="2196"/>
      <c r="AJ38" s="2196"/>
      <c r="AK38" s="2196"/>
      <c r="AL38" s="2196"/>
      <c r="AM38" s="2196"/>
      <c r="AN38" s="432"/>
    </row>
    <row r="39" spans="2:40" ht="3" customHeight="1" x14ac:dyDescent="0.2">
      <c r="B39" s="1152"/>
      <c r="C39" s="315"/>
      <c r="D39" s="161"/>
      <c r="E39" s="161"/>
      <c r="F39" s="161"/>
      <c r="G39" s="161"/>
      <c r="H39" s="161"/>
      <c r="I39" s="161"/>
      <c r="J39" s="161"/>
      <c r="K39" s="161"/>
      <c r="L39" s="161"/>
      <c r="M39" s="161"/>
      <c r="N39" s="161"/>
      <c r="O39" s="161"/>
      <c r="P39" s="161"/>
      <c r="Q39" s="316"/>
      <c r="R39" s="445"/>
      <c r="S39" s="446"/>
      <c r="T39" s="446"/>
      <c r="U39" s="100"/>
      <c r="V39" s="100"/>
      <c r="W39" s="100"/>
      <c r="X39" s="100"/>
      <c r="Y39" s="100"/>
      <c r="Z39" s="100"/>
      <c r="AA39" s="100"/>
      <c r="AB39" s="100"/>
      <c r="AC39" s="100"/>
      <c r="AD39" s="1459"/>
      <c r="AE39" s="446"/>
      <c r="AF39" s="100"/>
      <c r="AG39" s="100"/>
      <c r="AH39" s="100"/>
      <c r="AI39" s="100"/>
      <c r="AJ39" s="100"/>
      <c r="AK39" s="100"/>
      <c r="AL39" s="100"/>
      <c r="AM39" s="100"/>
      <c r="AN39" s="216"/>
    </row>
    <row r="40" spans="2:40" ht="15" customHeight="1" x14ac:dyDescent="0.2">
      <c r="B40" s="2202" t="s">
        <v>592</v>
      </c>
      <c r="C40" s="2240" t="s">
        <v>565</v>
      </c>
      <c r="D40" s="2241"/>
      <c r="E40" s="2241"/>
      <c r="F40" s="2241"/>
      <c r="G40" s="2241"/>
      <c r="H40" s="2241"/>
      <c r="I40" s="2241"/>
      <c r="J40" s="2241"/>
      <c r="K40" s="2241"/>
      <c r="L40" s="2241"/>
      <c r="M40" s="2241"/>
      <c r="N40" s="2241"/>
      <c r="O40" s="2241"/>
      <c r="P40" s="2241"/>
      <c r="Q40" s="316"/>
      <c r="R40" s="2390"/>
      <c r="S40" s="2391"/>
      <c r="T40" s="2391"/>
      <c r="U40" s="2391"/>
      <c r="V40" s="2391"/>
      <c r="W40" s="2391"/>
      <c r="X40" s="2391"/>
      <c r="Y40" s="2391"/>
      <c r="Z40" s="2391"/>
      <c r="AA40" s="2391"/>
      <c r="AB40" s="2391"/>
      <c r="AC40" s="420"/>
      <c r="AD40" s="2384"/>
      <c r="AE40" s="2385"/>
      <c r="AF40" s="2385"/>
      <c r="AG40" s="2385"/>
      <c r="AH40" s="2385"/>
      <c r="AI40" s="2385"/>
      <c r="AJ40" s="2385"/>
      <c r="AK40" s="2385"/>
      <c r="AL40" s="2385"/>
      <c r="AM40" s="2385"/>
      <c r="AN40" s="448"/>
    </row>
    <row r="41" spans="2:40" ht="12" customHeight="1" x14ac:dyDescent="0.2">
      <c r="B41" s="2202"/>
      <c r="C41" s="2240"/>
      <c r="D41" s="2241"/>
      <c r="E41" s="2241"/>
      <c r="F41" s="2241"/>
      <c r="G41" s="2241"/>
      <c r="H41" s="2241"/>
      <c r="I41" s="2241"/>
      <c r="J41" s="2241"/>
      <c r="K41" s="2241"/>
      <c r="L41" s="2241"/>
      <c r="M41" s="2241"/>
      <c r="N41" s="2241"/>
      <c r="O41" s="2241"/>
      <c r="P41" s="2241"/>
      <c r="Q41" s="316"/>
      <c r="R41" s="2390"/>
      <c r="S41" s="2391"/>
      <c r="T41" s="2391"/>
      <c r="U41" s="2391"/>
      <c r="V41" s="2391"/>
      <c r="W41" s="2391"/>
      <c r="X41" s="2391"/>
      <c r="Y41" s="2391"/>
      <c r="Z41" s="2391"/>
      <c r="AA41" s="2391"/>
      <c r="AB41" s="2391"/>
      <c r="AC41" s="420"/>
      <c r="AD41" s="2384"/>
      <c r="AE41" s="2385"/>
      <c r="AF41" s="2385"/>
      <c r="AG41" s="2385"/>
      <c r="AH41" s="2385"/>
      <c r="AI41" s="2385"/>
      <c r="AJ41" s="2385"/>
      <c r="AK41" s="2385"/>
      <c r="AL41" s="2385"/>
      <c r="AM41" s="2385"/>
      <c r="AN41" s="448"/>
    </row>
    <row r="42" spans="2:40" ht="3" customHeight="1" x14ac:dyDescent="0.2">
      <c r="B42" s="1152"/>
      <c r="C42" s="315"/>
      <c r="D42" s="161"/>
      <c r="E42" s="161"/>
      <c r="F42" s="161"/>
      <c r="G42" s="161"/>
      <c r="H42" s="161"/>
      <c r="I42" s="161"/>
      <c r="J42" s="161"/>
      <c r="K42" s="161"/>
      <c r="L42" s="161"/>
      <c r="M42" s="161"/>
      <c r="N42" s="161"/>
      <c r="O42" s="161"/>
      <c r="P42" s="161"/>
      <c r="Q42" s="316"/>
      <c r="R42" s="445"/>
      <c r="S42" s="446"/>
      <c r="T42" s="446"/>
      <c r="U42" s="100"/>
      <c r="V42" s="100"/>
      <c r="W42" s="100"/>
      <c r="X42" s="100"/>
      <c r="Y42" s="100"/>
      <c r="Z42" s="100"/>
      <c r="AA42" s="100"/>
      <c r="AB42" s="100"/>
      <c r="AC42" s="100"/>
      <c r="AD42" s="1459"/>
      <c r="AE42" s="446"/>
      <c r="AF42" s="100"/>
      <c r="AG42" s="100"/>
      <c r="AH42" s="100"/>
      <c r="AI42" s="100"/>
      <c r="AJ42" s="100"/>
      <c r="AK42" s="100"/>
      <c r="AL42" s="100"/>
      <c r="AM42" s="100"/>
      <c r="AN42" s="216"/>
    </row>
    <row r="43" spans="2:40" ht="15" customHeight="1" x14ac:dyDescent="0.2">
      <c r="B43" s="2203" t="s">
        <v>593</v>
      </c>
      <c r="C43" s="2270" t="s">
        <v>661</v>
      </c>
      <c r="D43" s="2365"/>
      <c r="E43" s="2365"/>
      <c r="F43" s="2365"/>
      <c r="G43" s="2365"/>
      <c r="H43" s="2365"/>
      <c r="I43" s="2365"/>
      <c r="J43" s="2365"/>
      <c r="K43" s="2365"/>
      <c r="L43" s="2365"/>
      <c r="M43" s="2365"/>
      <c r="N43" s="2366"/>
      <c r="O43" s="2366"/>
      <c r="P43" s="2366"/>
      <c r="Q43" s="2367"/>
      <c r="R43" s="2193"/>
      <c r="S43" s="2194"/>
      <c r="T43" s="2194"/>
      <c r="U43" s="2194"/>
      <c r="V43" s="2194"/>
      <c r="W43" s="2194"/>
      <c r="X43" s="2194"/>
      <c r="Y43" s="2194"/>
      <c r="Z43" s="2194"/>
      <c r="AA43" s="2194"/>
      <c r="AB43" s="2194"/>
      <c r="AC43" s="433"/>
      <c r="AD43" s="2193"/>
      <c r="AE43" s="2194"/>
      <c r="AF43" s="2194"/>
      <c r="AG43" s="2194"/>
      <c r="AH43" s="2194"/>
      <c r="AI43" s="2194"/>
      <c r="AJ43" s="2194"/>
      <c r="AK43" s="2194"/>
      <c r="AL43" s="2194"/>
      <c r="AM43" s="2194"/>
      <c r="AN43" s="433"/>
    </row>
    <row r="44" spans="2:40" ht="12" customHeight="1" x14ac:dyDescent="0.2">
      <c r="B44" s="2232"/>
      <c r="C44" s="2242"/>
      <c r="D44" s="2243"/>
      <c r="E44" s="2243"/>
      <c r="F44" s="2243"/>
      <c r="G44" s="2243"/>
      <c r="H44" s="2243"/>
      <c r="I44" s="2243"/>
      <c r="J44" s="2243"/>
      <c r="K44" s="2243"/>
      <c r="L44" s="2243"/>
      <c r="M44" s="2243"/>
      <c r="N44" s="2368"/>
      <c r="O44" s="2368"/>
      <c r="P44" s="2368"/>
      <c r="Q44" s="2369"/>
      <c r="R44" s="2195"/>
      <c r="S44" s="2196"/>
      <c r="T44" s="2196"/>
      <c r="U44" s="2196"/>
      <c r="V44" s="2196"/>
      <c r="W44" s="2196"/>
      <c r="X44" s="2196"/>
      <c r="Y44" s="2196"/>
      <c r="Z44" s="2196"/>
      <c r="AA44" s="2196"/>
      <c r="AB44" s="2196"/>
      <c r="AC44" s="432"/>
      <c r="AD44" s="2195"/>
      <c r="AE44" s="2196"/>
      <c r="AF44" s="2196"/>
      <c r="AG44" s="2196"/>
      <c r="AH44" s="2196"/>
      <c r="AI44" s="2196"/>
      <c r="AJ44" s="2196"/>
      <c r="AK44" s="2196"/>
      <c r="AL44" s="2196"/>
      <c r="AM44" s="2196"/>
      <c r="AN44" s="432"/>
    </row>
    <row r="45" spans="2:40" ht="3" customHeight="1" x14ac:dyDescent="0.2">
      <c r="B45" s="1152"/>
      <c r="C45" s="305"/>
      <c r="D45" s="313"/>
      <c r="E45" s="313"/>
      <c r="F45" s="313"/>
      <c r="G45" s="313"/>
      <c r="H45" s="313"/>
      <c r="I45" s="313"/>
      <c r="J45" s="313"/>
      <c r="K45" s="313"/>
      <c r="L45" s="313"/>
      <c r="M45" s="313"/>
      <c r="N45" s="313"/>
      <c r="O45" s="1163"/>
      <c r="P45" s="1163"/>
      <c r="Q45" s="314"/>
      <c r="R45" s="445"/>
      <c r="S45" s="446"/>
      <c r="T45" s="446"/>
      <c r="U45" s="100"/>
      <c r="V45" s="100"/>
      <c r="W45" s="100"/>
      <c r="X45" s="100"/>
      <c r="Y45" s="100"/>
      <c r="Z45" s="100"/>
      <c r="AA45" s="100"/>
      <c r="AB45" s="100"/>
      <c r="AC45" s="100"/>
      <c r="AD45" s="1152"/>
      <c r="AE45" s="446"/>
      <c r="AF45" s="100"/>
      <c r="AG45" s="100"/>
      <c r="AH45" s="100"/>
      <c r="AI45" s="100"/>
      <c r="AJ45" s="100"/>
      <c r="AK45" s="100"/>
      <c r="AL45" s="100"/>
      <c r="AM45" s="100"/>
      <c r="AN45" s="216"/>
    </row>
    <row r="46" spans="2:40" ht="15" customHeight="1" x14ac:dyDescent="0.2">
      <c r="B46" s="2278" t="s">
        <v>594</v>
      </c>
      <c r="C46" s="2240" t="s">
        <v>299</v>
      </c>
      <c r="D46" s="2241"/>
      <c r="E46" s="2241"/>
      <c r="F46" s="2241"/>
      <c r="G46" s="2241"/>
      <c r="H46" s="2241"/>
      <c r="I46" s="2241"/>
      <c r="J46" s="2241"/>
      <c r="K46" s="2241"/>
      <c r="L46" s="2241"/>
      <c r="M46" s="2241"/>
      <c r="N46" s="2241"/>
      <c r="O46" s="2241"/>
      <c r="P46" s="2241"/>
      <c r="Q46" s="2245"/>
      <c r="R46" s="2197"/>
      <c r="S46" s="2198"/>
      <c r="T46" s="2198"/>
      <c r="U46" s="2198"/>
      <c r="V46" s="2198"/>
      <c r="W46" s="2198"/>
      <c r="X46" s="2198"/>
      <c r="Y46" s="2198"/>
      <c r="Z46" s="2198"/>
      <c r="AA46" s="2198"/>
      <c r="AB46" s="2198"/>
      <c r="AC46" s="1514"/>
      <c r="AD46" s="2197"/>
      <c r="AE46" s="2198"/>
      <c r="AF46" s="2198"/>
      <c r="AG46" s="2198"/>
      <c r="AH46" s="2198"/>
      <c r="AI46" s="2198"/>
      <c r="AJ46" s="2198"/>
      <c r="AK46" s="2198"/>
      <c r="AL46" s="2198"/>
      <c r="AM46" s="2198"/>
      <c r="AN46" s="1514"/>
    </row>
    <row r="47" spans="2:40" ht="11.25" customHeight="1" x14ac:dyDescent="0.2">
      <c r="B47" s="2279"/>
      <c r="C47" s="2242"/>
      <c r="D47" s="2243"/>
      <c r="E47" s="2243"/>
      <c r="F47" s="2243"/>
      <c r="G47" s="2243"/>
      <c r="H47" s="2243"/>
      <c r="I47" s="2243"/>
      <c r="J47" s="2243"/>
      <c r="K47" s="2243"/>
      <c r="L47" s="2243"/>
      <c r="M47" s="2243"/>
      <c r="N47" s="2243"/>
      <c r="O47" s="2243"/>
      <c r="P47" s="2243"/>
      <c r="Q47" s="2246"/>
      <c r="R47" s="2195"/>
      <c r="S47" s="2196"/>
      <c r="T47" s="2196"/>
      <c r="U47" s="2196"/>
      <c r="V47" s="2196"/>
      <c r="W47" s="2196"/>
      <c r="X47" s="2196"/>
      <c r="Y47" s="2196"/>
      <c r="Z47" s="2196"/>
      <c r="AA47" s="2196"/>
      <c r="AB47" s="2196"/>
      <c r="AC47" s="432"/>
      <c r="AD47" s="2195"/>
      <c r="AE47" s="2196"/>
      <c r="AF47" s="2196"/>
      <c r="AG47" s="2196"/>
      <c r="AH47" s="2196"/>
      <c r="AI47" s="2196"/>
      <c r="AJ47" s="2196"/>
      <c r="AK47" s="2196"/>
      <c r="AL47" s="2196"/>
      <c r="AM47" s="2196"/>
      <c r="AN47" s="432"/>
    </row>
    <row r="48" spans="2:40" ht="3" customHeight="1" x14ac:dyDescent="0.2">
      <c r="B48" s="1459"/>
      <c r="C48" s="315"/>
      <c r="D48" s="161"/>
      <c r="E48" s="161"/>
      <c r="F48" s="161"/>
      <c r="G48" s="161"/>
      <c r="H48" s="161"/>
      <c r="I48" s="161"/>
      <c r="J48" s="313"/>
      <c r="K48" s="313"/>
      <c r="L48" s="313"/>
      <c r="M48" s="313"/>
      <c r="N48" s="313"/>
      <c r="O48" s="313"/>
      <c r="P48" s="313"/>
      <c r="Q48" s="314"/>
      <c r="R48" s="1148"/>
      <c r="S48" s="446"/>
      <c r="T48" s="446"/>
      <c r="U48" s="100"/>
      <c r="V48" s="100"/>
      <c r="W48" s="100"/>
      <c r="X48" s="100"/>
      <c r="Y48" s="100"/>
      <c r="Z48" s="100"/>
      <c r="AA48" s="100"/>
      <c r="AB48" s="100"/>
      <c r="AC48" s="100"/>
      <c r="AD48" s="1152"/>
      <c r="AE48" s="446"/>
      <c r="AF48" s="100"/>
      <c r="AG48" s="100"/>
      <c r="AH48" s="100"/>
      <c r="AI48" s="100"/>
      <c r="AJ48" s="100"/>
      <c r="AK48" s="100"/>
      <c r="AL48" s="100"/>
      <c r="AM48" s="100"/>
      <c r="AN48" s="216"/>
    </row>
    <row r="49" spans="2:40" ht="15" customHeight="1" x14ac:dyDescent="0.2">
      <c r="B49" s="2278" t="s">
        <v>595</v>
      </c>
      <c r="C49" s="2240" t="s">
        <v>663</v>
      </c>
      <c r="D49" s="2241"/>
      <c r="E49" s="2241"/>
      <c r="F49" s="2241"/>
      <c r="G49" s="2241"/>
      <c r="H49" s="2241"/>
      <c r="I49" s="2241"/>
      <c r="J49" s="2241"/>
      <c r="K49" s="2241"/>
      <c r="L49" s="2241"/>
      <c r="M49" s="2241"/>
      <c r="N49" s="2241"/>
      <c r="O49" s="2241"/>
      <c r="P49" s="2241"/>
      <c r="Q49" s="2245"/>
      <c r="R49" s="2197"/>
      <c r="S49" s="2198"/>
      <c r="T49" s="2198"/>
      <c r="U49" s="2198"/>
      <c r="V49" s="2198"/>
      <c r="W49" s="2198"/>
      <c r="X49" s="2198"/>
      <c r="Y49" s="2198"/>
      <c r="Z49" s="2198"/>
      <c r="AA49" s="2198"/>
      <c r="AB49" s="2198"/>
      <c r="AC49" s="1514"/>
      <c r="AD49" s="2197"/>
      <c r="AE49" s="2198"/>
      <c r="AF49" s="2198"/>
      <c r="AG49" s="2198"/>
      <c r="AH49" s="2198"/>
      <c r="AI49" s="2198"/>
      <c r="AJ49" s="2198"/>
      <c r="AK49" s="2198"/>
      <c r="AL49" s="2198"/>
      <c r="AM49" s="2198"/>
      <c r="AN49" s="1514"/>
    </row>
    <row r="50" spans="2:40" ht="9" customHeight="1" x14ac:dyDescent="0.2">
      <c r="B50" s="2279"/>
      <c r="C50" s="2242"/>
      <c r="D50" s="2243"/>
      <c r="E50" s="2243"/>
      <c r="F50" s="2243"/>
      <c r="G50" s="2243"/>
      <c r="H50" s="2243"/>
      <c r="I50" s="2243"/>
      <c r="J50" s="2243"/>
      <c r="K50" s="2243"/>
      <c r="L50" s="2243"/>
      <c r="M50" s="2243"/>
      <c r="N50" s="2243"/>
      <c r="O50" s="2243"/>
      <c r="P50" s="2243"/>
      <c r="Q50" s="2246"/>
      <c r="R50" s="2195"/>
      <c r="S50" s="2196"/>
      <c r="T50" s="2196"/>
      <c r="U50" s="2196"/>
      <c r="V50" s="2196"/>
      <c r="W50" s="2196"/>
      <c r="X50" s="2196"/>
      <c r="Y50" s="2196"/>
      <c r="Z50" s="2196"/>
      <c r="AA50" s="2196"/>
      <c r="AB50" s="2196"/>
      <c r="AC50" s="432"/>
      <c r="AD50" s="2195"/>
      <c r="AE50" s="2196"/>
      <c r="AF50" s="2196"/>
      <c r="AG50" s="2196"/>
      <c r="AH50" s="2196"/>
      <c r="AI50" s="2196"/>
      <c r="AJ50" s="2196"/>
      <c r="AK50" s="2196"/>
      <c r="AL50" s="2196"/>
      <c r="AM50" s="2196"/>
      <c r="AN50" s="432"/>
    </row>
    <row r="51" spans="2:40" ht="3" customHeight="1" x14ac:dyDescent="0.2">
      <c r="B51" s="1152"/>
      <c r="C51" s="1152"/>
      <c r="D51" s="1469"/>
      <c r="E51" s="1156"/>
      <c r="F51" s="1156"/>
      <c r="G51" s="1156"/>
      <c r="H51" s="1156"/>
      <c r="I51" s="1156"/>
      <c r="J51" s="1156"/>
      <c r="K51" s="1156"/>
      <c r="L51" s="1156"/>
      <c r="M51" s="1156"/>
      <c r="N51" s="1156"/>
      <c r="O51" s="1156"/>
      <c r="P51" s="1156"/>
      <c r="Q51" s="1157"/>
      <c r="R51" s="1161"/>
      <c r="S51" s="1161"/>
      <c r="T51" s="1161"/>
      <c r="U51" s="1161"/>
      <c r="V51" s="1161"/>
      <c r="W51" s="1161"/>
      <c r="X51" s="1161"/>
      <c r="Y51" s="1161"/>
      <c r="Z51" s="1161"/>
      <c r="AA51" s="1161"/>
      <c r="AB51" s="1161"/>
      <c r="AC51" s="984"/>
      <c r="AD51" s="1160"/>
      <c r="AE51" s="1161"/>
      <c r="AF51" s="1161"/>
      <c r="AG51" s="1161"/>
      <c r="AH51" s="1161"/>
      <c r="AI51" s="1161"/>
      <c r="AJ51" s="1161"/>
      <c r="AK51" s="1161"/>
      <c r="AL51" s="1161"/>
      <c r="AM51" s="1161"/>
      <c r="AN51" s="986"/>
    </row>
    <row r="52" spans="2:40" ht="15" customHeight="1" x14ac:dyDescent="0.2">
      <c r="B52" s="2278" t="s">
        <v>596</v>
      </c>
      <c r="C52" s="2240" t="s">
        <v>655</v>
      </c>
      <c r="D52" s="2241"/>
      <c r="E52" s="2241"/>
      <c r="F52" s="2241"/>
      <c r="G52" s="2241"/>
      <c r="H52" s="2241"/>
      <c r="I52" s="2241"/>
      <c r="J52" s="2241"/>
      <c r="K52" s="2241"/>
      <c r="L52" s="2241"/>
      <c r="M52" s="2241"/>
      <c r="N52" s="2241"/>
      <c r="O52" s="2241"/>
      <c r="P52" s="2241"/>
      <c r="Q52" s="2245"/>
      <c r="R52" s="2386"/>
      <c r="S52" s="2387"/>
      <c r="T52" s="2387"/>
      <c r="U52" s="2387"/>
      <c r="V52" s="2387"/>
      <c r="W52" s="2387"/>
      <c r="X52" s="2387"/>
      <c r="Y52" s="2387"/>
      <c r="Z52" s="2387"/>
      <c r="AA52" s="2387"/>
      <c r="AB52" s="2387"/>
      <c r="AC52" s="984"/>
      <c r="AD52" s="2386"/>
      <c r="AE52" s="2387"/>
      <c r="AF52" s="2387"/>
      <c r="AG52" s="2387"/>
      <c r="AH52" s="2387"/>
      <c r="AI52" s="2387"/>
      <c r="AJ52" s="2387"/>
      <c r="AK52" s="2387"/>
      <c r="AL52" s="2387"/>
      <c r="AM52" s="2387"/>
      <c r="AN52" s="986"/>
    </row>
    <row r="53" spans="2:40" ht="12" customHeight="1" x14ac:dyDescent="0.2">
      <c r="B53" s="2279"/>
      <c r="C53" s="2242"/>
      <c r="D53" s="2243"/>
      <c r="E53" s="2243"/>
      <c r="F53" s="2243"/>
      <c r="G53" s="2243"/>
      <c r="H53" s="2243"/>
      <c r="I53" s="2243"/>
      <c r="J53" s="2243"/>
      <c r="K53" s="2243"/>
      <c r="L53" s="2243"/>
      <c r="M53" s="2243"/>
      <c r="N53" s="2243"/>
      <c r="O53" s="2243"/>
      <c r="P53" s="2243"/>
      <c r="Q53" s="2246"/>
      <c r="R53" s="2388"/>
      <c r="S53" s="2389"/>
      <c r="T53" s="2389"/>
      <c r="U53" s="2389"/>
      <c r="V53" s="2389"/>
      <c r="W53" s="2389"/>
      <c r="X53" s="2389"/>
      <c r="Y53" s="2389"/>
      <c r="Z53" s="2389"/>
      <c r="AA53" s="2389"/>
      <c r="AB53" s="2389"/>
      <c r="AC53" s="1567"/>
      <c r="AD53" s="2388"/>
      <c r="AE53" s="2389"/>
      <c r="AF53" s="2389"/>
      <c r="AG53" s="2389"/>
      <c r="AH53" s="2389"/>
      <c r="AI53" s="2389"/>
      <c r="AJ53" s="2389"/>
      <c r="AK53" s="2389"/>
      <c r="AL53" s="2389"/>
      <c r="AM53" s="2389"/>
      <c r="AN53" s="1568"/>
    </row>
    <row r="54" spans="2:40" ht="3" customHeight="1" x14ac:dyDescent="0.2">
      <c r="B54" s="1152"/>
      <c r="C54" s="1152"/>
      <c r="D54" s="100"/>
      <c r="E54" s="100"/>
      <c r="F54" s="100"/>
      <c r="G54" s="100"/>
      <c r="H54" s="100"/>
      <c r="I54" s="100"/>
      <c r="J54" s="100"/>
      <c r="K54" s="100"/>
      <c r="L54" s="100"/>
      <c r="M54" s="100"/>
      <c r="N54" s="100"/>
      <c r="O54" s="100"/>
      <c r="P54" s="100"/>
      <c r="Q54" s="216"/>
      <c r="R54" s="449"/>
      <c r="S54" s="450"/>
      <c r="T54" s="450"/>
      <c r="U54" s="450"/>
      <c r="V54" s="450"/>
      <c r="W54" s="450"/>
      <c r="X54" s="450"/>
      <c r="Y54" s="450"/>
      <c r="Z54" s="450"/>
      <c r="AA54" s="450"/>
      <c r="AB54" s="450"/>
      <c r="AC54" s="450"/>
      <c r="AD54" s="451"/>
      <c r="AE54" s="446"/>
      <c r="AF54" s="446"/>
      <c r="AG54" s="100"/>
      <c r="AH54" s="100"/>
      <c r="AI54" s="100"/>
      <c r="AJ54" s="100"/>
      <c r="AK54" s="100"/>
      <c r="AL54" s="100"/>
      <c r="AM54" s="446"/>
      <c r="AN54" s="447"/>
    </row>
    <row r="55" spans="2:40" ht="15" customHeight="1" x14ac:dyDescent="0.2">
      <c r="B55" s="2278" t="s">
        <v>597</v>
      </c>
      <c r="C55" s="2240" t="s">
        <v>371</v>
      </c>
      <c r="D55" s="2241"/>
      <c r="E55" s="2241"/>
      <c r="F55" s="2241"/>
      <c r="G55" s="2241"/>
      <c r="H55" s="2241"/>
      <c r="I55" s="2241"/>
      <c r="J55" s="2241"/>
      <c r="K55" s="2241"/>
      <c r="L55" s="2241"/>
      <c r="M55" s="2241"/>
      <c r="N55" s="2241"/>
      <c r="O55" s="2241"/>
      <c r="P55" s="2241"/>
      <c r="Q55" s="2245"/>
      <c r="R55" s="2197"/>
      <c r="S55" s="2198"/>
      <c r="T55" s="2198"/>
      <c r="U55" s="2198"/>
      <c r="V55" s="2198"/>
      <c r="W55" s="2198"/>
      <c r="X55" s="2198"/>
      <c r="Y55" s="2198"/>
      <c r="Z55" s="2198"/>
      <c r="AA55" s="2198"/>
      <c r="AB55" s="2198"/>
      <c r="AC55" s="1514"/>
      <c r="AD55" s="2197"/>
      <c r="AE55" s="2198"/>
      <c r="AF55" s="2198"/>
      <c r="AG55" s="2198"/>
      <c r="AH55" s="2198"/>
      <c r="AI55" s="2198"/>
      <c r="AJ55" s="2198"/>
      <c r="AK55" s="2198"/>
      <c r="AL55" s="2198"/>
      <c r="AM55" s="2198"/>
      <c r="AN55" s="1514"/>
    </row>
    <row r="56" spans="2:40" ht="6.75" customHeight="1" x14ac:dyDescent="0.2">
      <c r="B56" s="2279"/>
      <c r="C56" s="2242"/>
      <c r="D56" s="2243"/>
      <c r="E56" s="2243"/>
      <c r="F56" s="2243"/>
      <c r="G56" s="2243"/>
      <c r="H56" s="2243"/>
      <c r="I56" s="2243"/>
      <c r="J56" s="2243"/>
      <c r="K56" s="2243"/>
      <c r="L56" s="2243"/>
      <c r="M56" s="2243"/>
      <c r="N56" s="2243"/>
      <c r="O56" s="2243"/>
      <c r="P56" s="2243"/>
      <c r="Q56" s="2246"/>
      <c r="R56" s="2195"/>
      <c r="S56" s="2196"/>
      <c r="T56" s="2196"/>
      <c r="U56" s="2196"/>
      <c r="V56" s="2196"/>
      <c r="W56" s="2196"/>
      <c r="X56" s="2196"/>
      <c r="Y56" s="2196"/>
      <c r="Z56" s="2196"/>
      <c r="AA56" s="2196"/>
      <c r="AB56" s="2196"/>
      <c r="AC56" s="432"/>
      <c r="AD56" s="2195"/>
      <c r="AE56" s="2196"/>
      <c r="AF56" s="2196"/>
      <c r="AG56" s="2196"/>
      <c r="AH56" s="2196"/>
      <c r="AI56" s="2196"/>
      <c r="AJ56" s="2196"/>
      <c r="AK56" s="2196"/>
      <c r="AL56" s="2196"/>
      <c r="AM56" s="2196"/>
      <c r="AN56" s="432"/>
    </row>
    <row r="57" spans="2:40" ht="3" customHeight="1" x14ac:dyDescent="0.2">
      <c r="B57" s="1460"/>
      <c r="C57" s="2270" t="s">
        <v>300</v>
      </c>
      <c r="D57" s="2365"/>
      <c r="E57" s="2365"/>
      <c r="F57" s="2365"/>
      <c r="G57" s="2365"/>
      <c r="H57" s="2365"/>
      <c r="I57" s="2365"/>
      <c r="J57" s="2365"/>
      <c r="K57" s="2365"/>
      <c r="L57" s="2365"/>
      <c r="M57" s="2365"/>
      <c r="N57" s="2365"/>
      <c r="O57" s="2365"/>
      <c r="P57" s="2365"/>
      <c r="Q57" s="2394"/>
      <c r="R57" s="1569"/>
      <c r="S57" s="1570"/>
      <c r="T57" s="1570"/>
      <c r="U57" s="1570"/>
      <c r="V57" s="1570"/>
      <c r="W57" s="1570"/>
      <c r="X57" s="1570"/>
      <c r="Y57" s="1570"/>
      <c r="Z57" s="1570"/>
      <c r="AA57" s="1570"/>
      <c r="AB57" s="1570"/>
      <c r="AC57" s="1570"/>
      <c r="AD57" s="1571"/>
      <c r="AE57" s="1572"/>
      <c r="AF57" s="1572"/>
      <c r="AG57" s="239"/>
      <c r="AH57" s="239"/>
      <c r="AI57" s="239"/>
      <c r="AJ57" s="239"/>
      <c r="AK57" s="239"/>
      <c r="AL57" s="239"/>
      <c r="AM57" s="1572"/>
      <c r="AN57" s="1573"/>
    </row>
    <row r="58" spans="2:40" ht="15" customHeight="1" x14ac:dyDescent="0.2">
      <c r="B58" s="2278" t="s">
        <v>598</v>
      </c>
      <c r="C58" s="2240"/>
      <c r="D58" s="2241"/>
      <c r="E58" s="2241"/>
      <c r="F58" s="2241"/>
      <c r="G58" s="2241"/>
      <c r="H58" s="2241"/>
      <c r="I58" s="2241"/>
      <c r="J58" s="2241"/>
      <c r="K58" s="2241"/>
      <c r="L58" s="2241"/>
      <c r="M58" s="2241"/>
      <c r="N58" s="2241"/>
      <c r="O58" s="2241"/>
      <c r="P58" s="2241"/>
      <c r="Q58" s="2245"/>
      <c r="R58" s="2197"/>
      <c r="S58" s="2198"/>
      <c r="T58" s="2198"/>
      <c r="U58" s="2198"/>
      <c r="V58" s="2198"/>
      <c r="W58" s="2198"/>
      <c r="X58" s="2198"/>
      <c r="Y58" s="2198"/>
      <c r="Z58" s="2198"/>
      <c r="AA58" s="2198"/>
      <c r="AB58" s="2198"/>
      <c r="AC58" s="1514"/>
      <c r="AD58" s="2197"/>
      <c r="AE58" s="2198"/>
      <c r="AF58" s="2198"/>
      <c r="AG58" s="2198"/>
      <c r="AH58" s="2198"/>
      <c r="AI58" s="2198"/>
      <c r="AJ58" s="2198"/>
      <c r="AK58" s="2198"/>
      <c r="AL58" s="2198"/>
      <c r="AM58" s="2198"/>
      <c r="AN58" s="1514"/>
    </row>
    <row r="59" spans="2:40" ht="9.75" customHeight="1" x14ac:dyDescent="0.2">
      <c r="B59" s="2279"/>
      <c r="C59" s="2242"/>
      <c r="D59" s="2243"/>
      <c r="E59" s="2243"/>
      <c r="F59" s="2243"/>
      <c r="G59" s="2243"/>
      <c r="H59" s="2243"/>
      <c r="I59" s="2243"/>
      <c r="J59" s="2243"/>
      <c r="K59" s="2243"/>
      <c r="L59" s="2243"/>
      <c r="M59" s="2243"/>
      <c r="N59" s="2243"/>
      <c r="O59" s="2243"/>
      <c r="P59" s="2243"/>
      <c r="Q59" s="2246"/>
      <c r="R59" s="2195"/>
      <c r="S59" s="2196"/>
      <c r="T59" s="2196"/>
      <c r="U59" s="2196"/>
      <c r="V59" s="2196"/>
      <c r="W59" s="2196"/>
      <c r="X59" s="2196"/>
      <c r="Y59" s="2196"/>
      <c r="Z59" s="2196"/>
      <c r="AA59" s="2196"/>
      <c r="AB59" s="2196"/>
      <c r="AC59" s="432"/>
      <c r="AD59" s="2195"/>
      <c r="AE59" s="2196"/>
      <c r="AF59" s="2196"/>
      <c r="AG59" s="2196"/>
      <c r="AH59" s="2196"/>
      <c r="AI59" s="2196"/>
      <c r="AJ59" s="2196"/>
      <c r="AK59" s="2196"/>
      <c r="AL59" s="2196"/>
      <c r="AM59" s="2196"/>
      <c r="AN59" s="432"/>
    </row>
    <row r="60" spans="2:40" ht="3" customHeight="1" x14ac:dyDescent="0.2">
      <c r="B60" s="1152"/>
      <c r="C60" s="312"/>
      <c r="D60" s="313"/>
      <c r="E60" s="313"/>
      <c r="F60" s="313"/>
      <c r="G60" s="313"/>
      <c r="H60" s="313"/>
      <c r="I60" s="313"/>
      <c r="J60" s="313"/>
      <c r="K60" s="313"/>
      <c r="L60" s="313"/>
      <c r="M60" s="313"/>
      <c r="N60" s="313"/>
      <c r="O60" s="313"/>
      <c r="P60" s="313"/>
      <c r="Q60" s="314"/>
      <c r="R60" s="449"/>
      <c r="S60" s="450"/>
      <c r="T60" s="450"/>
      <c r="U60" s="450"/>
      <c r="V60" s="450"/>
      <c r="W60" s="450"/>
      <c r="X60" s="450"/>
      <c r="Y60" s="450"/>
      <c r="Z60" s="450"/>
      <c r="AA60" s="450"/>
      <c r="AB60" s="450"/>
      <c r="AC60" s="450"/>
      <c r="AD60" s="451"/>
      <c r="AE60" s="446"/>
      <c r="AF60" s="446"/>
      <c r="AG60" s="100"/>
      <c r="AH60" s="100"/>
      <c r="AI60" s="100"/>
      <c r="AJ60" s="100"/>
      <c r="AK60" s="100"/>
      <c r="AL60" s="100"/>
      <c r="AM60" s="446"/>
      <c r="AN60" s="447"/>
    </row>
    <row r="61" spans="2:40" ht="15" customHeight="1" x14ac:dyDescent="0.2">
      <c r="B61" s="2202" t="s">
        <v>599</v>
      </c>
      <c r="C61" s="244" t="s">
        <v>302</v>
      </c>
      <c r="D61" s="313"/>
      <c r="E61" s="313"/>
      <c r="F61" s="313"/>
      <c r="G61" s="313"/>
      <c r="H61" s="313"/>
      <c r="I61" s="313"/>
      <c r="J61" s="313"/>
      <c r="K61" s="313"/>
      <c r="L61" s="313"/>
      <c r="M61" s="313"/>
      <c r="N61" s="313"/>
      <c r="O61" s="313"/>
      <c r="P61" s="313"/>
      <c r="Q61" s="314"/>
      <c r="R61" s="2197"/>
      <c r="S61" s="2198"/>
      <c r="T61" s="2198"/>
      <c r="U61" s="2198"/>
      <c r="V61" s="2198"/>
      <c r="W61" s="2198"/>
      <c r="X61" s="2198"/>
      <c r="Y61" s="2198"/>
      <c r="Z61" s="2198"/>
      <c r="AA61" s="2198"/>
      <c r="AB61" s="2198"/>
      <c r="AC61" s="420"/>
      <c r="AD61" s="2197"/>
      <c r="AE61" s="2198"/>
      <c r="AF61" s="2198"/>
      <c r="AG61" s="2198"/>
      <c r="AH61" s="2198"/>
      <c r="AI61" s="2198"/>
      <c r="AJ61" s="2198"/>
      <c r="AK61" s="2198"/>
      <c r="AL61" s="2198"/>
      <c r="AM61" s="2198"/>
      <c r="AN61" s="420"/>
    </row>
    <row r="62" spans="2:40" ht="15" customHeight="1" x14ac:dyDescent="0.2">
      <c r="B62" s="2202"/>
      <c r="C62" s="244" t="s">
        <v>301</v>
      </c>
      <c r="D62" s="313"/>
      <c r="E62" s="313"/>
      <c r="F62" s="313"/>
      <c r="G62" s="313"/>
      <c r="H62" s="2392"/>
      <c r="I62" s="2392"/>
      <c r="J62" s="2392"/>
      <c r="K62" s="2392"/>
      <c r="L62" s="2392"/>
      <c r="M62" s="2392"/>
      <c r="N62" s="2392"/>
      <c r="O62" s="2392"/>
      <c r="P62" s="2392"/>
      <c r="Q62" s="2393"/>
      <c r="R62" s="2195"/>
      <c r="S62" s="2196"/>
      <c r="T62" s="2196"/>
      <c r="U62" s="2196"/>
      <c r="V62" s="2196"/>
      <c r="W62" s="2196"/>
      <c r="X62" s="2196"/>
      <c r="Y62" s="2196"/>
      <c r="Z62" s="2196"/>
      <c r="AA62" s="2196"/>
      <c r="AB62" s="2196"/>
      <c r="AC62" s="432"/>
      <c r="AD62" s="2195"/>
      <c r="AE62" s="2196"/>
      <c r="AF62" s="2196"/>
      <c r="AG62" s="2196"/>
      <c r="AH62" s="2196"/>
      <c r="AI62" s="2196"/>
      <c r="AJ62" s="2196"/>
      <c r="AK62" s="2196"/>
      <c r="AL62" s="2196"/>
      <c r="AM62" s="2196"/>
      <c r="AN62" s="432"/>
    </row>
    <row r="63" spans="2:40" ht="3" customHeight="1" x14ac:dyDescent="0.2">
      <c r="B63" s="247"/>
      <c r="C63" s="2203" t="s">
        <v>245</v>
      </c>
      <c r="D63" s="2204"/>
      <c r="E63" s="2204"/>
      <c r="F63" s="2204"/>
      <c r="G63" s="2204"/>
      <c r="H63" s="2204"/>
      <c r="I63" s="2204"/>
      <c r="J63" s="2204"/>
      <c r="K63" s="2204"/>
      <c r="L63" s="2204"/>
      <c r="M63" s="2204"/>
      <c r="N63" s="2204"/>
      <c r="O63" s="2204"/>
      <c r="P63" s="2204"/>
      <c r="Q63" s="2205"/>
      <c r="R63" s="987"/>
      <c r="S63" s="988"/>
      <c r="T63" s="988"/>
      <c r="U63" s="988"/>
      <c r="V63" s="988"/>
      <c r="W63" s="988"/>
      <c r="X63" s="988"/>
      <c r="Y63" s="988"/>
      <c r="Z63" s="988"/>
      <c r="AA63" s="988"/>
      <c r="AB63" s="2378" t="s">
        <v>544</v>
      </c>
      <c r="AC63" s="2379"/>
      <c r="AD63" s="2193"/>
      <c r="AE63" s="2194"/>
      <c r="AF63" s="2194"/>
      <c r="AG63" s="2194"/>
      <c r="AH63" s="2194"/>
      <c r="AI63" s="2194"/>
      <c r="AJ63" s="2194"/>
      <c r="AK63" s="2194"/>
      <c r="AL63" s="2194"/>
      <c r="AM63" s="2194"/>
      <c r="AN63" s="433"/>
    </row>
    <row r="64" spans="2:40" ht="12" customHeight="1" x14ac:dyDescent="0.2">
      <c r="B64" s="243"/>
      <c r="C64" s="2202"/>
      <c r="D64" s="2191"/>
      <c r="E64" s="2191"/>
      <c r="F64" s="2191"/>
      <c r="G64" s="2191"/>
      <c r="H64" s="2191"/>
      <c r="I64" s="2191"/>
      <c r="J64" s="2191"/>
      <c r="K64" s="2191"/>
      <c r="L64" s="2191"/>
      <c r="M64" s="2191"/>
      <c r="N64" s="2191"/>
      <c r="O64" s="2191"/>
      <c r="P64" s="2191"/>
      <c r="Q64" s="2192"/>
      <c r="R64" s="989"/>
      <c r="S64" s="990"/>
      <c r="T64" s="991"/>
      <c r="U64" s="991"/>
      <c r="V64" s="991"/>
      <c r="W64" s="991"/>
      <c r="X64" s="991"/>
      <c r="Y64" s="991"/>
      <c r="Z64" s="991"/>
      <c r="AA64" s="991"/>
      <c r="AB64" s="2380"/>
      <c r="AC64" s="2381"/>
      <c r="AD64" s="2197"/>
      <c r="AE64" s="2198"/>
      <c r="AF64" s="2198"/>
      <c r="AG64" s="2198"/>
      <c r="AH64" s="2198"/>
      <c r="AI64" s="2198"/>
      <c r="AJ64" s="2198"/>
      <c r="AK64" s="2198"/>
      <c r="AL64" s="2198"/>
      <c r="AM64" s="2198"/>
      <c r="AN64" s="420"/>
    </row>
    <row r="65" spans="2:48" ht="9" customHeight="1" x14ac:dyDescent="0.2">
      <c r="B65" s="240"/>
      <c r="C65" s="2232"/>
      <c r="D65" s="2244"/>
      <c r="E65" s="2244"/>
      <c r="F65" s="2244"/>
      <c r="G65" s="2244"/>
      <c r="H65" s="2244"/>
      <c r="I65" s="2244"/>
      <c r="J65" s="2244"/>
      <c r="K65" s="2244"/>
      <c r="L65" s="2244"/>
      <c r="M65" s="2244"/>
      <c r="N65" s="2244"/>
      <c r="O65" s="2244"/>
      <c r="P65" s="2244"/>
      <c r="Q65" s="2233"/>
      <c r="R65" s="992"/>
      <c r="S65" s="992"/>
      <c r="T65" s="993"/>
      <c r="U65" s="993"/>
      <c r="V65" s="993"/>
      <c r="W65" s="993"/>
      <c r="X65" s="993"/>
      <c r="Y65" s="993"/>
      <c r="Z65" s="993"/>
      <c r="AA65" s="993"/>
      <c r="AB65" s="2382"/>
      <c r="AC65" s="2383"/>
      <c r="AD65" s="2195"/>
      <c r="AE65" s="2196"/>
      <c r="AF65" s="2196"/>
      <c r="AG65" s="2196"/>
      <c r="AH65" s="2196"/>
      <c r="AI65" s="2196"/>
      <c r="AJ65" s="2196"/>
      <c r="AK65" s="2196"/>
      <c r="AL65" s="2196"/>
      <c r="AM65" s="2196"/>
      <c r="AN65" s="432"/>
    </row>
    <row r="66" spans="2:48" ht="8.1" customHeight="1" x14ac:dyDescent="0.2">
      <c r="B66" s="232"/>
      <c r="C66" s="232"/>
      <c r="D66" s="62"/>
      <c r="E66" s="62"/>
      <c r="F66" s="62"/>
      <c r="G66" s="62"/>
      <c r="H66" s="62"/>
      <c r="I66" s="62"/>
      <c r="J66" s="62"/>
      <c r="K66" s="62"/>
      <c r="L66" s="62"/>
      <c r="M66" s="62"/>
      <c r="N66" s="62"/>
      <c r="O66" s="62"/>
      <c r="P66" s="62"/>
      <c r="Q66" s="62"/>
      <c r="R66" s="62"/>
      <c r="S66" s="62"/>
      <c r="T66" s="62"/>
      <c r="U66" s="62"/>
      <c r="V66" s="62"/>
      <c r="W66" s="62"/>
      <c r="X66" s="62"/>
      <c r="Y66" s="232"/>
      <c r="Z66" s="232"/>
      <c r="AA66" s="232"/>
      <c r="AB66" s="232"/>
      <c r="AC66" s="232"/>
      <c r="AD66" s="232"/>
      <c r="AE66" s="232"/>
      <c r="AF66" s="232"/>
      <c r="AG66" s="232"/>
      <c r="AH66" s="232"/>
      <c r="AI66" s="232"/>
      <c r="AJ66" s="232"/>
      <c r="AK66" s="232"/>
      <c r="AL66" s="232"/>
      <c r="AM66" s="232"/>
      <c r="AN66" s="232"/>
    </row>
    <row r="67" spans="2:48" ht="8.1" customHeight="1" x14ac:dyDescent="0.2">
      <c r="B67" s="8"/>
      <c r="C67" s="8"/>
      <c r="D67" s="51"/>
      <c r="E67" s="51"/>
      <c r="F67" s="51"/>
      <c r="G67" s="51"/>
      <c r="H67" s="51"/>
      <c r="I67" s="51"/>
      <c r="J67" s="51"/>
      <c r="K67" s="51"/>
      <c r="L67" s="51"/>
      <c r="M67" s="51"/>
      <c r="N67" s="51"/>
      <c r="O67" s="51"/>
      <c r="P67" s="51"/>
      <c r="Q67" s="51"/>
      <c r="R67" s="51"/>
      <c r="S67" s="51"/>
      <c r="T67" s="51"/>
      <c r="U67" s="51"/>
      <c r="V67" s="51"/>
      <c r="W67" s="51"/>
      <c r="X67" s="51"/>
      <c r="Y67" s="8"/>
      <c r="Z67" s="8"/>
      <c r="AA67" s="8"/>
      <c r="AB67" s="8"/>
      <c r="AC67" s="8"/>
      <c r="AD67" s="8"/>
      <c r="AE67" s="8"/>
      <c r="AF67" s="8"/>
      <c r="AG67" s="8"/>
      <c r="AH67" s="8"/>
      <c r="AI67" s="8"/>
      <c r="AJ67" s="8"/>
      <c r="AK67" s="8"/>
      <c r="AL67" s="8"/>
      <c r="AM67" s="8"/>
      <c r="AN67" s="8"/>
    </row>
    <row r="68" spans="2:48" ht="8.1" customHeight="1" x14ac:dyDescent="0.2">
      <c r="B68" s="8"/>
      <c r="C68" s="8"/>
      <c r="D68" s="51"/>
      <c r="E68" s="51"/>
      <c r="F68" s="51"/>
      <c r="G68" s="51"/>
      <c r="H68" s="51"/>
      <c r="I68" s="51"/>
      <c r="J68" s="51"/>
      <c r="K68" s="51"/>
      <c r="L68" s="51"/>
      <c r="M68" s="51"/>
      <c r="N68" s="51"/>
      <c r="O68" s="51"/>
      <c r="P68" s="51"/>
      <c r="Q68" s="51"/>
      <c r="R68" s="51"/>
      <c r="S68" s="51"/>
      <c r="T68" s="51"/>
      <c r="U68" s="51"/>
      <c r="V68" s="51"/>
      <c r="W68" s="51"/>
      <c r="X68" s="51"/>
      <c r="Y68" s="8"/>
      <c r="Z68" s="8"/>
      <c r="AA68" s="8"/>
      <c r="AB68" s="8"/>
      <c r="AC68" s="8"/>
      <c r="AD68" s="8"/>
      <c r="AE68" s="8"/>
      <c r="AF68" s="8"/>
      <c r="AG68" s="8"/>
      <c r="AH68" s="8"/>
      <c r="AI68" s="8"/>
      <c r="AJ68" s="8"/>
      <c r="AK68" s="8"/>
      <c r="AL68" s="8"/>
      <c r="AM68" s="8"/>
      <c r="AN68" s="8"/>
    </row>
    <row r="69" spans="2:48" ht="15" customHeight="1" x14ac:dyDescent="0.25">
      <c r="B69" s="105" t="s">
        <v>264</v>
      </c>
      <c r="C69" s="105"/>
      <c r="D69" s="105"/>
      <c r="E69" s="115"/>
      <c r="F69" s="105" t="s">
        <v>29</v>
      </c>
      <c r="G69" s="105" t="s">
        <v>657</v>
      </c>
      <c r="H69" s="105"/>
      <c r="I69" s="105"/>
      <c r="J69" s="105"/>
      <c r="K69" s="105"/>
      <c r="L69" s="51"/>
      <c r="M69" s="51"/>
      <c r="N69" s="51"/>
      <c r="O69" s="51"/>
      <c r="P69" s="51"/>
      <c r="Q69" s="51"/>
      <c r="R69" s="51"/>
      <c r="S69" s="51"/>
      <c r="T69" s="51"/>
      <c r="U69" s="51"/>
      <c r="V69" s="51"/>
      <c r="W69" s="51"/>
      <c r="X69" s="51"/>
      <c r="Y69" s="8"/>
      <c r="Z69" s="8"/>
      <c r="AA69" s="8"/>
      <c r="AB69" s="8"/>
      <c r="AC69" s="8"/>
      <c r="AD69" s="8"/>
      <c r="AE69" s="8"/>
      <c r="AF69" s="8"/>
      <c r="AG69" s="8"/>
      <c r="AH69" s="8"/>
      <c r="AI69" s="8"/>
      <c r="AJ69" s="8"/>
      <c r="AK69" s="8"/>
      <c r="AL69" s="8"/>
      <c r="AM69" s="8"/>
      <c r="AN69" s="8"/>
    </row>
    <row r="70" spans="2:48" ht="6.75" customHeight="1" x14ac:dyDescent="0.2">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row>
    <row r="71" spans="2:48" ht="15" customHeight="1" x14ac:dyDescent="0.2">
      <c r="B71" s="2270" t="s">
        <v>79</v>
      </c>
      <c r="C71" s="2328" t="s">
        <v>794</v>
      </c>
      <c r="D71" s="2329"/>
      <c r="E71" s="2330"/>
      <c r="F71" s="2203" t="s">
        <v>793</v>
      </c>
      <c r="G71" s="2204"/>
      <c r="H71" s="2204"/>
      <c r="I71" s="2204"/>
      <c r="J71" s="2204"/>
      <c r="K71" s="2204"/>
      <c r="L71" s="2204"/>
      <c r="M71" s="2205"/>
      <c r="N71" s="2247" t="s">
        <v>265</v>
      </c>
      <c r="O71" s="2206"/>
      <c r="P71" s="2206"/>
      <c r="Q71" s="2207"/>
      <c r="R71" s="2247" t="s">
        <v>267</v>
      </c>
      <c r="S71" s="2206"/>
      <c r="T71" s="2206"/>
      <c r="U71" s="2206"/>
      <c r="V71" s="2206"/>
      <c r="W71" s="2206"/>
      <c r="X71" s="2206"/>
      <c r="Y71" s="2206"/>
      <c r="Z71" s="2206"/>
      <c r="AA71" s="2206"/>
      <c r="AB71" s="2206"/>
      <c r="AC71" s="2207"/>
      <c r="AD71" s="2203" t="s">
        <v>268</v>
      </c>
      <c r="AE71" s="2204"/>
      <c r="AF71" s="2204"/>
      <c r="AG71" s="2204"/>
      <c r="AH71" s="2204"/>
      <c r="AI71" s="2204"/>
      <c r="AJ71" s="2204"/>
      <c r="AK71" s="2204"/>
      <c r="AL71" s="2204"/>
      <c r="AM71" s="2204"/>
      <c r="AN71" s="2205"/>
    </row>
    <row r="72" spans="2:48" ht="12.75" customHeight="1" x14ac:dyDescent="0.2">
      <c r="B72" s="2240"/>
      <c r="C72" s="2331"/>
      <c r="D72" s="2332"/>
      <c r="E72" s="2333"/>
      <c r="F72" s="2202"/>
      <c r="G72" s="2191"/>
      <c r="H72" s="2191"/>
      <c r="I72" s="2191"/>
      <c r="J72" s="2191"/>
      <c r="K72" s="2191"/>
      <c r="L72" s="2191"/>
      <c r="M72" s="2192"/>
      <c r="N72" s="2234" t="s">
        <v>266</v>
      </c>
      <c r="O72" s="2235"/>
      <c r="P72" s="2235"/>
      <c r="Q72" s="2236"/>
      <c r="R72" s="2234" t="s">
        <v>73</v>
      </c>
      <c r="S72" s="2235"/>
      <c r="T72" s="2235"/>
      <c r="U72" s="2235"/>
      <c r="V72" s="2235"/>
      <c r="W72" s="2235"/>
      <c r="X72" s="2235"/>
      <c r="Y72" s="2235"/>
      <c r="Z72" s="2235"/>
      <c r="AA72" s="2235"/>
      <c r="AB72" s="2235"/>
      <c r="AC72" s="2236"/>
      <c r="AD72" s="2202"/>
      <c r="AE72" s="2191"/>
      <c r="AF72" s="2191"/>
      <c r="AG72" s="2191"/>
      <c r="AH72" s="2191"/>
      <c r="AI72" s="2191"/>
      <c r="AJ72" s="2191"/>
      <c r="AK72" s="2191"/>
      <c r="AL72" s="2191"/>
      <c r="AM72" s="2191"/>
      <c r="AN72" s="2192"/>
    </row>
    <row r="73" spans="2:48" ht="3" customHeight="1" x14ac:dyDescent="0.2">
      <c r="B73" s="2240"/>
      <c r="C73" s="2334"/>
      <c r="D73" s="2335"/>
      <c r="E73" s="2336"/>
      <c r="F73" s="2232"/>
      <c r="G73" s="2244"/>
      <c r="H73" s="2244"/>
      <c r="I73" s="2244"/>
      <c r="J73" s="2244"/>
      <c r="K73" s="2244"/>
      <c r="L73" s="2244"/>
      <c r="M73" s="2233"/>
      <c r="N73" s="792"/>
      <c r="O73" s="793"/>
      <c r="P73" s="793"/>
      <c r="Q73" s="794"/>
      <c r="R73" s="792"/>
      <c r="S73" s="793"/>
      <c r="T73" s="793"/>
      <c r="U73" s="793"/>
      <c r="V73" s="793"/>
      <c r="W73" s="793"/>
      <c r="X73" s="793"/>
      <c r="Y73" s="793"/>
      <c r="Z73" s="793"/>
      <c r="AA73" s="793"/>
      <c r="AB73" s="793"/>
      <c r="AC73" s="793"/>
      <c r="AD73" s="792"/>
      <c r="AE73" s="793"/>
      <c r="AF73" s="793"/>
      <c r="AG73" s="100"/>
      <c r="AH73" s="100"/>
      <c r="AI73" s="100"/>
      <c r="AJ73" s="100"/>
      <c r="AK73" s="100"/>
      <c r="AL73" s="100"/>
      <c r="AM73" s="100"/>
      <c r="AN73" s="216"/>
    </row>
    <row r="74" spans="2:48" s="102" customFormat="1" ht="12.75" customHeight="1" x14ac:dyDescent="0.2">
      <c r="B74" s="1158" t="s">
        <v>68</v>
      </c>
      <c r="C74" s="2269" t="s">
        <v>67</v>
      </c>
      <c r="D74" s="2238"/>
      <c r="E74" s="2239"/>
      <c r="F74" s="2269" t="s">
        <v>69</v>
      </c>
      <c r="G74" s="2238"/>
      <c r="H74" s="2238"/>
      <c r="I74" s="2238"/>
      <c r="J74" s="2238"/>
      <c r="K74" s="2238"/>
      <c r="L74" s="2238"/>
      <c r="M74" s="2239"/>
      <c r="N74" s="2269" t="s">
        <v>70</v>
      </c>
      <c r="O74" s="2238"/>
      <c r="P74" s="2238"/>
      <c r="Q74" s="2239"/>
      <c r="R74" s="2269" t="s">
        <v>71</v>
      </c>
      <c r="S74" s="2238"/>
      <c r="T74" s="2238"/>
      <c r="U74" s="2238"/>
      <c r="V74" s="2238"/>
      <c r="W74" s="2238"/>
      <c r="X74" s="2238"/>
      <c r="Y74" s="2238"/>
      <c r="Z74" s="2238"/>
      <c r="AA74" s="2238"/>
      <c r="AB74" s="2238"/>
      <c r="AC74" s="2239"/>
      <c r="AD74" s="2269" t="s">
        <v>104</v>
      </c>
      <c r="AE74" s="2238"/>
      <c r="AF74" s="2238"/>
      <c r="AG74" s="2238"/>
      <c r="AH74" s="2238"/>
      <c r="AI74" s="2238"/>
      <c r="AJ74" s="2238"/>
      <c r="AK74" s="2238"/>
      <c r="AL74" s="2238"/>
      <c r="AM74" s="2238"/>
      <c r="AN74" s="2239"/>
    </row>
    <row r="75" spans="2:48" ht="18" customHeight="1" x14ac:dyDescent="0.2">
      <c r="B75" s="2282" t="s">
        <v>584</v>
      </c>
      <c r="C75" s="2541"/>
      <c r="D75" s="2542"/>
      <c r="E75" s="2543"/>
      <c r="F75" s="2529" t="s">
        <v>1318</v>
      </c>
      <c r="G75" s="2530"/>
      <c r="H75" s="2530"/>
      <c r="I75" s="2530"/>
      <c r="J75" s="2530"/>
      <c r="K75" s="2530"/>
      <c r="L75" s="2530"/>
      <c r="M75" s="2531"/>
      <c r="N75" s="2547"/>
      <c r="O75" s="2548"/>
      <c r="P75" s="2548"/>
      <c r="Q75" s="2549"/>
      <c r="R75" s="2535">
        <f ca="1">'FE-1770 S-II'!R90</f>
        <v>0</v>
      </c>
      <c r="S75" s="2536"/>
      <c r="T75" s="2536"/>
      <c r="U75" s="2536"/>
      <c r="V75" s="2536"/>
      <c r="W75" s="2536"/>
      <c r="X75" s="2536"/>
      <c r="Y75" s="2536"/>
      <c r="Z75" s="2536"/>
      <c r="AA75" s="2536"/>
      <c r="AB75" s="2536"/>
      <c r="AC75" s="2537"/>
      <c r="AD75" s="2515" t="str">
        <f>IF(dateofdeparture&gt;0,"I have left Indonesia","")</f>
        <v/>
      </c>
      <c r="AE75" s="2516"/>
      <c r="AF75" s="2516"/>
      <c r="AG75" s="2516"/>
      <c r="AH75" s="2516"/>
      <c r="AI75" s="2516"/>
      <c r="AJ75" s="2516"/>
      <c r="AK75" s="2516"/>
      <c r="AL75" s="2516"/>
      <c r="AM75" s="2516"/>
      <c r="AN75" s="2517"/>
      <c r="AP75" s="2582" t="s">
        <v>1323</v>
      </c>
      <c r="AQ75" s="2582"/>
      <c r="AR75" s="2582"/>
      <c r="AS75" s="2582"/>
      <c r="AT75" s="2582"/>
      <c r="AU75" s="2582"/>
      <c r="AV75" s="2582"/>
    </row>
    <row r="76" spans="2:48" ht="18" customHeight="1" x14ac:dyDescent="0.2">
      <c r="B76" s="2278"/>
      <c r="C76" s="2544"/>
      <c r="D76" s="2545"/>
      <c r="E76" s="2546"/>
      <c r="F76" s="2532"/>
      <c r="G76" s="2533"/>
      <c r="H76" s="2533"/>
      <c r="I76" s="2533"/>
      <c r="J76" s="2533"/>
      <c r="K76" s="2533"/>
      <c r="L76" s="2533"/>
      <c r="M76" s="2534"/>
      <c r="N76" s="2550"/>
      <c r="O76" s="2551"/>
      <c r="P76" s="2551"/>
      <c r="Q76" s="2552"/>
      <c r="R76" s="2538"/>
      <c r="S76" s="2539"/>
      <c r="T76" s="2539"/>
      <c r="U76" s="2539"/>
      <c r="V76" s="2539"/>
      <c r="W76" s="2539"/>
      <c r="X76" s="2539"/>
      <c r="Y76" s="2539"/>
      <c r="Z76" s="2539"/>
      <c r="AA76" s="2539"/>
      <c r="AB76" s="2539"/>
      <c r="AC76" s="2540"/>
      <c r="AD76" s="2518"/>
      <c r="AE76" s="2519"/>
      <c r="AF76" s="2519"/>
      <c r="AG76" s="2519"/>
      <c r="AH76" s="2519"/>
      <c r="AI76" s="2519"/>
      <c r="AJ76" s="2519"/>
      <c r="AK76" s="2519"/>
      <c r="AL76" s="2519"/>
      <c r="AM76" s="2519"/>
      <c r="AN76" s="2520"/>
      <c r="AP76" s="2582"/>
      <c r="AQ76" s="2582"/>
      <c r="AR76" s="2582"/>
      <c r="AS76" s="2582"/>
      <c r="AT76" s="2582"/>
      <c r="AU76" s="2582"/>
      <c r="AV76" s="2582"/>
    </row>
    <row r="77" spans="2:48" ht="3" customHeight="1" x14ac:dyDescent="0.25">
      <c r="B77" s="1459"/>
      <c r="C77" s="1409"/>
      <c r="D77" s="555"/>
      <c r="E77" s="1204"/>
      <c r="F77" s="1407"/>
      <c r="G77" s="1407"/>
      <c r="H77" s="1407"/>
      <c r="I77" s="1407"/>
      <c r="J77" s="1407"/>
      <c r="K77" s="1407"/>
      <c r="L77" s="1407"/>
      <c r="M77" s="1408"/>
      <c r="N77" s="1506"/>
      <c r="O77" s="1507"/>
      <c r="P77" s="1507"/>
      <c r="Q77" s="1508"/>
      <c r="R77" s="2538"/>
      <c r="S77" s="2539"/>
      <c r="T77" s="2539"/>
      <c r="U77" s="2539"/>
      <c r="V77" s="2539"/>
      <c r="W77" s="2539"/>
      <c r="X77" s="2539"/>
      <c r="Y77" s="2539"/>
      <c r="Z77" s="2539"/>
      <c r="AA77" s="2539"/>
      <c r="AB77" s="2539"/>
      <c r="AC77" s="2540"/>
      <c r="AD77" s="1205"/>
      <c r="AE77" s="555"/>
      <c r="AF77" s="555"/>
      <c r="AG77" s="1206"/>
      <c r="AH77" s="1207"/>
      <c r="AI77" s="1207"/>
      <c r="AJ77" s="1207"/>
      <c r="AK77" s="1207"/>
      <c r="AL77" s="1207"/>
      <c r="AM77" s="1207"/>
      <c r="AN77" s="1208"/>
    </row>
    <row r="78" spans="2:48" ht="18" customHeight="1" x14ac:dyDescent="0.2">
      <c r="B78" s="2282" t="s">
        <v>585</v>
      </c>
      <c r="C78" s="2553" t="str">
        <f ca="1">Attachment!B197</f>
        <v/>
      </c>
      <c r="D78" s="2554"/>
      <c r="E78" s="2555"/>
      <c r="F78" s="2559" t="str">
        <f ca="1">Attachment!D197</f>
        <v/>
      </c>
      <c r="G78" s="2560"/>
      <c r="H78" s="2560"/>
      <c r="I78" s="2560"/>
      <c r="J78" s="2560"/>
      <c r="K78" s="2560"/>
      <c r="L78" s="2560"/>
      <c r="M78" s="2561"/>
      <c r="N78" s="2493" t="str">
        <f>Attachment!O197</f>
        <v/>
      </c>
      <c r="O78" s="2494"/>
      <c r="P78" s="2494"/>
      <c r="Q78" s="2494"/>
      <c r="R78" s="2535" t="str">
        <f ca="1">Attachment!S197</f>
        <v/>
      </c>
      <c r="S78" s="2536"/>
      <c r="T78" s="2536"/>
      <c r="U78" s="2536"/>
      <c r="V78" s="2536"/>
      <c r="W78" s="2536"/>
      <c r="X78" s="2536"/>
      <c r="Y78" s="2536"/>
      <c r="Z78" s="2536"/>
      <c r="AA78" s="2536"/>
      <c r="AB78" s="2536"/>
      <c r="AC78" s="2537"/>
      <c r="AD78" s="2515" t="str">
        <f>IF(dateofdeparture&gt;0,"My copy of EPO is attached","")</f>
        <v/>
      </c>
      <c r="AE78" s="2516"/>
      <c r="AF78" s="2516"/>
      <c r="AG78" s="2516"/>
      <c r="AH78" s="2516"/>
      <c r="AI78" s="2516"/>
      <c r="AJ78" s="2516"/>
      <c r="AK78" s="2516"/>
      <c r="AL78" s="2516"/>
      <c r="AM78" s="2516"/>
      <c r="AN78" s="2517"/>
      <c r="AP78" s="1447" t="s">
        <v>1322</v>
      </c>
    </row>
    <row r="79" spans="2:48" ht="18" customHeight="1" x14ac:dyDescent="0.2">
      <c r="B79" s="2278"/>
      <c r="C79" s="2556"/>
      <c r="D79" s="2557"/>
      <c r="E79" s="2558"/>
      <c r="F79" s="2562"/>
      <c r="G79" s="2563"/>
      <c r="H79" s="2563"/>
      <c r="I79" s="2563"/>
      <c r="J79" s="2563"/>
      <c r="K79" s="2563"/>
      <c r="L79" s="2563"/>
      <c r="M79" s="2564"/>
      <c r="N79" s="2495"/>
      <c r="O79" s="2496"/>
      <c r="P79" s="2496"/>
      <c r="Q79" s="2496"/>
      <c r="R79" s="2538"/>
      <c r="S79" s="2539"/>
      <c r="T79" s="2539"/>
      <c r="U79" s="2539"/>
      <c r="V79" s="2539"/>
      <c r="W79" s="2539"/>
      <c r="X79" s="2539"/>
      <c r="Y79" s="2539"/>
      <c r="Z79" s="2539"/>
      <c r="AA79" s="2539"/>
      <c r="AB79" s="2539"/>
      <c r="AC79" s="2540"/>
      <c r="AD79" s="2518"/>
      <c r="AE79" s="2519"/>
      <c r="AF79" s="2519"/>
      <c r="AG79" s="2519"/>
      <c r="AH79" s="2519"/>
      <c r="AI79" s="2519"/>
      <c r="AJ79" s="2519"/>
      <c r="AK79" s="2519"/>
      <c r="AL79" s="2519"/>
      <c r="AM79" s="2519"/>
      <c r="AN79" s="2520"/>
    </row>
    <row r="80" spans="2:48" ht="3" customHeight="1" x14ac:dyDescent="0.25">
      <c r="B80" s="1459"/>
      <c r="C80" s="1506"/>
      <c r="D80" s="555"/>
      <c r="E80" s="1204"/>
      <c r="F80" s="1504"/>
      <c r="G80" s="1504"/>
      <c r="H80" s="1504"/>
      <c r="I80" s="1504"/>
      <c r="J80" s="1504"/>
      <c r="K80" s="1504"/>
      <c r="L80" s="1504"/>
      <c r="M80" s="1505"/>
      <c r="N80" s="1507"/>
      <c r="O80" s="1507"/>
      <c r="P80" s="1507"/>
      <c r="Q80" s="1507"/>
      <c r="R80" s="2538"/>
      <c r="S80" s="2539"/>
      <c r="T80" s="2539"/>
      <c r="U80" s="2539"/>
      <c r="V80" s="2539"/>
      <c r="W80" s="2539"/>
      <c r="X80" s="2539"/>
      <c r="Y80" s="2539"/>
      <c r="Z80" s="2539"/>
      <c r="AA80" s="2539"/>
      <c r="AB80" s="2539"/>
      <c r="AC80" s="2540"/>
      <c r="AD80" s="1209"/>
      <c r="AE80" s="1210"/>
      <c r="AF80" s="1210"/>
      <c r="AG80" s="1206"/>
      <c r="AH80" s="1207"/>
      <c r="AI80" s="1207"/>
      <c r="AJ80" s="1207"/>
      <c r="AK80" s="1207"/>
      <c r="AL80" s="1207"/>
      <c r="AM80" s="1207"/>
      <c r="AN80" s="1208"/>
    </row>
    <row r="81" spans="2:40" ht="18" customHeight="1" x14ac:dyDescent="0.2">
      <c r="B81" s="2282" t="s">
        <v>586</v>
      </c>
      <c r="C81" s="2553" t="str">
        <f ca="1">Attachment!B198</f>
        <v/>
      </c>
      <c r="D81" s="2554"/>
      <c r="E81" s="2555"/>
      <c r="F81" s="2559" t="str">
        <f ca="1">Attachment!D198</f>
        <v/>
      </c>
      <c r="G81" s="2560"/>
      <c r="H81" s="2560"/>
      <c r="I81" s="2560"/>
      <c r="J81" s="2560"/>
      <c r="K81" s="2560"/>
      <c r="L81" s="2560"/>
      <c r="M81" s="2561"/>
      <c r="N81" s="2493" t="str">
        <f>Attachment!O198</f>
        <v/>
      </c>
      <c r="O81" s="2494"/>
      <c r="P81" s="2494"/>
      <c r="Q81" s="2494"/>
      <c r="R81" s="2535" t="str">
        <f ca="1">Attachment!S198</f>
        <v/>
      </c>
      <c r="S81" s="2536"/>
      <c r="T81" s="2536"/>
      <c r="U81" s="2536"/>
      <c r="V81" s="2536"/>
      <c r="W81" s="2536"/>
      <c r="X81" s="2536"/>
      <c r="Y81" s="2536"/>
      <c r="Z81" s="2536"/>
      <c r="AA81" s="2536"/>
      <c r="AB81" s="2536"/>
      <c r="AC81" s="2537"/>
      <c r="AD81" s="1583"/>
      <c r="AE81" s="1584"/>
      <c r="AF81" s="1584"/>
      <c r="AG81" s="2521"/>
      <c r="AH81" s="2521"/>
      <c r="AI81" s="2521"/>
      <c r="AJ81" s="2521"/>
      <c r="AK81" s="2521"/>
      <c r="AL81" s="2521"/>
      <c r="AM81" s="2521"/>
      <c r="AN81" s="2522"/>
    </row>
    <row r="82" spans="2:40" ht="18" customHeight="1" x14ac:dyDescent="0.2">
      <c r="B82" s="2278"/>
      <c r="C82" s="2556"/>
      <c r="D82" s="2557"/>
      <c r="E82" s="2558"/>
      <c r="F82" s="2562"/>
      <c r="G82" s="2563"/>
      <c r="H82" s="2563"/>
      <c r="I82" s="2563"/>
      <c r="J82" s="2563"/>
      <c r="K82" s="2563"/>
      <c r="L82" s="2563"/>
      <c r="M82" s="2564"/>
      <c r="N82" s="2495"/>
      <c r="O82" s="2496"/>
      <c r="P82" s="2496"/>
      <c r="Q82" s="2496"/>
      <c r="R82" s="2538"/>
      <c r="S82" s="2539"/>
      <c r="T82" s="2539"/>
      <c r="U82" s="2539"/>
      <c r="V82" s="2539"/>
      <c r="W82" s="2539"/>
      <c r="X82" s="2539"/>
      <c r="Y82" s="2539"/>
      <c r="Z82" s="2539"/>
      <c r="AA82" s="2539"/>
      <c r="AB82" s="2539"/>
      <c r="AC82" s="2540"/>
      <c r="AD82" s="1209"/>
      <c r="AE82" s="1210"/>
      <c r="AF82" s="1210"/>
      <c r="AG82" s="2523"/>
      <c r="AH82" s="2523"/>
      <c r="AI82" s="2523"/>
      <c r="AJ82" s="2523"/>
      <c r="AK82" s="2523"/>
      <c r="AL82" s="2523"/>
      <c r="AM82" s="2523"/>
      <c r="AN82" s="2524"/>
    </row>
    <row r="83" spans="2:40" ht="3" customHeight="1" x14ac:dyDescent="0.25">
      <c r="B83" s="1459"/>
      <c r="C83" s="1506"/>
      <c r="D83" s="555"/>
      <c r="E83" s="1204"/>
      <c r="F83" s="1504"/>
      <c r="G83" s="1504"/>
      <c r="H83" s="1504"/>
      <c r="I83" s="1504"/>
      <c r="J83" s="1504"/>
      <c r="K83" s="1504"/>
      <c r="L83" s="1504"/>
      <c r="M83" s="1505"/>
      <c r="N83" s="1507"/>
      <c r="O83" s="1507"/>
      <c r="P83" s="1507"/>
      <c r="Q83" s="1507"/>
      <c r="R83" s="2538"/>
      <c r="S83" s="2539"/>
      <c r="T83" s="2539"/>
      <c r="U83" s="2539"/>
      <c r="V83" s="2539"/>
      <c r="W83" s="2539"/>
      <c r="X83" s="2539"/>
      <c r="Y83" s="2539"/>
      <c r="Z83" s="2539"/>
      <c r="AA83" s="2539"/>
      <c r="AB83" s="2539"/>
      <c r="AC83" s="2540"/>
      <c r="AD83" s="1209"/>
      <c r="AE83" s="1210"/>
      <c r="AF83" s="1210"/>
      <c r="AG83" s="1206"/>
      <c r="AH83" s="1207"/>
      <c r="AI83" s="1207"/>
      <c r="AJ83" s="1207"/>
      <c r="AK83" s="1207"/>
      <c r="AL83" s="1207"/>
      <c r="AM83" s="1207"/>
      <c r="AN83" s="1208"/>
    </row>
    <row r="84" spans="2:40" ht="18" customHeight="1" x14ac:dyDescent="0.2">
      <c r="B84" s="2282" t="s">
        <v>587</v>
      </c>
      <c r="C84" s="2497" t="str">
        <f ca="1">Attachment!B199</f>
        <v/>
      </c>
      <c r="D84" s="2498"/>
      <c r="E84" s="2499"/>
      <c r="F84" s="2503" t="str">
        <f ca="1">Attachment!D199</f>
        <v/>
      </c>
      <c r="G84" s="2504"/>
      <c r="H84" s="2504"/>
      <c r="I84" s="2504"/>
      <c r="J84" s="2504"/>
      <c r="K84" s="2504"/>
      <c r="L84" s="2504"/>
      <c r="M84" s="2505"/>
      <c r="N84" s="2493" t="str">
        <f>Attachment!O199</f>
        <v/>
      </c>
      <c r="O84" s="2494"/>
      <c r="P84" s="2494"/>
      <c r="Q84" s="2494"/>
      <c r="R84" s="2509" t="str">
        <f ca="1">Attachment!S199</f>
        <v/>
      </c>
      <c r="S84" s="2510"/>
      <c r="T84" s="2510"/>
      <c r="U84" s="2510"/>
      <c r="V84" s="2510"/>
      <c r="W84" s="2510"/>
      <c r="X84" s="2510"/>
      <c r="Y84" s="2510"/>
      <c r="Z84" s="2510"/>
      <c r="AA84" s="2510"/>
      <c r="AB84" s="2510"/>
      <c r="AC84" s="2511"/>
      <c r="AD84" s="1585"/>
      <c r="AE84" s="1586"/>
      <c r="AF84" s="1586"/>
      <c r="AG84" s="2525"/>
      <c r="AH84" s="2525"/>
      <c r="AI84" s="2525"/>
      <c r="AJ84" s="2525"/>
      <c r="AK84" s="2525"/>
      <c r="AL84" s="2525"/>
      <c r="AM84" s="2525"/>
      <c r="AN84" s="2526"/>
    </row>
    <row r="85" spans="2:40" ht="18" customHeight="1" x14ac:dyDescent="0.2">
      <c r="B85" s="2278"/>
      <c r="C85" s="2500"/>
      <c r="D85" s="2501"/>
      <c r="E85" s="2502"/>
      <c r="F85" s="2506"/>
      <c r="G85" s="2507"/>
      <c r="H85" s="2507"/>
      <c r="I85" s="2507"/>
      <c r="J85" s="2507"/>
      <c r="K85" s="2507"/>
      <c r="L85" s="2507"/>
      <c r="M85" s="2508"/>
      <c r="N85" s="2495"/>
      <c r="O85" s="2496"/>
      <c r="P85" s="2496"/>
      <c r="Q85" s="2496"/>
      <c r="R85" s="2512"/>
      <c r="S85" s="2513"/>
      <c r="T85" s="2513"/>
      <c r="U85" s="2513"/>
      <c r="V85" s="2513"/>
      <c r="W85" s="2513"/>
      <c r="X85" s="2513"/>
      <c r="Y85" s="2513"/>
      <c r="Z85" s="2513"/>
      <c r="AA85" s="2513"/>
      <c r="AB85" s="2513"/>
      <c r="AC85" s="2514"/>
      <c r="AD85" s="1211"/>
      <c r="AE85" s="1212"/>
      <c r="AF85" s="1212"/>
      <c r="AG85" s="2527"/>
      <c r="AH85" s="2527"/>
      <c r="AI85" s="2527"/>
      <c r="AJ85" s="2527"/>
      <c r="AK85" s="2527"/>
      <c r="AL85" s="2527"/>
      <c r="AM85" s="2527"/>
      <c r="AN85" s="2528"/>
    </row>
    <row r="86" spans="2:40" ht="3" customHeight="1" x14ac:dyDescent="0.25">
      <c r="B86" s="1459"/>
      <c r="C86" s="1498"/>
      <c r="D86" s="1212"/>
      <c r="E86" s="1192"/>
      <c r="F86" s="1500"/>
      <c r="G86" s="1500"/>
      <c r="H86" s="1500"/>
      <c r="I86" s="1500"/>
      <c r="J86" s="1500"/>
      <c r="K86" s="1500"/>
      <c r="L86" s="1500"/>
      <c r="M86" s="1501"/>
      <c r="N86" s="1499"/>
      <c r="O86" s="1499"/>
      <c r="P86" s="1499"/>
      <c r="Q86" s="1499"/>
      <c r="R86" s="1502"/>
      <c r="S86" s="1503"/>
      <c r="T86" s="1503"/>
      <c r="U86" s="1503"/>
      <c r="V86" s="1503"/>
      <c r="W86" s="1503"/>
      <c r="X86" s="1503"/>
      <c r="Y86" s="1503"/>
      <c r="Z86" s="1503"/>
      <c r="AA86" s="1503"/>
      <c r="AB86" s="1503"/>
      <c r="AC86" s="1503"/>
      <c r="AD86" s="1211"/>
      <c r="AE86" s="1212"/>
      <c r="AF86" s="1212"/>
      <c r="AG86" s="1198"/>
      <c r="AH86" s="1196"/>
      <c r="AI86" s="1196"/>
      <c r="AJ86" s="1196"/>
      <c r="AK86" s="1196"/>
      <c r="AL86" s="1196"/>
      <c r="AM86" s="1196"/>
      <c r="AN86" s="1199"/>
    </row>
    <row r="87" spans="2:40" ht="18" customHeight="1" x14ac:dyDescent="0.2">
      <c r="B87" s="1474" t="s">
        <v>588</v>
      </c>
      <c r="C87" s="2497" t="str">
        <f ca="1">Attachment!B200</f>
        <v/>
      </c>
      <c r="D87" s="2498"/>
      <c r="E87" s="2499"/>
      <c r="F87" s="2503" t="str">
        <f ca="1">Attachment!D200</f>
        <v/>
      </c>
      <c r="G87" s="2504"/>
      <c r="H87" s="2504"/>
      <c r="I87" s="2504"/>
      <c r="J87" s="2504"/>
      <c r="K87" s="2504"/>
      <c r="L87" s="2504"/>
      <c r="M87" s="2505"/>
      <c r="N87" s="2493" t="str">
        <f>Attachment!O200</f>
        <v/>
      </c>
      <c r="O87" s="2494"/>
      <c r="P87" s="2494"/>
      <c r="Q87" s="2494"/>
      <c r="R87" s="2509" t="str">
        <f ca="1">Attachment!S200</f>
        <v/>
      </c>
      <c r="S87" s="2510"/>
      <c r="T87" s="2510"/>
      <c r="U87" s="2510"/>
      <c r="V87" s="2510"/>
      <c r="W87" s="2510"/>
      <c r="X87" s="2510"/>
      <c r="Y87" s="2510"/>
      <c r="Z87" s="2510"/>
      <c r="AA87" s="2510"/>
      <c r="AB87" s="2510"/>
      <c r="AC87" s="2511"/>
      <c r="AD87" s="1585"/>
      <c r="AE87" s="1586"/>
      <c r="AF87" s="1586"/>
      <c r="AG87" s="2525"/>
      <c r="AH87" s="2525"/>
      <c r="AI87" s="2525"/>
      <c r="AJ87" s="2525"/>
      <c r="AK87" s="2525"/>
      <c r="AL87" s="2525"/>
      <c r="AM87" s="2525"/>
      <c r="AN87" s="2526"/>
    </row>
    <row r="88" spans="2:40" ht="18" customHeight="1" x14ac:dyDescent="0.2">
      <c r="B88" s="1473" t="s">
        <v>664</v>
      </c>
      <c r="C88" s="2500"/>
      <c r="D88" s="2501"/>
      <c r="E88" s="2502"/>
      <c r="F88" s="2506"/>
      <c r="G88" s="2507"/>
      <c r="H88" s="2507"/>
      <c r="I88" s="2507"/>
      <c r="J88" s="2507"/>
      <c r="K88" s="2507"/>
      <c r="L88" s="2507"/>
      <c r="M88" s="2508"/>
      <c r="N88" s="2495"/>
      <c r="O88" s="2496"/>
      <c r="P88" s="2496"/>
      <c r="Q88" s="2496"/>
      <c r="R88" s="2512"/>
      <c r="S88" s="2513"/>
      <c r="T88" s="2513"/>
      <c r="U88" s="2513"/>
      <c r="V88" s="2513"/>
      <c r="W88" s="2513"/>
      <c r="X88" s="2513"/>
      <c r="Y88" s="2513"/>
      <c r="Z88" s="2513"/>
      <c r="AA88" s="2513"/>
      <c r="AB88" s="2513"/>
      <c r="AC88" s="2514"/>
      <c r="AD88" s="1211"/>
      <c r="AE88" s="1212"/>
      <c r="AF88" s="1212"/>
      <c r="AG88" s="2527"/>
      <c r="AH88" s="2527"/>
      <c r="AI88" s="2527"/>
      <c r="AJ88" s="2527"/>
      <c r="AK88" s="2527"/>
      <c r="AL88" s="2527"/>
      <c r="AM88" s="2527"/>
      <c r="AN88" s="2528"/>
    </row>
    <row r="89" spans="2:40" ht="3" customHeight="1" x14ac:dyDescent="0.25">
      <c r="B89" s="528"/>
      <c r="C89" s="1151"/>
      <c r="D89" s="797"/>
      <c r="E89" s="432"/>
      <c r="F89" s="419"/>
      <c r="G89" s="419"/>
      <c r="H89" s="419"/>
      <c r="I89" s="419"/>
      <c r="J89" s="419"/>
      <c r="K89" s="419"/>
      <c r="L89" s="419"/>
      <c r="M89" s="420"/>
      <c r="N89" s="1150"/>
      <c r="O89" s="419"/>
      <c r="P89" s="419"/>
      <c r="Q89" s="419"/>
      <c r="R89" s="421"/>
      <c r="S89" s="422"/>
      <c r="T89" s="422"/>
      <c r="U89" s="422"/>
      <c r="V89" s="422"/>
      <c r="W89" s="422"/>
      <c r="X89" s="422"/>
      <c r="Y89" s="422"/>
      <c r="Z89" s="422"/>
      <c r="AA89" s="422"/>
      <c r="AB89" s="422"/>
      <c r="AC89" s="422"/>
      <c r="AD89" s="421"/>
      <c r="AE89" s="422"/>
      <c r="AF89" s="422"/>
      <c r="AG89" s="1162"/>
      <c r="AH89" s="404"/>
      <c r="AI89" s="404"/>
      <c r="AJ89" s="404"/>
      <c r="AK89" s="404"/>
      <c r="AL89" s="404"/>
      <c r="AM89" s="404"/>
      <c r="AN89" s="405"/>
    </row>
    <row r="90" spans="2:40" ht="15" customHeight="1" x14ac:dyDescent="0.2">
      <c r="B90" s="1153"/>
      <c r="C90" s="2203" t="s">
        <v>249</v>
      </c>
      <c r="D90" s="2204"/>
      <c r="E90" s="2204"/>
      <c r="F90" s="2204"/>
      <c r="G90" s="2204"/>
      <c r="H90" s="2204"/>
      <c r="I90" s="2204"/>
      <c r="J90" s="2204"/>
      <c r="K90" s="2204"/>
      <c r="L90" s="2204"/>
      <c r="M90" s="2205"/>
      <c r="N90" s="253"/>
      <c r="O90" s="253"/>
      <c r="P90" s="2203" t="s">
        <v>545</v>
      </c>
      <c r="Q90" s="2205"/>
      <c r="R90" s="2350">
        <f ca="1">SUM(R75:AC88)</f>
        <v>0</v>
      </c>
      <c r="S90" s="2351"/>
      <c r="T90" s="2351"/>
      <c r="U90" s="2351"/>
      <c r="V90" s="2351"/>
      <c r="W90" s="2351"/>
      <c r="X90" s="2351"/>
      <c r="Y90" s="2351"/>
      <c r="Z90" s="2351"/>
      <c r="AA90" s="2351"/>
      <c r="AB90" s="2351"/>
      <c r="AC90" s="2352"/>
      <c r="AD90" s="254"/>
      <c r="AE90" s="254"/>
      <c r="AF90" s="254"/>
      <c r="AG90" s="254"/>
      <c r="AH90" s="254"/>
      <c r="AI90" s="254"/>
      <c r="AJ90" s="254"/>
      <c r="AK90" s="255"/>
      <c r="AL90" s="255"/>
      <c r="AM90" s="255"/>
      <c r="AN90" s="256"/>
    </row>
    <row r="91" spans="2:40" ht="6.75" customHeight="1" x14ac:dyDescent="0.2">
      <c r="B91" s="1152"/>
      <c r="C91" s="2202"/>
      <c r="D91" s="2191"/>
      <c r="E91" s="2191"/>
      <c r="F91" s="2191"/>
      <c r="G91" s="2191"/>
      <c r="H91" s="2191"/>
      <c r="I91" s="2191"/>
      <c r="J91" s="2191"/>
      <c r="K91" s="2191"/>
      <c r="L91" s="2191"/>
      <c r="M91" s="2192"/>
      <c r="N91" s="144"/>
      <c r="O91" s="144"/>
      <c r="P91" s="2202"/>
      <c r="Q91" s="2192"/>
      <c r="R91" s="2353"/>
      <c r="S91" s="2354"/>
      <c r="T91" s="2354"/>
      <c r="U91" s="2354"/>
      <c r="V91" s="2354"/>
      <c r="W91" s="2354"/>
      <c r="X91" s="2354"/>
      <c r="Y91" s="2354"/>
      <c r="Z91" s="2354"/>
      <c r="AA91" s="2354"/>
      <c r="AB91" s="2354"/>
      <c r="AC91" s="2355"/>
      <c r="AD91" s="140"/>
      <c r="AE91" s="140"/>
      <c r="AF91" s="140"/>
      <c r="AG91" s="140"/>
      <c r="AH91" s="140"/>
      <c r="AI91" s="140"/>
      <c r="AJ91" s="140"/>
      <c r="AK91" s="141"/>
      <c r="AL91" s="141"/>
      <c r="AM91" s="141"/>
      <c r="AN91" s="248"/>
    </row>
    <row r="92" spans="2:40" ht="3" customHeight="1" x14ac:dyDescent="0.2">
      <c r="B92" s="463"/>
      <c r="C92" s="2232"/>
      <c r="D92" s="2244"/>
      <c r="E92" s="2244"/>
      <c r="F92" s="2244"/>
      <c r="G92" s="2244"/>
      <c r="H92" s="2244"/>
      <c r="I92" s="2244"/>
      <c r="J92" s="2244"/>
      <c r="K92" s="2244"/>
      <c r="L92" s="2244"/>
      <c r="M92" s="2233"/>
      <c r="N92" s="249"/>
      <c r="O92" s="249"/>
      <c r="P92" s="2232"/>
      <c r="Q92" s="2233"/>
      <c r="R92" s="2356"/>
      <c r="S92" s="2357"/>
      <c r="T92" s="2357"/>
      <c r="U92" s="2357"/>
      <c r="V92" s="2357"/>
      <c r="W92" s="2357"/>
      <c r="X92" s="2357"/>
      <c r="Y92" s="2357"/>
      <c r="Z92" s="2357"/>
      <c r="AA92" s="2357"/>
      <c r="AB92" s="2357"/>
      <c r="AC92" s="2358"/>
      <c r="AD92" s="250"/>
      <c r="AE92" s="250"/>
      <c r="AF92" s="250"/>
      <c r="AG92" s="250"/>
      <c r="AH92" s="250"/>
      <c r="AI92" s="250"/>
      <c r="AJ92" s="250"/>
      <c r="AK92" s="251"/>
      <c r="AL92" s="251"/>
      <c r="AM92" s="251"/>
      <c r="AN92" s="252"/>
    </row>
    <row r="93" spans="2:40" ht="3" customHeight="1" x14ac:dyDescent="0.2">
      <c r="B93" s="194"/>
      <c r="C93" s="194"/>
      <c r="D93" s="194"/>
      <c r="E93" s="194"/>
      <c r="F93" s="194"/>
      <c r="G93" s="194"/>
      <c r="H93" s="194"/>
      <c r="I93" s="194"/>
      <c r="J93" s="194"/>
      <c r="K93" s="194"/>
      <c r="L93" s="194"/>
      <c r="M93" s="194"/>
      <c r="N93" s="194"/>
      <c r="O93" s="194"/>
      <c r="P93" s="194"/>
      <c r="Q93" s="194"/>
      <c r="R93" s="194"/>
      <c r="S93" s="194"/>
      <c r="T93" s="194"/>
      <c r="U93" s="194"/>
      <c r="V93" s="194"/>
      <c r="W93" s="194"/>
      <c r="X93" s="194"/>
      <c r="Y93" s="194"/>
      <c r="Z93" s="194"/>
      <c r="AA93" s="194"/>
      <c r="AB93" s="194"/>
      <c r="AC93" s="194"/>
      <c r="AD93" s="62"/>
      <c r="AE93" s="62"/>
      <c r="AF93" s="62"/>
      <c r="AG93" s="62"/>
      <c r="AH93" s="62"/>
      <c r="AI93" s="62"/>
      <c r="AJ93" s="232"/>
      <c r="AK93" s="232"/>
      <c r="AL93" s="232"/>
      <c r="AM93" s="232"/>
      <c r="AN93" s="232"/>
    </row>
    <row r="94" spans="2:40" ht="3" customHeight="1" x14ac:dyDescent="0.2">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51"/>
      <c r="AE94" s="51"/>
      <c r="AF94" s="51"/>
      <c r="AG94" s="51"/>
      <c r="AH94" s="51"/>
      <c r="AI94" s="51"/>
      <c r="AJ94" s="8"/>
      <c r="AK94" s="8"/>
      <c r="AL94" s="8"/>
      <c r="AM94" s="8"/>
      <c r="AN94" s="8"/>
    </row>
    <row r="95" spans="2:40" ht="3" customHeight="1" x14ac:dyDescent="0.2">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51"/>
      <c r="AE95" s="51"/>
      <c r="AF95" s="51"/>
      <c r="AG95" s="51"/>
      <c r="AH95" s="51"/>
      <c r="AI95" s="51"/>
      <c r="AJ95" s="8"/>
      <c r="AK95" s="8"/>
      <c r="AL95" s="8"/>
      <c r="AM95" s="8"/>
      <c r="AN95" s="8"/>
    </row>
    <row r="96" spans="2:40" ht="3" customHeight="1" x14ac:dyDescent="0.2">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51"/>
      <c r="AE96" s="51"/>
      <c r="AF96" s="51"/>
      <c r="AG96" s="51"/>
      <c r="AH96" s="51"/>
      <c r="AI96" s="51"/>
      <c r="AJ96" s="8"/>
      <c r="AK96" s="8"/>
      <c r="AL96" s="8"/>
      <c r="AM96" s="8"/>
      <c r="AN96" s="8"/>
    </row>
    <row r="97" spans="2:48" ht="15" customHeight="1" x14ac:dyDescent="0.25">
      <c r="B97" s="105"/>
      <c r="C97" s="106" t="s">
        <v>269</v>
      </c>
      <c r="D97" s="106"/>
      <c r="E97" s="115"/>
      <c r="F97" s="106" t="s">
        <v>29</v>
      </c>
      <c r="G97" s="1159" t="s">
        <v>658</v>
      </c>
      <c r="H97" s="115"/>
      <c r="I97" s="106"/>
      <c r="J97" s="106"/>
      <c r="K97" s="106"/>
      <c r="L97" s="117"/>
      <c r="M97" s="51"/>
      <c r="N97" s="25"/>
      <c r="O97" s="25"/>
      <c r="P97" s="25"/>
      <c r="Q97" s="25"/>
      <c r="R97" s="25"/>
      <c r="S97" s="25"/>
      <c r="T97" s="25"/>
      <c r="U97" s="25"/>
      <c r="V97" s="25"/>
      <c r="W97" s="25"/>
      <c r="X97" s="25"/>
      <c r="Y97" s="25"/>
      <c r="Z97" s="25"/>
      <c r="AA97" s="25"/>
      <c r="AB97" s="26"/>
      <c r="AC97" s="25"/>
      <c r="AD97" s="51"/>
      <c r="AE97" s="51"/>
      <c r="AF97" s="51"/>
      <c r="AG97" s="51"/>
      <c r="AH97" s="51"/>
      <c r="AI97" s="51"/>
      <c r="AJ97" s="8"/>
      <c r="AK97" s="8"/>
      <c r="AL97" s="8"/>
      <c r="AM97" s="8"/>
      <c r="AN97" s="8"/>
    </row>
    <row r="98" spans="2:48" ht="5.25" customHeight="1" x14ac:dyDescent="0.2">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51"/>
      <c r="AE98" s="51"/>
      <c r="AF98" s="51"/>
      <c r="AG98" s="51"/>
      <c r="AH98" s="51"/>
      <c r="AI98" s="51"/>
      <c r="AJ98" s="8"/>
      <c r="AK98" s="8"/>
      <c r="AL98" s="8"/>
      <c r="AM98" s="8"/>
      <c r="AN98" s="8"/>
    </row>
    <row r="99" spans="2:48" ht="3" customHeight="1" x14ac:dyDescent="0.2">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51"/>
      <c r="AE99" s="51"/>
      <c r="AF99" s="51"/>
      <c r="AG99" s="51"/>
      <c r="AH99" s="51"/>
      <c r="AI99" s="51"/>
      <c r="AJ99" s="8"/>
      <c r="AK99" s="8"/>
      <c r="AL99" s="8"/>
      <c r="AM99" s="8"/>
      <c r="AN99" s="8"/>
    </row>
    <row r="100" spans="2:48" ht="15" customHeight="1" x14ac:dyDescent="0.2">
      <c r="B100" s="2270" t="s">
        <v>79</v>
      </c>
      <c r="C100" s="2328" t="s">
        <v>931</v>
      </c>
      <c r="D100" s="2329"/>
      <c r="E100" s="2330"/>
      <c r="F100" s="2203" t="s">
        <v>930</v>
      </c>
      <c r="G100" s="2204"/>
      <c r="H100" s="2204"/>
      <c r="I100" s="2204"/>
      <c r="J100" s="2204"/>
      <c r="K100" s="2204"/>
      <c r="L100" s="2204"/>
      <c r="M100" s="2205"/>
      <c r="N100" s="2247" t="s">
        <v>271</v>
      </c>
      <c r="O100" s="2206"/>
      <c r="P100" s="2206"/>
      <c r="Q100" s="2206"/>
      <c r="R100" s="2206"/>
      <c r="S100" s="2206"/>
      <c r="T100" s="2206"/>
      <c r="U100" s="2206"/>
      <c r="V100" s="2206"/>
      <c r="W100" s="2206"/>
      <c r="X100" s="2206"/>
      <c r="Y100" s="2206"/>
      <c r="Z100" s="2247" t="s">
        <v>265</v>
      </c>
      <c r="AA100" s="2206"/>
      <c r="AB100" s="2206"/>
      <c r="AC100" s="2207"/>
      <c r="AD100" s="2204" t="s">
        <v>272</v>
      </c>
      <c r="AE100" s="2204"/>
      <c r="AF100" s="2204"/>
      <c r="AG100" s="2204"/>
      <c r="AH100" s="2204"/>
      <c r="AI100" s="2204"/>
      <c r="AJ100" s="2204"/>
      <c r="AK100" s="2204"/>
      <c r="AL100" s="2204"/>
      <c r="AM100" s="2204"/>
      <c r="AN100" s="2205"/>
    </row>
    <row r="101" spans="2:48" ht="15" customHeight="1" x14ac:dyDescent="0.2">
      <c r="B101" s="2240"/>
      <c r="C101" s="2331"/>
      <c r="D101" s="2332"/>
      <c r="E101" s="2333"/>
      <c r="F101" s="2202"/>
      <c r="G101" s="2191"/>
      <c r="H101" s="2191"/>
      <c r="I101" s="2191"/>
      <c r="J101" s="2191"/>
      <c r="K101" s="2191"/>
      <c r="L101" s="2191"/>
      <c r="M101" s="2192"/>
      <c r="N101" s="2234" t="s">
        <v>270</v>
      </c>
      <c r="O101" s="2235"/>
      <c r="P101" s="2235"/>
      <c r="Q101" s="2235"/>
      <c r="R101" s="2235"/>
      <c r="S101" s="2235"/>
      <c r="T101" s="2235"/>
      <c r="U101" s="2235"/>
      <c r="V101" s="2235"/>
      <c r="W101" s="2235"/>
      <c r="X101" s="2235"/>
      <c r="Y101" s="2235"/>
      <c r="Z101" s="2234" t="s">
        <v>266</v>
      </c>
      <c r="AA101" s="2235"/>
      <c r="AB101" s="2235"/>
      <c r="AC101" s="2236"/>
      <c r="AD101" s="2191"/>
      <c r="AE101" s="2191"/>
      <c r="AF101" s="2191"/>
      <c r="AG101" s="2191"/>
      <c r="AH101" s="2191"/>
      <c r="AI101" s="2191"/>
      <c r="AJ101" s="2191"/>
      <c r="AK101" s="2191"/>
      <c r="AL101" s="2191"/>
      <c r="AM101" s="2191"/>
      <c r="AN101" s="2192"/>
    </row>
    <row r="102" spans="2:48" ht="3" customHeight="1" x14ac:dyDescent="0.2">
      <c r="B102" s="2240"/>
      <c r="C102" s="1011"/>
      <c r="D102" s="1012"/>
      <c r="E102" s="1013"/>
      <c r="F102" s="790"/>
      <c r="G102" s="217"/>
      <c r="H102" s="217"/>
      <c r="I102" s="217"/>
      <c r="J102" s="217"/>
      <c r="K102" s="217"/>
      <c r="L102" s="217"/>
      <c r="M102" s="217"/>
      <c r="N102" s="792"/>
      <c r="O102" s="217"/>
      <c r="P102" s="241"/>
      <c r="Q102" s="793"/>
      <c r="R102" s="793"/>
      <c r="S102" s="793"/>
      <c r="T102" s="793"/>
      <c r="U102" s="793"/>
      <c r="V102" s="793"/>
      <c r="W102" s="793"/>
      <c r="X102" s="793"/>
      <c r="Y102" s="793"/>
      <c r="Z102" s="2337"/>
      <c r="AA102" s="2338"/>
      <c r="AB102" s="2338"/>
      <c r="AC102" s="2339"/>
      <c r="AD102" s="217"/>
      <c r="AE102" s="793"/>
      <c r="AF102" s="793"/>
      <c r="AG102" s="241"/>
      <c r="AH102" s="1015"/>
      <c r="AI102" s="217"/>
      <c r="AJ102" s="217"/>
      <c r="AK102" s="217"/>
      <c r="AL102" s="217"/>
      <c r="AM102" s="217"/>
      <c r="AN102" s="791"/>
    </row>
    <row r="103" spans="2:48" s="44" customFormat="1" ht="12" customHeight="1" x14ac:dyDescent="0.2">
      <c r="B103" s="1158" t="s">
        <v>68</v>
      </c>
      <c r="C103" s="2269" t="s">
        <v>67</v>
      </c>
      <c r="D103" s="2238"/>
      <c r="E103" s="2239"/>
      <c r="F103" s="2269" t="s">
        <v>69</v>
      </c>
      <c r="G103" s="2238"/>
      <c r="H103" s="2238"/>
      <c r="I103" s="2238"/>
      <c r="J103" s="2238"/>
      <c r="K103" s="2238"/>
      <c r="L103" s="2238"/>
      <c r="M103" s="2239"/>
      <c r="N103" s="2269" t="s">
        <v>70</v>
      </c>
      <c r="O103" s="2238"/>
      <c r="P103" s="2238"/>
      <c r="Q103" s="2238"/>
      <c r="R103" s="2238"/>
      <c r="S103" s="2238"/>
      <c r="T103" s="2238"/>
      <c r="U103" s="2238"/>
      <c r="V103" s="2238"/>
      <c r="W103" s="2238"/>
      <c r="X103" s="2238"/>
      <c r="Y103" s="2238"/>
      <c r="Z103" s="2269" t="s">
        <v>71</v>
      </c>
      <c r="AA103" s="2238"/>
      <c r="AB103" s="2238"/>
      <c r="AC103" s="2239"/>
      <c r="AD103" s="2238" t="s">
        <v>104</v>
      </c>
      <c r="AE103" s="2238"/>
      <c r="AF103" s="2238"/>
      <c r="AG103" s="2238"/>
      <c r="AH103" s="2238"/>
      <c r="AI103" s="2238"/>
      <c r="AJ103" s="2238"/>
      <c r="AK103" s="2238"/>
      <c r="AL103" s="2238"/>
      <c r="AM103" s="2238"/>
      <c r="AN103" s="2239"/>
    </row>
    <row r="104" spans="2:48" ht="18" customHeight="1" x14ac:dyDescent="0.2">
      <c r="B104" s="2282" t="s">
        <v>584</v>
      </c>
      <c r="C104" s="2214"/>
      <c r="D104" s="2215"/>
      <c r="E104" s="2216"/>
      <c r="F104" s="2432" t="s">
        <v>1318</v>
      </c>
      <c r="G104" s="2433"/>
      <c r="H104" s="2433"/>
      <c r="I104" s="2433"/>
      <c r="J104" s="2433"/>
      <c r="K104" s="2433"/>
      <c r="L104" s="2433"/>
      <c r="M104" s="2434"/>
      <c r="N104" s="964"/>
      <c r="O104" s="964"/>
      <c r="P104" s="8"/>
      <c r="Q104" s="964"/>
      <c r="R104" s="964"/>
      <c r="S104" s="964"/>
      <c r="T104" s="964"/>
      <c r="U104" s="964"/>
      <c r="V104" s="964"/>
      <c r="W104" s="964"/>
      <c r="X104" s="964"/>
      <c r="Y104" s="964"/>
      <c r="Z104" s="961"/>
      <c r="AA104" s="964"/>
      <c r="AB104" s="8"/>
      <c r="AC104" s="962"/>
      <c r="AD104" s="2438">
        <f ca="1">'FE-1770 S-II'!AD119</f>
        <v>0</v>
      </c>
      <c r="AE104" s="2438"/>
      <c r="AF104" s="2438"/>
      <c r="AG104" s="2438"/>
      <c r="AH104" s="2438"/>
      <c r="AI104" s="2438"/>
      <c r="AJ104" s="2438"/>
      <c r="AK104" s="2438"/>
      <c r="AL104" s="2438"/>
      <c r="AM104" s="2438"/>
      <c r="AN104" s="2439"/>
      <c r="AP104" s="2583" t="s">
        <v>1324</v>
      </c>
      <c r="AQ104" s="2583"/>
      <c r="AR104" s="2583"/>
      <c r="AS104" s="2583"/>
      <c r="AT104" s="2583"/>
      <c r="AU104" s="2583"/>
      <c r="AV104" s="2583"/>
    </row>
    <row r="105" spans="2:48" ht="18" customHeight="1" x14ac:dyDescent="0.2">
      <c r="B105" s="2278"/>
      <c r="C105" s="2208"/>
      <c r="D105" s="2209"/>
      <c r="E105" s="2210"/>
      <c r="F105" s="2435"/>
      <c r="G105" s="2436"/>
      <c r="H105" s="2436"/>
      <c r="I105" s="2436"/>
      <c r="J105" s="2436"/>
      <c r="K105" s="2436"/>
      <c r="L105" s="2436"/>
      <c r="M105" s="2437"/>
      <c r="N105" s="964"/>
      <c r="O105" s="964"/>
      <c r="P105" s="8"/>
      <c r="Q105" s="964"/>
      <c r="R105" s="964"/>
      <c r="S105" s="964"/>
      <c r="T105" s="964"/>
      <c r="U105" s="964"/>
      <c r="V105" s="964"/>
      <c r="W105" s="964"/>
      <c r="X105" s="964"/>
      <c r="Y105" s="964"/>
      <c r="Z105" s="961"/>
      <c r="AA105" s="964"/>
      <c r="AB105" s="964"/>
      <c r="AC105" s="962"/>
      <c r="AD105" s="2438"/>
      <c r="AE105" s="2438"/>
      <c r="AF105" s="2438"/>
      <c r="AG105" s="2438"/>
      <c r="AH105" s="2438"/>
      <c r="AI105" s="2438"/>
      <c r="AJ105" s="2438"/>
      <c r="AK105" s="2438"/>
      <c r="AL105" s="2438"/>
      <c r="AM105" s="2438"/>
      <c r="AN105" s="2439"/>
      <c r="AP105" s="2583"/>
      <c r="AQ105" s="2583"/>
      <c r="AR105" s="2583"/>
      <c r="AS105" s="2583"/>
      <c r="AT105" s="2583"/>
      <c r="AU105" s="2583"/>
      <c r="AV105" s="2583"/>
    </row>
    <row r="106" spans="2:48" ht="3" customHeight="1" x14ac:dyDescent="0.2">
      <c r="B106" s="2278"/>
      <c r="C106" s="1482"/>
      <c r="D106" s="1483"/>
      <c r="E106" s="1484"/>
      <c r="F106" s="1482"/>
      <c r="G106" s="1483"/>
      <c r="H106" s="1483"/>
      <c r="I106" s="1483"/>
      <c r="J106" s="1483"/>
      <c r="K106" s="1483"/>
      <c r="L106" s="1483"/>
      <c r="M106" s="1484"/>
      <c r="N106" s="964"/>
      <c r="O106" s="1483"/>
      <c r="P106" s="964"/>
      <c r="Q106" s="964"/>
      <c r="R106" s="964"/>
      <c r="S106" s="964"/>
      <c r="T106" s="964"/>
      <c r="U106" s="964"/>
      <c r="V106" s="964"/>
      <c r="W106" s="964"/>
      <c r="X106" s="964"/>
      <c r="Y106" s="964"/>
      <c r="Z106" s="963"/>
      <c r="AA106" s="964"/>
      <c r="AB106" s="964"/>
      <c r="AC106" s="1155"/>
      <c r="AD106" s="2438"/>
      <c r="AE106" s="2438"/>
      <c r="AF106" s="2438"/>
      <c r="AG106" s="2438"/>
      <c r="AH106" s="2438"/>
      <c r="AI106" s="2438"/>
      <c r="AJ106" s="2438"/>
      <c r="AK106" s="2438"/>
      <c r="AL106" s="2438"/>
      <c r="AM106" s="2438"/>
      <c r="AN106" s="2439"/>
    </row>
    <row r="107" spans="2:48" ht="15" customHeight="1" x14ac:dyDescent="0.2">
      <c r="B107" s="2282" t="s">
        <v>585</v>
      </c>
      <c r="C107" s="2214"/>
      <c r="D107" s="2215"/>
      <c r="E107" s="2216"/>
      <c r="F107" s="2426"/>
      <c r="G107" s="2427"/>
      <c r="H107" s="2427"/>
      <c r="I107" s="2427"/>
      <c r="J107" s="2427"/>
      <c r="K107" s="2427"/>
      <c r="L107" s="2427"/>
      <c r="M107" s="2428"/>
      <c r="N107" s="795"/>
      <c r="O107" s="436"/>
      <c r="P107" s="436"/>
      <c r="Q107" s="436"/>
      <c r="R107" s="436"/>
      <c r="S107" s="436"/>
      <c r="T107" s="436"/>
      <c r="U107" s="436"/>
      <c r="V107" s="436"/>
      <c r="W107" s="436"/>
      <c r="X107" s="436"/>
      <c r="Y107" s="436"/>
      <c r="Z107" s="1587"/>
      <c r="AA107" s="436"/>
      <c r="AB107" s="436"/>
      <c r="AC107" s="1588"/>
      <c r="AD107" s="2350"/>
      <c r="AE107" s="2351"/>
      <c r="AF107" s="2351"/>
      <c r="AG107" s="2351"/>
      <c r="AH107" s="2351"/>
      <c r="AI107" s="2351"/>
      <c r="AJ107" s="2351"/>
      <c r="AK107" s="2351"/>
      <c r="AL107" s="2351"/>
      <c r="AM107" s="2351"/>
      <c r="AN107" s="2352"/>
    </row>
    <row r="108" spans="2:48" ht="12" customHeight="1" x14ac:dyDescent="0.2">
      <c r="B108" s="2278"/>
      <c r="C108" s="2208"/>
      <c r="D108" s="2209"/>
      <c r="E108" s="2210"/>
      <c r="F108" s="2429"/>
      <c r="G108" s="2430"/>
      <c r="H108" s="2430"/>
      <c r="I108" s="2430"/>
      <c r="J108" s="2430"/>
      <c r="K108" s="2430"/>
      <c r="L108" s="2430"/>
      <c r="M108" s="2431"/>
      <c r="N108" s="1482"/>
      <c r="O108" s="1483"/>
      <c r="P108" s="1483"/>
      <c r="Q108" s="1483"/>
      <c r="R108" s="1483"/>
      <c r="S108" s="1483"/>
      <c r="T108" s="1483"/>
      <c r="U108" s="1483"/>
      <c r="V108" s="1483"/>
      <c r="W108" s="1483"/>
      <c r="X108" s="1483"/>
      <c r="Y108" s="1483"/>
      <c r="Z108" s="961"/>
      <c r="AA108" s="1483"/>
      <c r="AB108" s="1483"/>
      <c r="AC108" s="962"/>
      <c r="AD108" s="2353"/>
      <c r="AE108" s="2354"/>
      <c r="AF108" s="2354"/>
      <c r="AG108" s="2354"/>
      <c r="AH108" s="2354"/>
      <c r="AI108" s="2354"/>
      <c r="AJ108" s="2354"/>
      <c r="AK108" s="2354"/>
      <c r="AL108" s="2354"/>
      <c r="AM108" s="2354"/>
      <c r="AN108" s="2355"/>
    </row>
    <row r="109" spans="2:48" ht="3" customHeight="1" x14ac:dyDescent="0.2">
      <c r="B109" s="1459"/>
      <c r="C109" s="1482"/>
      <c r="D109" s="1483"/>
      <c r="E109" s="1484"/>
      <c r="F109" s="1483"/>
      <c r="G109" s="1483"/>
      <c r="H109" s="1483"/>
      <c r="I109" s="1483"/>
      <c r="J109" s="1483"/>
      <c r="K109" s="1483"/>
      <c r="L109" s="1483"/>
      <c r="M109" s="1483"/>
      <c r="N109" s="1482"/>
      <c r="O109" s="1483"/>
      <c r="P109" s="1483"/>
      <c r="Q109" s="1483"/>
      <c r="R109" s="1483"/>
      <c r="S109" s="1483"/>
      <c r="T109" s="1483"/>
      <c r="U109" s="1483"/>
      <c r="V109" s="1483"/>
      <c r="W109" s="1483"/>
      <c r="X109" s="1483"/>
      <c r="Y109" s="1483"/>
      <c r="Z109" s="1482"/>
      <c r="AA109" s="1483"/>
      <c r="AB109" s="1483"/>
      <c r="AC109" s="1463"/>
      <c r="AD109" s="2353"/>
      <c r="AE109" s="2354"/>
      <c r="AF109" s="2354"/>
      <c r="AG109" s="2354"/>
      <c r="AH109" s="2354"/>
      <c r="AI109" s="2354"/>
      <c r="AJ109" s="2354"/>
      <c r="AK109" s="2354"/>
      <c r="AL109" s="2354"/>
      <c r="AM109" s="2354"/>
      <c r="AN109" s="2355"/>
    </row>
    <row r="110" spans="2:48" ht="15" customHeight="1" x14ac:dyDescent="0.2">
      <c r="B110" s="2282" t="s">
        <v>586</v>
      </c>
      <c r="C110" s="2565"/>
      <c r="D110" s="2566"/>
      <c r="E110" s="2567"/>
      <c r="F110" s="2570"/>
      <c r="G110" s="2571"/>
      <c r="H110" s="2571"/>
      <c r="I110" s="2571"/>
      <c r="J110" s="2571"/>
      <c r="K110" s="2571"/>
      <c r="L110" s="2571"/>
      <c r="M110" s="2572"/>
      <c r="N110" s="1589"/>
      <c r="O110" s="438"/>
      <c r="P110" s="1590"/>
      <c r="Q110" s="1590"/>
      <c r="R110" s="1590"/>
      <c r="S110" s="1590"/>
      <c r="T110" s="1590"/>
      <c r="U110" s="1590"/>
      <c r="V110" s="1590"/>
      <c r="W110" s="1590"/>
      <c r="X110" s="1590"/>
      <c r="Y110" s="1590"/>
      <c r="Z110" s="1591"/>
      <c r="AA110" s="1590"/>
      <c r="AB110" s="1590"/>
      <c r="AC110" s="1592"/>
      <c r="AD110" s="2576"/>
      <c r="AE110" s="2577"/>
      <c r="AF110" s="2577"/>
      <c r="AG110" s="2577"/>
      <c r="AH110" s="2577"/>
      <c r="AI110" s="2577"/>
      <c r="AJ110" s="2577"/>
      <c r="AK110" s="2577"/>
      <c r="AL110" s="2577"/>
      <c r="AM110" s="2577"/>
      <c r="AN110" s="2578"/>
    </row>
    <row r="111" spans="2:48" ht="12" customHeight="1" x14ac:dyDescent="0.2">
      <c r="B111" s="2278"/>
      <c r="C111" s="2568"/>
      <c r="D111" s="2125"/>
      <c r="E111" s="2569"/>
      <c r="F111" s="2573"/>
      <c r="G111" s="2574"/>
      <c r="H111" s="2574"/>
      <c r="I111" s="2574"/>
      <c r="J111" s="2574"/>
      <c r="K111" s="2574"/>
      <c r="L111" s="2574"/>
      <c r="M111" s="2575"/>
      <c r="N111" s="965"/>
      <c r="O111" s="1510"/>
      <c r="P111" s="966"/>
      <c r="Q111" s="966"/>
      <c r="R111" s="966"/>
      <c r="S111" s="966"/>
      <c r="T111" s="966"/>
      <c r="U111" s="966"/>
      <c r="V111" s="966"/>
      <c r="W111" s="966"/>
      <c r="X111" s="966"/>
      <c r="Y111" s="966"/>
      <c r="Z111" s="959"/>
      <c r="AA111" s="966"/>
      <c r="AB111" s="966"/>
      <c r="AC111" s="960"/>
      <c r="AD111" s="2579"/>
      <c r="AE111" s="2580"/>
      <c r="AF111" s="2580"/>
      <c r="AG111" s="2580"/>
      <c r="AH111" s="2580"/>
      <c r="AI111" s="2580"/>
      <c r="AJ111" s="2580"/>
      <c r="AK111" s="2580"/>
      <c r="AL111" s="2580"/>
      <c r="AM111" s="2580"/>
      <c r="AN111" s="2581"/>
    </row>
    <row r="112" spans="2:48" ht="3" customHeight="1" x14ac:dyDescent="0.2">
      <c r="B112" s="1459"/>
      <c r="C112" s="1509"/>
      <c r="D112" s="1510"/>
      <c r="E112" s="1511"/>
      <c r="F112" s="1510"/>
      <c r="G112" s="1510"/>
      <c r="H112" s="1510"/>
      <c r="I112" s="1510"/>
      <c r="J112" s="1510"/>
      <c r="K112" s="1510"/>
      <c r="L112" s="1510"/>
      <c r="M112" s="1510"/>
      <c r="N112" s="965"/>
      <c r="O112" s="1510"/>
      <c r="P112" s="966"/>
      <c r="Q112" s="966"/>
      <c r="R112" s="966"/>
      <c r="S112" s="966"/>
      <c r="T112" s="966"/>
      <c r="U112" s="966"/>
      <c r="V112" s="966"/>
      <c r="W112" s="966"/>
      <c r="X112" s="966"/>
      <c r="Y112" s="966"/>
      <c r="Z112" s="965"/>
      <c r="AA112" s="966"/>
      <c r="AB112" s="966"/>
      <c r="AC112" s="967"/>
      <c r="AD112" s="1185"/>
      <c r="AE112" s="1185"/>
      <c r="AF112" s="1185"/>
      <c r="AG112" s="1185"/>
      <c r="AH112" s="1185"/>
      <c r="AI112" s="1185"/>
      <c r="AJ112" s="1185"/>
      <c r="AK112" s="1185"/>
      <c r="AL112" s="1185"/>
      <c r="AM112" s="1185"/>
      <c r="AN112" s="1186"/>
    </row>
    <row r="113" spans="2:40" ht="15" customHeight="1" x14ac:dyDescent="0.2">
      <c r="B113" s="2282" t="s">
        <v>587</v>
      </c>
      <c r="C113" s="2565"/>
      <c r="D113" s="2566"/>
      <c r="E113" s="2567"/>
      <c r="F113" s="2570"/>
      <c r="G113" s="2571"/>
      <c r="H113" s="2571"/>
      <c r="I113" s="2571"/>
      <c r="J113" s="2571"/>
      <c r="K113" s="2571"/>
      <c r="L113" s="2571"/>
      <c r="M113" s="2572"/>
      <c r="N113" s="1589"/>
      <c r="O113" s="438"/>
      <c r="P113" s="1590"/>
      <c r="Q113" s="1590"/>
      <c r="R113" s="1590"/>
      <c r="S113" s="1590"/>
      <c r="T113" s="1590"/>
      <c r="U113" s="1590"/>
      <c r="V113" s="1590"/>
      <c r="W113" s="1590"/>
      <c r="X113" s="1590"/>
      <c r="Y113" s="1590"/>
      <c r="Z113" s="1591"/>
      <c r="AA113" s="1590"/>
      <c r="AB113" s="1590"/>
      <c r="AC113" s="1592"/>
      <c r="AD113" s="2576"/>
      <c r="AE113" s="2577"/>
      <c r="AF113" s="2577"/>
      <c r="AG113" s="2577"/>
      <c r="AH113" s="2577"/>
      <c r="AI113" s="2577"/>
      <c r="AJ113" s="2577"/>
      <c r="AK113" s="2577"/>
      <c r="AL113" s="2577"/>
      <c r="AM113" s="2577"/>
      <c r="AN113" s="2578"/>
    </row>
    <row r="114" spans="2:40" ht="11.25" customHeight="1" x14ac:dyDescent="0.2">
      <c r="B114" s="2278"/>
      <c r="C114" s="2568"/>
      <c r="D114" s="2125"/>
      <c r="E114" s="2569"/>
      <c r="F114" s="2573"/>
      <c r="G114" s="2574"/>
      <c r="H114" s="2574"/>
      <c r="I114" s="2574"/>
      <c r="J114" s="2574"/>
      <c r="K114" s="2574"/>
      <c r="L114" s="2574"/>
      <c r="M114" s="2575"/>
      <c r="N114" s="965"/>
      <c r="O114" s="1510"/>
      <c r="P114" s="966"/>
      <c r="Q114" s="966"/>
      <c r="R114" s="966"/>
      <c r="S114" s="966"/>
      <c r="T114" s="966"/>
      <c r="U114" s="966"/>
      <c r="V114" s="966"/>
      <c r="W114" s="966"/>
      <c r="X114" s="966"/>
      <c r="Y114" s="966"/>
      <c r="Z114" s="959"/>
      <c r="AA114" s="966"/>
      <c r="AB114" s="966"/>
      <c r="AC114" s="960"/>
      <c r="AD114" s="2579"/>
      <c r="AE114" s="2580"/>
      <c r="AF114" s="2580"/>
      <c r="AG114" s="2580"/>
      <c r="AH114" s="2580"/>
      <c r="AI114" s="2580"/>
      <c r="AJ114" s="2580"/>
      <c r="AK114" s="2580"/>
      <c r="AL114" s="2580"/>
      <c r="AM114" s="2580"/>
      <c r="AN114" s="2581"/>
    </row>
    <row r="115" spans="2:40" ht="3" customHeight="1" x14ac:dyDescent="0.2">
      <c r="B115" s="1459"/>
      <c r="C115" s="1509"/>
      <c r="D115" s="1510"/>
      <c r="E115" s="1511"/>
      <c r="F115" s="2573"/>
      <c r="G115" s="2574"/>
      <c r="H115" s="2574"/>
      <c r="I115" s="2574"/>
      <c r="J115" s="2574"/>
      <c r="K115" s="2574"/>
      <c r="L115" s="2574"/>
      <c r="M115" s="2575"/>
      <c r="N115" s="965"/>
      <c r="O115" s="1510"/>
      <c r="P115" s="966"/>
      <c r="Q115" s="966"/>
      <c r="R115" s="966"/>
      <c r="S115" s="966"/>
      <c r="T115" s="966"/>
      <c r="U115" s="966"/>
      <c r="V115" s="966"/>
      <c r="W115" s="966"/>
      <c r="X115" s="966"/>
      <c r="Y115" s="966"/>
      <c r="Z115" s="965"/>
      <c r="AA115" s="966"/>
      <c r="AB115" s="966"/>
      <c r="AC115" s="967"/>
      <c r="AD115" s="1185"/>
      <c r="AE115" s="1185"/>
      <c r="AF115" s="1185"/>
      <c r="AG115" s="1593"/>
      <c r="AH115" s="1185"/>
      <c r="AI115" s="1185"/>
      <c r="AJ115" s="1185"/>
      <c r="AK115" s="1185"/>
      <c r="AL115" s="1185"/>
      <c r="AM115" s="1185"/>
      <c r="AN115" s="1186"/>
    </row>
    <row r="116" spans="2:40" ht="15" customHeight="1" x14ac:dyDescent="0.2">
      <c r="B116" s="1474" t="s">
        <v>588</v>
      </c>
      <c r="C116" s="1594"/>
      <c r="D116" s="438"/>
      <c r="E116" s="470"/>
      <c r="F116" s="438"/>
      <c r="G116" s="438"/>
      <c r="H116" s="438"/>
      <c r="I116" s="438"/>
      <c r="J116" s="438"/>
      <c r="K116" s="438"/>
      <c r="L116" s="438"/>
      <c r="M116" s="438"/>
      <c r="N116" s="1589"/>
      <c r="O116" s="438"/>
      <c r="P116" s="1590"/>
      <c r="Q116" s="1590"/>
      <c r="R116" s="1590"/>
      <c r="S116" s="1590"/>
      <c r="T116" s="1590"/>
      <c r="U116" s="1590"/>
      <c r="V116" s="1590"/>
      <c r="W116" s="1590"/>
      <c r="X116" s="1590"/>
      <c r="Y116" s="1590"/>
      <c r="Z116" s="1591"/>
      <c r="AA116" s="1590"/>
      <c r="AB116" s="1590"/>
      <c r="AC116" s="1592"/>
      <c r="AD116" s="2576"/>
      <c r="AE116" s="2577"/>
      <c r="AF116" s="2577"/>
      <c r="AG116" s="2577"/>
      <c r="AH116" s="2577"/>
      <c r="AI116" s="2577"/>
      <c r="AJ116" s="2577"/>
      <c r="AK116" s="2577"/>
      <c r="AL116" s="2577"/>
      <c r="AM116" s="2577"/>
      <c r="AN116" s="2578"/>
    </row>
    <row r="117" spans="2:40" ht="15" customHeight="1" x14ac:dyDescent="0.2">
      <c r="B117" s="1473" t="s">
        <v>664</v>
      </c>
      <c r="C117" s="1509"/>
      <c r="D117" s="1510"/>
      <c r="E117" s="1511"/>
      <c r="F117" s="1510"/>
      <c r="G117" s="1510"/>
      <c r="H117" s="1510"/>
      <c r="I117" s="1510"/>
      <c r="J117" s="1510"/>
      <c r="K117" s="1510"/>
      <c r="L117" s="1510"/>
      <c r="M117" s="1510"/>
      <c r="N117" s="965"/>
      <c r="O117" s="1510"/>
      <c r="P117" s="8"/>
      <c r="Q117" s="966"/>
      <c r="R117" s="966"/>
      <c r="S117" s="966"/>
      <c r="T117" s="966"/>
      <c r="U117" s="966"/>
      <c r="V117" s="966"/>
      <c r="W117" s="966"/>
      <c r="X117" s="966"/>
      <c r="Y117" s="966"/>
      <c r="Z117" s="959"/>
      <c r="AA117" s="966"/>
      <c r="AB117" s="8"/>
      <c r="AC117" s="960"/>
      <c r="AD117" s="2579"/>
      <c r="AE117" s="2580"/>
      <c r="AF117" s="2580"/>
      <c r="AG117" s="2580"/>
      <c r="AH117" s="2580"/>
      <c r="AI117" s="2580"/>
      <c r="AJ117" s="2580"/>
      <c r="AK117" s="2580"/>
      <c r="AL117" s="2580"/>
      <c r="AM117" s="2580"/>
      <c r="AN117" s="2581"/>
    </row>
    <row r="118" spans="2:40" ht="3" customHeight="1" x14ac:dyDescent="0.2">
      <c r="B118" s="528"/>
      <c r="C118" s="982"/>
      <c r="D118" s="156"/>
      <c r="E118" s="472"/>
      <c r="F118" s="156"/>
      <c r="G118" s="156"/>
      <c r="H118" s="156"/>
      <c r="I118" s="156"/>
      <c r="J118" s="156"/>
      <c r="K118" s="156"/>
      <c r="L118" s="156"/>
      <c r="M118" s="156"/>
      <c r="N118" s="1000"/>
      <c r="O118" s="156"/>
      <c r="P118" s="241"/>
      <c r="Q118" s="1001"/>
      <c r="R118" s="1001"/>
      <c r="S118" s="1001"/>
      <c r="T118" s="1001"/>
      <c r="U118" s="1001"/>
      <c r="V118" s="1001"/>
      <c r="W118" s="1001"/>
      <c r="X118" s="1001"/>
      <c r="Y118" s="1001"/>
      <c r="Z118" s="982"/>
      <c r="AA118" s="1001"/>
      <c r="AB118" s="241"/>
      <c r="AC118" s="472"/>
      <c r="AD118" s="156"/>
      <c r="AE118" s="156"/>
      <c r="AF118" s="156"/>
      <c r="AG118" s="241"/>
      <c r="AH118" s="156"/>
      <c r="AI118" s="156"/>
      <c r="AJ118" s="156"/>
      <c r="AK118" s="469"/>
      <c r="AL118" s="469"/>
      <c r="AM118" s="469"/>
      <c r="AN118" s="1016"/>
    </row>
    <row r="119" spans="2:40" ht="15" customHeight="1" x14ac:dyDescent="0.2">
      <c r="B119" s="1153"/>
      <c r="C119" s="2203" t="s">
        <v>257</v>
      </c>
      <c r="D119" s="2204"/>
      <c r="E119" s="2204"/>
      <c r="F119" s="2204"/>
      <c r="G119" s="2204"/>
      <c r="H119" s="2204"/>
      <c r="I119" s="2204"/>
      <c r="J119" s="2204"/>
      <c r="K119" s="2204"/>
      <c r="L119" s="2204"/>
      <c r="M119" s="2204"/>
      <c r="N119" s="2204"/>
      <c r="O119" s="2204"/>
      <c r="P119" s="2204"/>
      <c r="Q119" s="2204"/>
      <c r="R119" s="2204"/>
      <c r="S119" s="2204"/>
      <c r="T119" s="2204"/>
      <c r="U119" s="2204"/>
      <c r="V119" s="2204"/>
      <c r="W119" s="2204"/>
      <c r="X119" s="2204"/>
      <c r="Y119" s="2205"/>
      <c r="Z119" s="1017"/>
      <c r="AA119" s="465"/>
      <c r="AB119" s="2203" t="s">
        <v>546</v>
      </c>
      <c r="AC119" s="2205"/>
      <c r="AD119" s="2351">
        <f ca="1">SUM(AD104:AN117)</f>
        <v>0</v>
      </c>
      <c r="AE119" s="2351"/>
      <c r="AF119" s="2351"/>
      <c r="AG119" s="2351"/>
      <c r="AH119" s="2351"/>
      <c r="AI119" s="2351"/>
      <c r="AJ119" s="2351"/>
      <c r="AK119" s="2351"/>
      <c r="AL119" s="2351"/>
      <c r="AM119" s="2351"/>
      <c r="AN119" s="461"/>
    </row>
    <row r="120" spans="2:40" ht="6" customHeight="1" x14ac:dyDescent="0.2">
      <c r="B120" s="208"/>
      <c r="C120" s="2202"/>
      <c r="D120" s="2191"/>
      <c r="E120" s="2191"/>
      <c r="F120" s="2191"/>
      <c r="G120" s="2191"/>
      <c r="H120" s="2191"/>
      <c r="I120" s="2191"/>
      <c r="J120" s="2191"/>
      <c r="K120" s="2191"/>
      <c r="L120" s="2191"/>
      <c r="M120" s="2191"/>
      <c r="N120" s="2191"/>
      <c r="O120" s="2191"/>
      <c r="P120" s="2191"/>
      <c r="Q120" s="2191"/>
      <c r="R120" s="2191"/>
      <c r="S120" s="2191"/>
      <c r="T120" s="2191"/>
      <c r="U120" s="2191"/>
      <c r="V120" s="2191"/>
      <c r="W120" s="2191"/>
      <c r="X120" s="2191"/>
      <c r="Y120" s="2192"/>
      <c r="Z120" s="1018"/>
      <c r="AA120" s="466"/>
      <c r="AB120" s="2202"/>
      <c r="AC120" s="2192"/>
      <c r="AD120" s="2354"/>
      <c r="AE120" s="2354"/>
      <c r="AF120" s="2354"/>
      <c r="AG120" s="2354"/>
      <c r="AH120" s="2354"/>
      <c r="AI120" s="2354"/>
      <c r="AJ120" s="2354"/>
      <c r="AK120" s="2354"/>
      <c r="AL120" s="2354"/>
      <c r="AM120" s="2354"/>
      <c r="AN120" s="462"/>
    </row>
    <row r="121" spans="2:40" ht="3" customHeight="1" x14ac:dyDescent="0.2">
      <c r="B121" s="463"/>
      <c r="C121" s="2232"/>
      <c r="D121" s="2244"/>
      <c r="E121" s="2244"/>
      <c r="F121" s="2244"/>
      <c r="G121" s="2244"/>
      <c r="H121" s="2244"/>
      <c r="I121" s="2244"/>
      <c r="J121" s="2244"/>
      <c r="K121" s="2244"/>
      <c r="L121" s="2244"/>
      <c r="M121" s="2244"/>
      <c r="N121" s="2244"/>
      <c r="O121" s="2244"/>
      <c r="P121" s="2244"/>
      <c r="Q121" s="2244"/>
      <c r="R121" s="2244"/>
      <c r="S121" s="2244"/>
      <c r="T121" s="2244"/>
      <c r="U121" s="2244"/>
      <c r="V121" s="2244"/>
      <c r="W121" s="2244"/>
      <c r="X121" s="2244"/>
      <c r="Y121" s="2233"/>
      <c r="Z121" s="467"/>
      <c r="AA121" s="468"/>
      <c r="AB121" s="790"/>
      <c r="AC121" s="791"/>
      <c r="AD121" s="2357"/>
      <c r="AE121" s="2357"/>
      <c r="AF121" s="2357"/>
      <c r="AG121" s="2357"/>
      <c r="AH121" s="2357"/>
      <c r="AI121" s="2357"/>
      <c r="AJ121" s="2357"/>
      <c r="AK121" s="2357"/>
      <c r="AL121" s="2357"/>
      <c r="AM121" s="2357"/>
      <c r="AN121" s="1014"/>
    </row>
    <row r="122" spans="2:40" ht="3" customHeight="1" x14ac:dyDescent="0.2">
      <c r="B122" s="130"/>
      <c r="C122" s="1148"/>
      <c r="D122" s="1148"/>
      <c r="E122" s="1148"/>
      <c r="F122" s="1148"/>
      <c r="G122" s="1148"/>
      <c r="H122" s="1148"/>
      <c r="I122" s="1148"/>
      <c r="J122" s="1148"/>
      <c r="K122" s="1148"/>
      <c r="L122" s="1148"/>
      <c r="M122" s="1148"/>
      <c r="N122" s="1148"/>
      <c r="O122" s="1148"/>
      <c r="P122" s="1148"/>
      <c r="Q122" s="1148"/>
      <c r="R122" s="1148"/>
      <c r="S122" s="1148"/>
      <c r="T122" s="1148"/>
      <c r="U122" s="1148"/>
      <c r="V122" s="1148"/>
      <c r="W122" s="1148"/>
      <c r="X122" s="1148"/>
      <c r="Y122" s="1148"/>
      <c r="Z122" s="1148"/>
      <c r="AA122" s="1148"/>
      <c r="AB122" s="536"/>
      <c r="AC122" s="536"/>
      <c r="AD122" s="536"/>
      <c r="AE122" s="1148"/>
      <c r="AF122" s="1148"/>
      <c r="AG122" s="100"/>
      <c r="AH122" s="130"/>
      <c r="AI122" s="130"/>
      <c r="AJ122" s="534"/>
      <c r="AK122" s="535"/>
      <c r="AL122" s="535"/>
      <c r="AM122" s="535"/>
      <c r="AN122" s="535"/>
    </row>
    <row r="123" spans="2:40" ht="1.5" customHeight="1" x14ac:dyDescent="0.2">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51"/>
      <c r="AE123" s="51"/>
      <c r="AF123" s="51"/>
      <c r="AG123" s="51"/>
      <c r="AH123" s="51"/>
      <c r="AI123" s="51"/>
      <c r="AJ123" s="8"/>
      <c r="AK123" s="8"/>
      <c r="AL123" s="8"/>
      <c r="AM123" s="8"/>
      <c r="AN123" s="8"/>
    </row>
    <row r="124" spans="2:40" ht="3" customHeight="1" x14ac:dyDescent="0.2">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51"/>
      <c r="AE124" s="51"/>
      <c r="AF124" s="51"/>
      <c r="AG124" s="51"/>
      <c r="AH124" s="51"/>
      <c r="AI124" s="51"/>
      <c r="AJ124" s="8"/>
      <c r="AK124" s="8"/>
      <c r="AL124" s="8"/>
      <c r="AM124" s="8"/>
      <c r="AN124" s="8"/>
    </row>
    <row r="125" spans="2:40" ht="15" customHeight="1" x14ac:dyDescent="0.25">
      <c r="B125" s="105"/>
      <c r="C125" s="106" t="s">
        <v>667</v>
      </c>
      <c r="D125" s="106"/>
      <c r="E125" s="115"/>
      <c r="F125" s="106" t="s">
        <v>29</v>
      </c>
      <c r="G125" s="1159" t="s">
        <v>659</v>
      </c>
      <c r="H125" s="115"/>
      <c r="I125" s="106"/>
      <c r="J125" s="106"/>
      <c r="K125" s="106"/>
      <c r="L125" s="117"/>
      <c r="M125" s="51"/>
      <c r="N125" s="25"/>
      <c r="O125" s="25"/>
      <c r="P125" s="25"/>
      <c r="Q125" s="25"/>
      <c r="R125" s="25"/>
      <c r="S125" s="25"/>
      <c r="T125" s="25"/>
      <c r="U125" s="25"/>
      <c r="V125" s="25"/>
      <c r="W125" s="25"/>
      <c r="X125" s="25"/>
      <c r="Y125" s="25"/>
      <c r="Z125" s="25"/>
      <c r="AA125" s="25"/>
      <c r="AB125" s="26"/>
      <c r="AC125" s="25"/>
      <c r="AD125" s="51"/>
      <c r="AE125" s="51"/>
      <c r="AF125" s="51"/>
      <c r="AG125" s="51"/>
      <c r="AH125" s="51"/>
      <c r="AI125" s="51"/>
      <c r="AJ125" s="8"/>
      <c r="AK125" s="8"/>
      <c r="AL125" s="8"/>
      <c r="AM125" s="8"/>
      <c r="AN125" s="8"/>
    </row>
    <row r="126" spans="2:40" ht="4.5" customHeight="1" x14ac:dyDescent="0.2">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51"/>
      <c r="AE126" s="51"/>
      <c r="AF126" s="51"/>
      <c r="AG126" s="51"/>
      <c r="AH126" s="51"/>
      <c r="AI126" s="51"/>
      <c r="AJ126" s="8"/>
      <c r="AK126" s="8"/>
      <c r="AL126" s="8"/>
      <c r="AM126" s="8"/>
      <c r="AN126" s="8"/>
    </row>
    <row r="127" spans="2:40" ht="3" customHeight="1" x14ac:dyDescent="0.2">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51"/>
      <c r="AE127" s="51"/>
      <c r="AF127" s="51"/>
      <c r="AG127" s="51"/>
      <c r="AH127" s="51"/>
      <c r="AI127" s="51"/>
      <c r="AJ127" s="8"/>
      <c r="AK127" s="8"/>
      <c r="AL127" s="8"/>
      <c r="AM127" s="8"/>
      <c r="AN127" s="8"/>
    </row>
    <row r="128" spans="2:40" ht="15" customHeight="1" x14ac:dyDescent="0.2">
      <c r="B128" s="2270" t="s">
        <v>79</v>
      </c>
      <c r="C128" s="2203" t="s">
        <v>570</v>
      </c>
      <c r="D128" s="2204"/>
      <c r="E128" s="2204"/>
      <c r="F128" s="2204"/>
      <c r="G128" s="2204"/>
      <c r="H128" s="2204"/>
      <c r="I128" s="2204"/>
      <c r="J128" s="2204"/>
      <c r="K128" s="2204"/>
      <c r="L128" s="2204"/>
      <c r="M128" s="2204"/>
      <c r="N128" s="2204"/>
      <c r="O128" s="2205"/>
      <c r="P128" s="2203" t="s">
        <v>792</v>
      </c>
      <c r="Q128" s="2482"/>
      <c r="R128" s="2482"/>
      <c r="S128" s="2482"/>
      <c r="T128" s="2482"/>
      <c r="U128" s="2482"/>
      <c r="V128" s="2482"/>
      <c r="W128" s="2483"/>
      <c r="X128" s="2203" t="s">
        <v>668</v>
      </c>
      <c r="Y128" s="2204"/>
      <c r="Z128" s="2204"/>
      <c r="AA128" s="2204"/>
      <c r="AB128" s="2204"/>
      <c r="AC128" s="2204"/>
      <c r="AD128" s="2204"/>
      <c r="AE128" s="2204"/>
      <c r="AF128" s="2205"/>
      <c r="AG128" s="2203" t="s">
        <v>194</v>
      </c>
      <c r="AH128" s="2204"/>
      <c r="AI128" s="2204"/>
      <c r="AJ128" s="2204"/>
      <c r="AK128" s="2204"/>
      <c r="AL128" s="2204"/>
      <c r="AM128" s="2204"/>
      <c r="AN128" s="2205"/>
    </row>
    <row r="129" spans="2:40" ht="1.5" customHeight="1" x14ac:dyDescent="0.2">
      <c r="B129" s="2240"/>
      <c r="C129" s="2202"/>
      <c r="D129" s="2191"/>
      <c r="E129" s="2191"/>
      <c r="F129" s="2191"/>
      <c r="G129" s="2191"/>
      <c r="H129" s="2191"/>
      <c r="I129" s="2191"/>
      <c r="J129" s="2191"/>
      <c r="K129" s="2191"/>
      <c r="L129" s="2191"/>
      <c r="M129" s="2191"/>
      <c r="N129" s="2191"/>
      <c r="O129" s="2192"/>
      <c r="P129" s="2484"/>
      <c r="Q129" s="2485"/>
      <c r="R129" s="2485"/>
      <c r="S129" s="2485"/>
      <c r="T129" s="2485"/>
      <c r="U129" s="2485"/>
      <c r="V129" s="2485"/>
      <c r="W129" s="2486"/>
      <c r="X129" s="2202"/>
      <c r="Y129" s="2191"/>
      <c r="Z129" s="2191"/>
      <c r="AA129" s="2191"/>
      <c r="AB129" s="2191"/>
      <c r="AC129" s="2191"/>
      <c r="AD129" s="2191"/>
      <c r="AE129" s="2191"/>
      <c r="AF129" s="2192"/>
      <c r="AG129" s="2202"/>
      <c r="AH129" s="2191"/>
      <c r="AI129" s="2191"/>
      <c r="AJ129" s="2191"/>
      <c r="AK129" s="2191"/>
      <c r="AL129" s="2191"/>
      <c r="AM129" s="2191"/>
      <c r="AN129" s="2192"/>
    </row>
    <row r="130" spans="2:40" ht="3" customHeight="1" x14ac:dyDescent="0.2">
      <c r="B130" s="2240"/>
      <c r="C130" s="2232"/>
      <c r="D130" s="2244"/>
      <c r="E130" s="2244"/>
      <c r="F130" s="2244"/>
      <c r="G130" s="2244"/>
      <c r="H130" s="2244"/>
      <c r="I130" s="2244"/>
      <c r="J130" s="2244"/>
      <c r="K130" s="2244"/>
      <c r="L130" s="2244"/>
      <c r="M130" s="2244"/>
      <c r="N130" s="2244"/>
      <c r="O130" s="2233"/>
      <c r="P130" s="2487"/>
      <c r="Q130" s="2488"/>
      <c r="R130" s="2488"/>
      <c r="S130" s="2488"/>
      <c r="T130" s="2488"/>
      <c r="U130" s="2488"/>
      <c r="V130" s="2488"/>
      <c r="W130" s="2489"/>
      <c r="X130" s="2232"/>
      <c r="Y130" s="2244"/>
      <c r="Z130" s="2244"/>
      <c r="AA130" s="2244"/>
      <c r="AB130" s="2244"/>
      <c r="AC130" s="2244"/>
      <c r="AD130" s="2244"/>
      <c r="AE130" s="2244"/>
      <c r="AF130" s="2233"/>
      <c r="AG130" s="2232"/>
      <c r="AH130" s="2244"/>
      <c r="AI130" s="2244"/>
      <c r="AJ130" s="2244"/>
      <c r="AK130" s="2244"/>
      <c r="AL130" s="2244"/>
      <c r="AM130" s="2244"/>
      <c r="AN130" s="2233"/>
    </row>
    <row r="131" spans="2:40" s="44" customFormat="1" ht="12.75" customHeight="1" x14ac:dyDescent="0.2">
      <c r="B131" s="1158" t="s">
        <v>68</v>
      </c>
      <c r="C131" s="2269" t="s">
        <v>67</v>
      </c>
      <c r="D131" s="2238"/>
      <c r="E131" s="2238"/>
      <c r="F131" s="2238"/>
      <c r="G131" s="2238"/>
      <c r="H131" s="2238"/>
      <c r="I131" s="2238"/>
      <c r="J131" s="2238"/>
      <c r="K131" s="2238"/>
      <c r="L131" s="2238"/>
      <c r="M131" s="2238"/>
      <c r="N131" s="2238"/>
      <c r="O131" s="2239"/>
      <c r="P131" s="2269" t="s">
        <v>69</v>
      </c>
      <c r="Q131" s="2238"/>
      <c r="R131" s="2238"/>
      <c r="S131" s="2238"/>
      <c r="T131" s="2238"/>
      <c r="U131" s="2238"/>
      <c r="V131" s="2238"/>
      <c r="W131" s="2239"/>
      <c r="X131" s="2269" t="s">
        <v>70</v>
      </c>
      <c r="Y131" s="2238"/>
      <c r="Z131" s="2238"/>
      <c r="AA131" s="2238"/>
      <c r="AB131" s="2238"/>
      <c r="AC131" s="2238"/>
      <c r="AD131" s="2238"/>
      <c r="AE131" s="2238"/>
      <c r="AF131" s="2239"/>
      <c r="AG131" s="2238" t="s">
        <v>71</v>
      </c>
      <c r="AH131" s="2238"/>
      <c r="AI131" s="2238"/>
      <c r="AJ131" s="2238"/>
      <c r="AK131" s="2238"/>
      <c r="AL131" s="2238"/>
      <c r="AM131" s="2238"/>
      <c r="AN131" s="2239"/>
    </row>
    <row r="132" spans="2:40" ht="15" customHeight="1" x14ac:dyDescent="0.2">
      <c r="B132" s="2282" t="s">
        <v>584</v>
      </c>
      <c r="C132" s="2470"/>
      <c r="D132" s="2471"/>
      <c r="E132" s="2471"/>
      <c r="F132" s="2471"/>
      <c r="G132" s="2471"/>
      <c r="H132" s="2471"/>
      <c r="I132" s="2471"/>
      <c r="J132" s="2471"/>
      <c r="K132" s="2471"/>
      <c r="L132" s="2471"/>
      <c r="M132" s="2471"/>
      <c r="N132" s="2471"/>
      <c r="O132" s="2472"/>
      <c r="P132" s="2407"/>
      <c r="Q132" s="2408"/>
      <c r="R132" s="2408"/>
      <c r="S132" s="2408"/>
      <c r="T132" s="2408"/>
      <c r="U132" s="2408"/>
      <c r="V132" s="2408"/>
      <c r="W132" s="2409"/>
      <c r="X132" s="2413"/>
      <c r="Y132" s="2414"/>
      <c r="Z132" s="2414"/>
      <c r="AA132" s="2414"/>
      <c r="AB132" s="2414"/>
      <c r="AC132" s="2414"/>
      <c r="AD132" s="2414"/>
      <c r="AE132" s="2414"/>
      <c r="AF132" s="2415"/>
      <c r="AG132" s="2422"/>
      <c r="AH132" s="2423"/>
      <c r="AI132" s="2423"/>
      <c r="AJ132" s="2423"/>
      <c r="AK132" s="2423"/>
      <c r="AL132" s="2423"/>
      <c r="AM132" s="2423"/>
      <c r="AN132" s="1164"/>
    </row>
    <row r="133" spans="2:40" ht="8.25" customHeight="1" x14ac:dyDescent="0.2">
      <c r="B133" s="2278"/>
      <c r="C133" s="2473"/>
      <c r="D133" s="2474"/>
      <c r="E133" s="2474"/>
      <c r="F133" s="2474"/>
      <c r="G133" s="2474"/>
      <c r="H133" s="2474"/>
      <c r="I133" s="2474"/>
      <c r="J133" s="2474"/>
      <c r="K133" s="2474"/>
      <c r="L133" s="2474"/>
      <c r="M133" s="2474"/>
      <c r="N133" s="2474"/>
      <c r="O133" s="2475"/>
      <c r="P133" s="2410"/>
      <c r="Q133" s="2411"/>
      <c r="R133" s="2411"/>
      <c r="S133" s="2411"/>
      <c r="T133" s="2411"/>
      <c r="U133" s="2411"/>
      <c r="V133" s="2411"/>
      <c r="W133" s="2412"/>
      <c r="X133" s="2416"/>
      <c r="Y133" s="2417"/>
      <c r="Z133" s="2417"/>
      <c r="AA133" s="2417"/>
      <c r="AB133" s="2417"/>
      <c r="AC133" s="2417"/>
      <c r="AD133" s="2417"/>
      <c r="AE133" s="2417"/>
      <c r="AF133" s="2418"/>
      <c r="AG133" s="2424"/>
      <c r="AH133" s="2425"/>
      <c r="AI133" s="2425"/>
      <c r="AJ133" s="2425"/>
      <c r="AK133" s="2425"/>
      <c r="AL133" s="2425"/>
      <c r="AM133" s="2425"/>
      <c r="AN133" s="1165"/>
    </row>
    <row r="134" spans="2:40" ht="3" customHeight="1" x14ac:dyDescent="0.2">
      <c r="B134" s="1459"/>
      <c r="C134" s="2473"/>
      <c r="D134" s="2474"/>
      <c r="E134" s="2474"/>
      <c r="F134" s="2474"/>
      <c r="G134" s="2474"/>
      <c r="H134" s="2474"/>
      <c r="I134" s="2474"/>
      <c r="J134" s="2474"/>
      <c r="K134" s="2474"/>
      <c r="L134" s="2474"/>
      <c r="M134" s="2474"/>
      <c r="N134" s="2474"/>
      <c r="O134" s="2475"/>
      <c r="P134" s="2410"/>
      <c r="Q134" s="2411"/>
      <c r="R134" s="2411"/>
      <c r="S134" s="2411"/>
      <c r="T134" s="2411"/>
      <c r="U134" s="2411"/>
      <c r="V134" s="2411"/>
      <c r="W134" s="2412"/>
      <c r="X134" s="2419"/>
      <c r="Y134" s="2420"/>
      <c r="Z134" s="2420"/>
      <c r="AA134" s="2420"/>
      <c r="AB134" s="2420"/>
      <c r="AC134" s="2420"/>
      <c r="AD134" s="2420"/>
      <c r="AE134" s="2420"/>
      <c r="AF134" s="2421"/>
      <c r="AG134" s="1154"/>
      <c r="AH134" s="1154"/>
      <c r="AI134" s="1154"/>
      <c r="AJ134" s="1154"/>
      <c r="AK134" s="1154"/>
      <c r="AL134" s="1154"/>
      <c r="AM134" s="1154"/>
      <c r="AN134" s="475"/>
    </row>
    <row r="135" spans="2:40" ht="15" customHeight="1" x14ac:dyDescent="0.2">
      <c r="B135" s="2282" t="s">
        <v>585</v>
      </c>
      <c r="C135" s="2470"/>
      <c r="D135" s="2471"/>
      <c r="E135" s="2471"/>
      <c r="F135" s="2471"/>
      <c r="G135" s="2471"/>
      <c r="H135" s="2471"/>
      <c r="I135" s="2471"/>
      <c r="J135" s="2471"/>
      <c r="K135" s="2471"/>
      <c r="L135" s="2471"/>
      <c r="M135" s="2471"/>
      <c r="N135" s="2471"/>
      <c r="O135" s="2472"/>
      <c r="P135" s="2407"/>
      <c r="Q135" s="2408"/>
      <c r="R135" s="2408"/>
      <c r="S135" s="2408"/>
      <c r="T135" s="2408"/>
      <c r="U135" s="2408"/>
      <c r="V135" s="2408"/>
      <c r="W135" s="2409"/>
      <c r="X135" s="2413"/>
      <c r="Y135" s="2414"/>
      <c r="Z135" s="2414"/>
      <c r="AA135" s="2414"/>
      <c r="AB135" s="2414"/>
      <c r="AC135" s="2414"/>
      <c r="AD135" s="2414"/>
      <c r="AE135" s="2414"/>
      <c r="AF135" s="2415"/>
      <c r="AG135" s="2193"/>
      <c r="AH135" s="2194"/>
      <c r="AI135" s="2194"/>
      <c r="AJ135" s="2194"/>
      <c r="AK135" s="2194"/>
      <c r="AL135" s="2194"/>
      <c r="AM135" s="2194"/>
      <c r="AN135" s="1580"/>
    </row>
    <row r="136" spans="2:40" ht="9.75" customHeight="1" x14ac:dyDescent="0.2">
      <c r="B136" s="2278"/>
      <c r="C136" s="2473"/>
      <c r="D136" s="2474"/>
      <c r="E136" s="2474"/>
      <c r="F136" s="2474"/>
      <c r="G136" s="2474"/>
      <c r="H136" s="2474"/>
      <c r="I136" s="2474"/>
      <c r="J136" s="2474"/>
      <c r="K136" s="2474"/>
      <c r="L136" s="2474"/>
      <c r="M136" s="2474"/>
      <c r="N136" s="2474"/>
      <c r="O136" s="2475"/>
      <c r="P136" s="2410"/>
      <c r="Q136" s="2411"/>
      <c r="R136" s="2411"/>
      <c r="S136" s="2411"/>
      <c r="T136" s="2411"/>
      <c r="U136" s="2411"/>
      <c r="V136" s="2411"/>
      <c r="W136" s="2412"/>
      <c r="X136" s="2416"/>
      <c r="Y136" s="2417"/>
      <c r="Z136" s="2417"/>
      <c r="AA136" s="2417"/>
      <c r="AB136" s="2417"/>
      <c r="AC136" s="2417"/>
      <c r="AD136" s="2417"/>
      <c r="AE136" s="2417"/>
      <c r="AF136" s="2418"/>
      <c r="AG136" s="2197"/>
      <c r="AH136" s="2198"/>
      <c r="AI136" s="2198"/>
      <c r="AJ136" s="2198"/>
      <c r="AK136" s="2198"/>
      <c r="AL136" s="2198"/>
      <c r="AM136" s="2198"/>
      <c r="AN136" s="1494"/>
    </row>
    <row r="137" spans="2:40" ht="3" customHeight="1" x14ac:dyDescent="0.2">
      <c r="B137" s="1459"/>
      <c r="C137" s="2473"/>
      <c r="D137" s="2474"/>
      <c r="E137" s="2474"/>
      <c r="F137" s="2474"/>
      <c r="G137" s="2474"/>
      <c r="H137" s="2474"/>
      <c r="I137" s="2474"/>
      <c r="J137" s="2474"/>
      <c r="K137" s="2474"/>
      <c r="L137" s="2474"/>
      <c r="M137" s="2474"/>
      <c r="N137" s="2474"/>
      <c r="O137" s="2475"/>
      <c r="P137" s="2410"/>
      <c r="Q137" s="2411"/>
      <c r="R137" s="2411"/>
      <c r="S137" s="2411"/>
      <c r="T137" s="2411"/>
      <c r="U137" s="2411"/>
      <c r="V137" s="2411"/>
      <c r="W137" s="2412"/>
      <c r="X137" s="2419"/>
      <c r="Y137" s="2420"/>
      <c r="Z137" s="2420"/>
      <c r="AA137" s="2420"/>
      <c r="AB137" s="2420"/>
      <c r="AC137" s="2420"/>
      <c r="AD137" s="2420"/>
      <c r="AE137" s="2420"/>
      <c r="AF137" s="2421"/>
      <c r="AG137" s="1458"/>
      <c r="AH137" s="1458"/>
      <c r="AI137" s="1458"/>
      <c r="AJ137" s="1458"/>
      <c r="AK137" s="1458"/>
      <c r="AL137" s="1458"/>
      <c r="AM137" s="1458"/>
      <c r="AN137" s="1494"/>
    </row>
    <row r="138" spans="2:40" ht="15" customHeight="1" x14ac:dyDescent="0.2">
      <c r="B138" s="2282" t="s">
        <v>586</v>
      </c>
      <c r="C138" s="2464"/>
      <c r="D138" s="2465"/>
      <c r="E138" s="2465"/>
      <c r="F138" s="2465"/>
      <c r="G138" s="2465"/>
      <c r="H138" s="2465"/>
      <c r="I138" s="2465"/>
      <c r="J138" s="2465"/>
      <c r="K138" s="2465"/>
      <c r="L138" s="2465"/>
      <c r="M138" s="2465"/>
      <c r="N138" s="2465"/>
      <c r="O138" s="2466"/>
      <c r="P138" s="2407"/>
      <c r="Q138" s="2408"/>
      <c r="R138" s="2408"/>
      <c r="S138" s="2408"/>
      <c r="T138" s="2408"/>
      <c r="U138" s="2408"/>
      <c r="V138" s="2408"/>
      <c r="W138" s="2409"/>
      <c r="X138" s="2413"/>
      <c r="Y138" s="2414"/>
      <c r="Z138" s="2414"/>
      <c r="AA138" s="2414"/>
      <c r="AB138" s="2414"/>
      <c r="AC138" s="2414"/>
      <c r="AD138" s="2414"/>
      <c r="AE138" s="2414"/>
      <c r="AF138" s="2415"/>
      <c r="AG138" s="2193"/>
      <c r="AH138" s="2194"/>
      <c r="AI138" s="2194"/>
      <c r="AJ138" s="2194"/>
      <c r="AK138" s="2194"/>
      <c r="AL138" s="2194"/>
      <c r="AM138" s="2194"/>
      <c r="AN138" s="1581"/>
    </row>
    <row r="139" spans="2:40" ht="10.5" customHeight="1" x14ac:dyDescent="0.2">
      <c r="B139" s="2278"/>
      <c r="C139" s="2467"/>
      <c r="D139" s="2468"/>
      <c r="E139" s="2468"/>
      <c r="F139" s="2468"/>
      <c r="G139" s="2468"/>
      <c r="H139" s="2468"/>
      <c r="I139" s="2468"/>
      <c r="J139" s="2468"/>
      <c r="K139" s="2468"/>
      <c r="L139" s="2468"/>
      <c r="M139" s="2468"/>
      <c r="N139" s="2468"/>
      <c r="O139" s="2469"/>
      <c r="P139" s="2410"/>
      <c r="Q139" s="2411"/>
      <c r="R139" s="2411"/>
      <c r="S139" s="2411"/>
      <c r="T139" s="2411"/>
      <c r="U139" s="2411"/>
      <c r="V139" s="2411"/>
      <c r="W139" s="2412"/>
      <c r="X139" s="2416"/>
      <c r="Y139" s="2417"/>
      <c r="Z139" s="2417"/>
      <c r="AA139" s="2417"/>
      <c r="AB139" s="2417"/>
      <c r="AC139" s="2417"/>
      <c r="AD139" s="2417"/>
      <c r="AE139" s="2417"/>
      <c r="AF139" s="2418"/>
      <c r="AG139" s="2197"/>
      <c r="AH139" s="2198"/>
      <c r="AI139" s="2198"/>
      <c r="AJ139" s="2198"/>
      <c r="AK139" s="2198"/>
      <c r="AL139" s="2198"/>
      <c r="AM139" s="2198"/>
      <c r="AN139" s="478"/>
    </row>
    <row r="140" spans="2:40" ht="3" customHeight="1" x14ac:dyDescent="0.2">
      <c r="B140" s="1459"/>
      <c r="C140" s="2467"/>
      <c r="D140" s="2468"/>
      <c r="E140" s="2468"/>
      <c r="F140" s="2468"/>
      <c r="G140" s="2468"/>
      <c r="H140" s="2468"/>
      <c r="I140" s="2468"/>
      <c r="J140" s="2468"/>
      <c r="K140" s="2468"/>
      <c r="L140" s="2468"/>
      <c r="M140" s="2468"/>
      <c r="N140" s="2468"/>
      <c r="O140" s="2469"/>
      <c r="P140" s="2410"/>
      <c r="Q140" s="2411"/>
      <c r="R140" s="2411"/>
      <c r="S140" s="2411"/>
      <c r="T140" s="2411"/>
      <c r="U140" s="2411"/>
      <c r="V140" s="2411"/>
      <c r="W140" s="2412"/>
      <c r="X140" s="2419"/>
      <c r="Y140" s="2420"/>
      <c r="Z140" s="2420"/>
      <c r="AA140" s="2420"/>
      <c r="AB140" s="2420"/>
      <c r="AC140" s="2420"/>
      <c r="AD140" s="2420"/>
      <c r="AE140" s="2420"/>
      <c r="AF140" s="2421"/>
      <c r="AG140" s="1458"/>
      <c r="AH140" s="1458"/>
      <c r="AI140" s="1458"/>
      <c r="AJ140" s="1458"/>
      <c r="AK140" s="1458"/>
      <c r="AL140" s="1458"/>
      <c r="AM140" s="1458"/>
      <c r="AN140" s="971"/>
    </row>
    <row r="141" spans="2:40" ht="15" customHeight="1" x14ac:dyDescent="0.2">
      <c r="B141" s="2282" t="s">
        <v>587</v>
      </c>
      <c r="C141" s="2470"/>
      <c r="D141" s="2471"/>
      <c r="E141" s="2471"/>
      <c r="F141" s="2471"/>
      <c r="G141" s="2471"/>
      <c r="H141" s="2471"/>
      <c r="I141" s="2471"/>
      <c r="J141" s="2471"/>
      <c r="K141" s="2471"/>
      <c r="L141" s="2471"/>
      <c r="M141" s="2471"/>
      <c r="N141" s="2471"/>
      <c r="O141" s="2472"/>
      <c r="P141" s="2407"/>
      <c r="Q141" s="2408"/>
      <c r="R141" s="2408"/>
      <c r="S141" s="2408"/>
      <c r="T141" s="2408"/>
      <c r="U141" s="2408"/>
      <c r="V141" s="2408"/>
      <c r="W141" s="2409"/>
      <c r="X141" s="2413"/>
      <c r="Y141" s="2414"/>
      <c r="Z141" s="2414"/>
      <c r="AA141" s="2414"/>
      <c r="AB141" s="2414"/>
      <c r="AC141" s="2414"/>
      <c r="AD141" s="2414"/>
      <c r="AE141" s="2414"/>
      <c r="AF141" s="2415"/>
      <c r="AG141" s="2193"/>
      <c r="AH141" s="2194"/>
      <c r="AI141" s="2194"/>
      <c r="AJ141" s="2194"/>
      <c r="AK141" s="2194"/>
      <c r="AL141" s="2194"/>
      <c r="AM141" s="2194"/>
      <c r="AN141" s="1581"/>
    </row>
    <row r="142" spans="2:40" ht="9" customHeight="1" x14ac:dyDescent="0.2">
      <c r="B142" s="2278"/>
      <c r="C142" s="2473"/>
      <c r="D142" s="2474"/>
      <c r="E142" s="2474"/>
      <c r="F142" s="2474"/>
      <c r="G142" s="2474"/>
      <c r="H142" s="2474"/>
      <c r="I142" s="2474"/>
      <c r="J142" s="2474"/>
      <c r="K142" s="2474"/>
      <c r="L142" s="2474"/>
      <c r="M142" s="2474"/>
      <c r="N142" s="2474"/>
      <c r="O142" s="2475"/>
      <c r="P142" s="2410"/>
      <c r="Q142" s="2411"/>
      <c r="R142" s="2411"/>
      <c r="S142" s="2411"/>
      <c r="T142" s="2411"/>
      <c r="U142" s="2411"/>
      <c r="V142" s="2411"/>
      <c r="W142" s="2412"/>
      <c r="X142" s="2416"/>
      <c r="Y142" s="2417"/>
      <c r="Z142" s="2417"/>
      <c r="AA142" s="2417"/>
      <c r="AB142" s="2417"/>
      <c r="AC142" s="2417"/>
      <c r="AD142" s="2417"/>
      <c r="AE142" s="2417"/>
      <c r="AF142" s="2418"/>
      <c r="AG142" s="2197"/>
      <c r="AH142" s="2198"/>
      <c r="AI142" s="2198"/>
      <c r="AJ142" s="2198"/>
      <c r="AK142" s="2198"/>
      <c r="AL142" s="2198"/>
      <c r="AM142" s="2198"/>
      <c r="AN142" s="478"/>
    </row>
    <row r="143" spans="2:40" ht="3" customHeight="1" x14ac:dyDescent="0.2">
      <c r="B143" s="1459"/>
      <c r="C143" s="2473"/>
      <c r="D143" s="2474"/>
      <c r="E143" s="2474"/>
      <c r="F143" s="2474"/>
      <c r="G143" s="2474"/>
      <c r="H143" s="2474"/>
      <c r="I143" s="2474"/>
      <c r="J143" s="2474"/>
      <c r="K143" s="2474"/>
      <c r="L143" s="2474"/>
      <c r="M143" s="2474"/>
      <c r="N143" s="2474"/>
      <c r="O143" s="2475"/>
      <c r="P143" s="2410"/>
      <c r="Q143" s="2411"/>
      <c r="R143" s="2411"/>
      <c r="S143" s="2411"/>
      <c r="T143" s="2411"/>
      <c r="U143" s="2411"/>
      <c r="V143" s="2411"/>
      <c r="W143" s="2412"/>
      <c r="X143" s="2419"/>
      <c r="Y143" s="2420"/>
      <c r="Z143" s="2420"/>
      <c r="AA143" s="2420"/>
      <c r="AB143" s="2420"/>
      <c r="AC143" s="2420"/>
      <c r="AD143" s="2420"/>
      <c r="AE143" s="2420"/>
      <c r="AF143" s="2421"/>
      <c r="AG143" s="1458"/>
      <c r="AH143" s="1458"/>
      <c r="AI143" s="1458"/>
      <c r="AJ143" s="1458"/>
      <c r="AK143" s="1458"/>
      <c r="AL143" s="1458"/>
      <c r="AM143" s="1458"/>
      <c r="AN143" s="971"/>
    </row>
    <row r="144" spans="2:40" ht="15" customHeight="1" x14ac:dyDescent="0.2">
      <c r="B144" s="2282" t="s">
        <v>588</v>
      </c>
      <c r="C144" s="2470"/>
      <c r="D144" s="2471"/>
      <c r="E144" s="2471"/>
      <c r="F144" s="2471"/>
      <c r="G144" s="2471"/>
      <c r="H144" s="2471"/>
      <c r="I144" s="2471"/>
      <c r="J144" s="2471"/>
      <c r="K144" s="2471"/>
      <c r="L144" s="2471"/>
      <c r="M144" s="2471"/>
      <c r="N144" s="2471"/>
      <c r="O144" s="2472"/>
      <c r="P144" s="2407"/>
      <c r="Q144" s="2408"/>
      <c r="R144" s="2408"/>
      <c r="S144" s="2408"/>
      <c r="T144" s="2408"/>
      <c r="U144" s="2408"/>
      <c r="V144" s="2408"/>
      <c r="W144" s="2409"/>
      <c r="X144" s="2413"/>
      <c r="Y144" s="2414"/>
      <c r="Z144" s="2414"/>
      <c r="AA144" s="2414"/>
      <c r="AB144" s="2414"/>
      <c r="AC144" s="2414"/>
      <c r="AD144" s="2414"/>
      <c r="AE144" s="2414"/>
      <c r="AF144" s="2415"/>
      <c r="AG144" s="2193"/>
      <c r="AH144" s="2194"/>
      <c r="AI144" s="2194"/>
      <c r="AJ144" s="2194"/>
      <c r="AK144" s="2194"/>
      <c r="AL144" s="2194"/>
      <c r="AM144" s="2194"/>
      <c r="AN144" s="1581"/>
    </row>
    <row r="145" spans="1:41" ht="10.5" customHeight="1" x14ac:dyDescent="0.2">
      <c r="B145" s="2278"/>
      <c r="C145" s="2473"/>
      <c r="D145" s="2474"/>
      <c r="E145" s="2474"/>
      <c r="F145" s="2474"/>
      <c r="G145" s="2474"/>
      <c r="H145" s="2474"/>
      <c r="I145" s="2474"/>
      <c r="J145" s="2474"/>
      <c r="K145" s="2474"/>
      <c r="L145" s="2474"/>
      <c r="M145" s="2474"/>
      <c r="N145" s="2474"/>
      <c r="O145" s="2475"/>
      <c r="P145" s="2410"/>
      <c r="Q145" s="2411"/>
      <c r="R145" s="2411"/>
      <c r="S145" s="2411"/>
      <c r="T145" s="2411"/>
      <c r="U145" s="2411"/>
      <c r="V145" s="2411"/>
      <c r="W145" s="2412"/>
      <c r="X145" s="2416"/>
      <c r="Y145" s="2417"/>
      <c r="Z145" s="2417"/>
      <c r="AA145" s="2417"/>
      <c r="AB145" s="2417"/>
      <c r="AC145" s="2417"/>
      <c r="AD145" s="2417"/>
      <c r="AE145" s="2417"/>
      <c r="AF145" s="2418"/>
      <c r="AG145" s="2197"/>
      <c r="AH145" s="2198"/>
      <c r="AI145" s="2198"/>
      <c r="AJ145" s="2198"/>
      <c r="AK145" s="2198"/>
      <c r="AL145" s="2198"/>
      <c r="AM145" s="2198"/>
      <c r="AN145" s="478"/>
    </row>
    <row r="146" spans="1:41" ht="3" customHeight="1" x14ac:dyDescent="0.2">
      <c r="B146" s="1467"/>
      <c r="C146" s="2476"/>
      <c r="D146" s="2477"/>
      <c r="E146" s="2477"/>
      <c r="F146" s="2477"/>
      <c r="G146" s="2477"/>
      <c r="H146" s="2477"/>
      <c r="I146" s="2477"/>
      <c r="J146" s="2477"/>
      <c r="K146" s="2477"/>
      <c r="L146" s="2477"/>
      <c r="M146" s="2477"/>
      <c r="N146" s="2477"/>
      <c r="O146" s="2478"/>
      <c r="P146" s="2479"/>
      <c r="Q146" s="2480"/>
      <c r="R146" s="2480"/>
      <c r="S146" s="2480"/>
      <c r="T146" s="2480"/>
      <c r="U146" s="2480"/>
      <c r="V146" s="2480"/>
      <c r="W146" s="2481"/>
      <c r="X146" s="2490"/>
      <c r="Y146" s="2491"/>
      <c r="Z146" s="2491"/>
      <c r="AA146" s="2491"/>
      <c r="AB146" s="2491"/>
      <c r="AC146" s="2491"/>
      <c r="AD146" s="2491"/>
      <c r="AE146" s="2491"/>
      <c r="AF146" s="2492"/>
      <c r="AG146" s="530"/>
      <c r="AH146" s="530"/>
      <c r="AI146" s="530"/>
      <c r="AJ146" s="530"/>
      <c r="AK146" s="530"/>
      <c r="AL146" s="530"/>
      <c r="AM146" s="530"/>
      <c r="AN146" s="531"/>
    </row>
    <row r="147" spans="1:41" ht="9.9499999999999993" customHeight="1" thickBot="1" x14ac:dyDescent="0.25">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row>
    <row r="148" spans="1:41" ht="15" customHeight="1" thickBot="1" x14ac:dyDescent="0.25">
      <c r="B148" s="267" t="s">
        <v>568</v>
      </c>
      <c r="C148" s="308"/>
      <c r="D148" s="308"/>
      <c r="E148" s="308"/>
      <c r="F148" s="308"/>
      <c r="G148" s="308"/>
      <c r="H148" s="308"/>
      <c r="I148" s="308"/>
      <c r="J148" s="308"/>
      <c r="K148" s="308"/>
      <c r="L148" s="308"/>
      <c r="M148" s="308"/>
      <c r="N148" s="308"/>
      <c r="O148" s="308"/>
      <c r="P148" s="308"/>
      <c r="Q148" s="308"/>
      <c r="R148" s="308"/>
      <c r="S148" s="308"/>
      <c r="T148" s="309"/>
      <c r="U148" s="487"/>
      <c r="V148" s="547"/>
      <c r="W148" s="1019"/>
      <c r="X148" s="487"/>
      <c r="Y148" s="486"/>
      <c r="Z148" s="8"/>
      <c r="AA148" s="8"/>
      <c r="AC148" s="966"/>
      <c r="AD148" s="966"/>
      <c r="AE148" s="270" t="s">
        <v>274</v>
      </c>
      <c r="AG148" s="1582">
        <v>2</v>
      </c>
      <c r="AH148" s="10" t="s">
        <v>275</v>
      </c>
      <c r="AI148" s="1582">
        <v>2</v>
      </c>
      <c r="AJ148" s="966" t="s">
        <v>276</v>
      </c>
    </row>
    <row r="149" spans="1:41" ht="9.9499999999999993" customHeight="1" x14ac:dyDescent="0.2">
      <c r="A149" s="1"/>
      <c r="B149" s="4"/>
      <c r="C149" s="4"/>
      <c r="Z149" s="24"/>
      <c r="AA149" s="24"/>
      <c r="AB149" s="24"/>
      <c r="AC149" s="24"/>
      <c r="AD149" s="24"/>
      <c r="AE149" s="24"/>
      <c r="AF149" s="24"/>
      <c r="AG149" s="24"/>
      <c r="AH149" s="24"/>
      <c r="AI149" s="24"/>
      <c r="AO149" s="79"/>
    </row>
    <row r="152" spans="1:41" ht="9.9499999999999993" customHeight="1" x14ac:dyDescent="0.2">
      <c r="U152" s="32"/>
    </row>
  </sheetData>
  <mergeCells count="196">
    <mergeCell ref="AP75:AV76"/>
    <mergeCell ref="AP104:AV105"/>
    <mergeCell ref="B141:B142"/>
    <mergeCell ref="C141:O143"/>
    <mergeCell ref="P141:W143"/>
    <mergeCell ref="X141:AF143"/>
    <mergeCell ref="AG141:AM142"/>
    <mergeCell ref="B144:B145"/>
    <mergeCell ref="C144:O146"/>
    <mergeCell ref="P144:W146"/>
    <mergeCell ref="X144:AF146"/>
    <mergeCell ref="AG144:AM145"/>
    <mergeCell ref="B135:B136"/>
    <mergeCell ref="C135:O137"/>
    <mergeCell ref="P135:W137"/>
    <mergeCell ref="X135:AF137"/>
    <mergeCell ref="AG135:AM136"/>
    <mergeCell ref="B138:B139"/>
    <mergeCell ref="C138:O140"/>
    <mergeCell ref="P138:W140"/>
    <mergeCell ref="X138:AF140"/>
    <mergeCell ref="AG138:AM139"/>
    <mergeCell ref="C131:O131"/>
    <mergeCell ref="P131:W131"/>
    <mergeCell ref="X131:AF131"/>
    <mergeCell ref="AG131:AN131"/>
    <mergeCell ref="B132:B133"/>
    <mergeCell ref="C132:O134"/>
    <mergeCell ref="P132:W134"/>
    <mergeCell ref="X132:AF134"/>
    <mergeCell ref="AG132:AM133"/>
    <mergeCell ref="B113:B114"/>
    <mergeCell ref="C119:Y121"/>
    <mergeCell ref="AB119:AC120"/>
    <mergeCell ref="AD119:AM121"/>
    <mergeCell ref="B128:B130"/>
    <mergeCell ref="C128:O130"/>
    <mergeCell ref="P128:W130"/>
    <mergeCell ref="X128:AF130"/>
    <mergeCell ref="AG128:AN130"/>
    <mergeCell ref="C113:E114"/>
    <mergeCell ref="F113:M115"/>
    <mergeCell ref="AD113:AN114"/>
    <mergeCell ref="AD116:AN117"/>
    <mergeCell ref="AD103:AN103"/>
    <mergeCell ref="B104:B106"/>
    <mergeCell ref="F104:M105"/>
    <mergeCell ref="AD104:AN106"/>
    <mergeCell ref="B107:B108"/>
    <mergeCell ref="B110:B111"/>
    <mergeCell ref="N101:Y101"/>
    <mergeCell ref="Z101:AC101"/>
    <mergeCell ref="Z102:AC102"/>
    <mergeCell ref="C103:E103"/>
    <mergeCell ref="F103:M103"/>
    <mergeCell ref="N103:Y103"/>
    <mergeCell ref="Z103:AC103"/>
    <mergeCell ref="AD107:AN109"/>
    <mergeCell ref="C110:E111"/>
    <mergeCell ref="F110:M111"/>
    <mergeCell ref="AD110:AN111"/>
    <mergeCell ref="C104:E105"/>
    <mergeCell ref="C107:E108"/>
    <mergeCell ref="F107:M108"/>
    <mergeCell ref="AG87:AN88"/>
    <mergeCell ref="C90:M92"/>
    <mergeCell ref="P90:Q92"/>
    <mergeCell ref="R90:AC92"/>
    <mergeCell ref="B100:B102"/>
    <mergeCell ref="C100:E101"/>
    <mergeCell ref="F100:M101"/>
    <mergeCell ref="N100:Y100"/>
    <mergeCell ref="Z100:AC100"/>
    <mergeCell ref="AD100:AN101"/>
    <mergeCell ref="B78:B79"/>
    <mergeCell ref="AD78:AN79"/>
    <mergeCell ref="B81:B82"/>
    <mergeCell ref="AG81:AN82"/>
    <mergeCell ref="B84:B85"/>
    <mergeCell ref="AG84:AN85"/>
    <mergeCell ref="C74:E74"/>
    <mergeCell ref="F74:M74"/>
    <mergeCell ref="N74:Q74"/>
    <mergeCell ref="R74:AC74"/>
    <mergeCell ref="AD74:AN74"/>
    <mergeCell ref="B75:B76"/>
    <mergeCell ref="F75:M76"/>
    <mergeCell ref="R75:AC77"/>
    <mergeCell ref="AD75:AN76"/>
    <mergeCell ref="C75:E76"/>
    <mergeCell ref="N75:Q76"/>
    <mergeCell ref="C78:E79"/>
    <mergeCell ref="F78:M79"/>
    <mergeCell ref="N78:Q79"/>
    <mergeCell ref="R78:AC80"/>
    <mergeCell ref="C81:E82"/>
    <mergeCell ref="F81:M82"/>
    <mergeCell ref="R81:AC83"/>
    <mergeCell ref="B71:B73"/>
    <mergeCell ref="C71:E73"/>
    <mergeCell ref="F71:M73"/>
    <mergeCell ref="N71:Q71"/>
    <mergeCell ref="R71:AC71"/>
    <mergeCell ref="AD71:AN72"/>
    <mergeCell ref="N72:Q72"/>
    <mergeCell ref="R72:AC72"/>
    <mergeCell ref="B61:B62"/>
    <mergeCell ref="R61:AB62"/>
    <mergeCell ref="AD61:AM62"/>
    <mergeCell ref="H62:Q62"/>
    <mergeCell ref="C63:Q65"/>
    <mergeCell ref="AB63:AC65"/>
    <mergeCell ref="AD63:AM65"/>
    <mergeCell ref="B55:B56"/>
    <mergeCell ref="C55:Q56"/>
    <mergeCell ref="R55:AB56"/>
    <mergeCell ref="AD55:AM56"/>
    <mergeCell ref="C57:Q59"/>
    <mergeCell ref="B58:B59"/>
    <mergeCell ref="R58:AB59"/>
    <mergeCell ref="AD58:AM59"/>
    <mergeCell ref="B49:B50"/>
    <mergeCell ref="C49:Q50"/>
    <mergeCell ref="R49:AB50"/>
    <mergeCell ref="AD49:AM50"/>
    <mergeCell ref="B52:B53"/>
    <mergeCell ref="C52:Q53"/>
    <mergeCell ref="R52:AB53"/>
    <mergeCell ref="AD52:AM53"/>
    <mergeCell ref="B43:B44"/>
    <mergeCell ref="C43:M44"/>
    <mergeCell ref="N43:Q44"/>
    <mergeCell ref="R43:AB44"/>
    <mergeCell ref="AD43:AM44"/>
    <mergeCell ref="B46:B47"/>
    <mergeCell ref="C46:Q47"/>
    <mergeCell ref="R46:AB47"/>
    <mergeCell ref="AD46:AM47"/>
    <mergeCell ref="B37:B38"/>
    <mergeCell ref="C37:Q38"/>
    <mergeCell ref="R37:AB38"/>
    <mergeCell ref="AD37:AM38"/>
    <mergeCell ref="B40:B41"/>
    <mergeCell ref="C40:P41"/>
    <mergeCell ref="R40:AB41"/>
    <mergeCell ref="AD40:AM41"/>
    <mergeCell ref="B31:B32"/>
    <mergeCell ref="C31:Q32"/>
    <mergeCell ref="R31:AB32"/>
    <mergeCell ref="AD31:AM32"/>
    <mergeCell ref="B34:B35"/>
    <mergeCell ref="R34:AB35"/>
    <mergeCell ref="AD34:AM35"/>
    <mergeCell ref="C35:P35"/>
    <mergeCell ref="AK2:AL3"/>
    <mergeCell ref="AM2:AN3"/>
    <mergeCell ref="K3:AD3"/>
    <mergeCell ref="C5:J5"/>
    <mergeCell ref="C6:J6"/>
    <mergeCell ref="C7:J7"/>
    <mergeCell ref="B2:B8"/>
    <mergeCell ref="C2:J4"/>
    <mergeCell ref="K2:AD2"/>
    <mergeCell ref="AE2:AF8"/>
    <mergeCell ref="AG2:AH3"/>
    <mergeCell ref="AI2:AJ3"/>
    <mergeCell ref="B17:B19"/>
    <mergeCell ref="C17:Q19"/>
    <mergeCell ref="R17:AC17"/>
    <mergeCell ref="AD17:AN17"/>
    <mergeCell ref="R18:AC18"/>
    <mergeCell ref="R19:AC19"/>
    <mergeCell ref="AD19:AN19"/>
    <mergeCell ref="B25:B26"/>
    <mergeCell ref="C25:Q26"/>
    <mergeCell ref="R25:AB26"/>
    <mergeCell ref="AD25:AM26"/>
    <mergeCell ref="B28:B29"/>
    <mergeCell ref="R28:AB29"/>
    <mergeCell ref="AD28:AM29"/>
    <mergeCell ref="C20:Q20"/>
    <mergeCell ref="R20:AC20"/>
    <mergeCell ref="AD20:AN20"/>
    <mergeCell ref="B22:B23"/>
    <mergeCell ref="C22:Q23"/>
    <mergeCell ref="R22:AB23"/>
    <mergeCell ref="AD22:AM23"/>
    <mergeCell ref="N81:Q82"/>
    <mergeCell ref="N84:Q85"/>
    <mergeCell ref="N87:Q88"/>
    <mergeCell ref="C84:E85"/>
    <mergeCell ref="F84:M85"/>
    <mergeCell ref="R84:AC85"/>
    <mergeCell ref="C87:E88"/>
    <mergeCell ref="F87:M88"/>
    <mergeCell ref="R87:AC88"/>
  </mergeCells>
  <printOptions horizontalCentered="1"/>
  <pageMargins left="0.23622047244094491" right="0.19685039370078741" top="0" bottom="0" header="0.17" footer="0.23622047244094491"/>
  <pageSetup paperSize="5" scale="66"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M232"/>
  <sheetViews>
    <sheetView view="pageBreakPreview" topLeftCell="A103" zoomScaleSheetLayoutView="100" workbookViewId="0">
      <selection activeCell="T111" sqref="T111:W111"/>
    </sheetView>
  </sheetViews>
  <sheetFormatPr defaultColWidth="4.5703125" defaultRowHeight="12.75" x14ac:dyDescent="0.2"/>
  <cols>
    <col min="1" max="1" width="3.5703125" style="799" customWidth="1"/>
    <col min="2" max="2" width="4.5703125" style="799" customWidth="1"/>
    <col min="3" max="3" width="3.42578125" style="799" customWidth="1"/>
    <col min="4" max="4" width="9.7109375" style="799" customWidth="1"/>
    <col min="5" max="5" width="4.5703125" style="799" customWidth="1"/>
    <col min="6" max="6" width="3.85546875" style="799" customWidth="1"/>
    <col min="7" max="7" width="3.42578125" style="799" customWidth="1"/>
    <col min="8" max="8" width="4.5703125" style="799" customWidth="1"/>
    <col min="9" max="9" width="5.7109375" style="799" customWidth="1"/>
    <col min="10" max="10" width="4" style="799" customWidth="1"/>
    <col min="11" max="11" width="5.85546875" style="799" customWidth="1"/>
    <col min="12" max="12" width="5.5703125" style="799" customWidth="1"/>
    <col min="13" max="14" width="5.140625" style="799" customWidth="1"/>
    <col min="15" max="16" width="4.5703125" style="799" customWidth="1"/>
    <col min="17" max="17" width="4.7109375" style="799" customWidth="1"/>
    <col min="18" max="18" width="7.7109375" style="799" customWidth="1"/>
    <col min="19" max="19" width="4.5703125" style="799" customWidth="1"/>
    <col min="20" max="20" width="5.28515625" style="799" customWidth="1"/>
    <col min="21" max="24" width="4.5703125" style="799" customWidth="1"/>
    <col min="25" max="25" width="7.140625" style="799" customWidth="1"/>
    <col min="26" max="26" width="4.5703125" style="799" customWidth="1"/>
    <col min="27" max="27" width="5.7109375" style="799" customWidth="1"/>
    <col min="28" max="28" width="3.42578125" style="799" customWidth="1"/>
    <col min="29" max="31" width="6.85546875" style="799" customWidth="1"/>
    <col min="32" max="32" width="16.5703125" style="799" customWidth="1"/>
    <col min="33" max="35" width="6.85546875" style="799" customWidth="1"/>
    <col min="36" max="37" width="4.5703125" style="799" customWidth="1"/>
    <col min="38" max="38" width="7.140625" style="799" customWidth="1"/>
    <col min="39" max="16384" width="4.5703125" style="799"/>
  </cols>
  <sheetData>
    <row r="1" spans="1:31" ht="11.25" customHeight="1" x14ac:dyDescent="0.2">
      <c r="AE1" s="839"/>
    </row>
    <row r="2" spans="1:31" ht="3.75" customHeight="1" x14ac:dyDescent="0.3">
      <c r="A2" s="820"/>
      <c r="AD2" s="820"/>
    </row>
    <row r="3" spans="1:31" ht="6" customHeight="1" x14ac:dyDescent="0.3">
      <c r="A3" s="820"/>
      <c r="AD3" s="820"/>
    </row>
    <row r="4" spans="1:31" ht="33" customHeight="1" x14ac:dyDescent="0.35">
      <c r="A4" s="2737" t="s">
        <v>476</v>
      </c>
      <c r="B4" s="2737"/>
      <c r="C4" s="2737"/>
      <c r="D4" s="2737"/>
      <c r="E4" s="2737"/>
      <c r="F4" s="2737"/>
      <c r="G4" s="2737"/>
      <c r="H4" s="2737"/>
      <c r="I4" s="2737"/>
      <c r="J4" s="2737"/>
      <c r="K4" s="2737"/>
      <c r="L4" s="2737"/>
      <c r="M4" s="2737"/>
      <c r="N4" s="2737"/>
      <c r="O4" s="2737"/>
      <c r="P4" s="2737"/>
      <c r="Q4" s="2737"/>
      <c r="R4" s="2737"/>
      <c r="S4" s="2737"/>
      <c r="T4" s="2737"/>
      <c r="U4" s="2737"/>
      <c r="V4" s="2737"/>
      <c r="W4" s="2737"/>
      <c r="X4" s="2737"/>
      <c r="Y4" s="2737"/>
      <c r="Z4" s="2737"/>
      <c r="AA4" s="2737"/>
      <c r="AB4" s="2737"/>
      <c r="AC4" s="2737"/>
      <c r="AD4" s="2737"/>
      <c r="AE4" s="2737"/>
    </row>
    <row r="5" spans="1:31" ht="34.15" customHeight="1" x14ac:dyDescent="0.3">
      <c r="A5" s="886" t="s">
        <v>932</v>
      </c>
      <c r="B5" s="837"/>
      <c r="C5" s="837"/>
      <c r="D5" s="837"/>
      <c r="E5" s="820"/>
      <c r="F5" s="837"/>
      <c r="G5" s="886" t="str">
        <f>UPPER(name)</f>
        <v>0</v>
      </c>
      <c r="H5" s="837"/>
      <c r="J5" s="837"/>
      <c r="K5" s="837"/>
      <c r="L5" s="837"/>
      <c r="M5" s="837"/>
      <c r="N5" s="837"/>
      <c r="O5" s="837"/>
      <c r="P5" s="837"/>
      <c r="Q5" s="837"/>
      <c r="R5" s="837"/>
      <c r="S5" s="837"/>
      <c r="T5" s="837"/>
      <c r="U5" s="837"/>
      <c r="V5" s="837"/>
      <c r="W5" s="837"/>
      <c r="X5" s="837"/>
      <c r="Y5" s="837"/>
      <c r="Z5" s="837"/>
      <c r="AA5" s="837"/>
      <c r="AB5" s="837"/>
      <c r="AC5" s="837"/>
      <c r="AD5" s="820"/>
      <c r="AE5" s="837"/>
    </row>
    <row r="6" spans="1:31" ht="23.45" customHeight="1" x14ac:dyDescent="0.3">
      <c r="A6" s="994" t="s">
        <v>933</v>
      </c>
      <c r="B6" s="837"/>
      <c r="C6" s="837"/>
      <c r="D6" s="837"/>
      <c r="E6" s="820"/>
      <c r="F6" s="837"/>
      <c r="G6" s="994" t="str">
        <f>npwp</f>
        <v>...-.</v>
      </c>
      <c r="H6" s="837"/>
      <c r="J6" s="837"/>
      <c r="K6" s="837"/>
      <c r="L6" s="837"/>
      <c r="M6" s="837"/>
      <c r="N6" s="837"/>
      <c r="O6" s="837"/>
      <c r="P6" s="837"/>
      <c r="Q6" s="837"/>
      <c r="R6" s="837"/>
      <c r="S6" s="837"/>
      <c r="T6" s="837"/>
      <c r="U6" s="837"/>
      <c r="V6" s="837"/>
      <c r="W6" s="837"/>
      <c r="X6" s="837"/>
      <c r="Y6" s="837"/>
      <c r="Z6" s="837"/>
      <c r="AA6" s="837"/>
      <c r="AB6" s="837"/>
      <c r="AC6" s="837"/>
      <c r="AD6" s="820"/>
      <c r="AE6" s="837"/>
    </row>
    <row r="7" spans="1:31" ht="3" customHeight="1" x14ac:dyDescent="0.2">
      <c r="A7" s="1126"/>
      <c r="B7" s="1126"/>
      <c r="C7" s="1126"/>
      <c r="D7" s="1126"/>
      <c r="E7" s="1126"/>
      <c r="F7" s="1126"/>
      <c r="G7" s="1126"/>
      <c r="H7" s="1126"/>
      <c r="I7" s="1126"/>
      <c r="J7" s="1126"/>
      <c r="K7" s="1126"/>
      <c r="L7" s="1126"/>
      <c r="M7" s="1126"/>
      <c r="N7" s="1126"/>
      <c r="O7" s="1126"/>
      <c r="P7" s="1126"/>
      <c r="Q7" s="1126"/>
      <c r="R7" s="1126"/>
      <c r="S7" s="1126"/>
      <c r="T7" s="1126"/>
      <c r="U7" s="1126"/>
      <c r="V7" s="1126"/>
      <c r="W7" s="1126"/>
      <c r="X7" s="1126"/>
      <c r="Y7" s="1126"/>
      <c r="Z7" s="1126"/>
      <c r="AA7" s="1126"/>
      <c r="AB7" s="1126"/>
      <c r="AC7" s="1126"/>
      <c r="AD7" s="813"/>
    </row>
    <row r="8" spans="1:31" ht="3" customHeight="1" x14ac:dyDescent="0.2">
      <c r="A8" s="1126"/>
      <c r="B8" s="1126"/>
      <c r="C8" s="1126"/>
      <c r="D8" s="1126"/>
      <c r="E8" s="1126"/>
      <c r="F8" s="1126"/>
      <c r="G8" s="1126"/>
      <c r="H8" s="1126"/>
      <c r="I8" s="1126"/>
      <c r="J8" s="1126"/>
      <c r="K8" s="1126"/>
      <c r="L8" s="1126"/>
      <c r="M8" s="1126"/>
      <c r="N8" s="1126"/>
      <c r="O8" s="1126"/>
      <c r="P8" s="1126"/>
      <c r="Q8" s="1126"/>
      <c r="R8" s="1126"/>
      <c r="S8" s="1126"/>
      <c r="T8" s="1126"/>
      <c r="U8" s="1126"/>
      <c r="V8" s="1126"/>
      <c r="W8" s="1126"/>
      <c r="X8" s="1126"/>
      <c r="Y8" s="1126"/>
      <c r="Z8" s="1126"/>
      <c r="AA8" s="1126"/>
      <c r="AB8" s="1126"/>
      <c r="AC8" s="1126"/>
      <c r="AD8" s="813"/>
    </row>
    <row r="14" spans="1:31" ht="20.25" x14ac:dyDescent="0.3">
      <c r="C14" s="820" t="s">
        <v>435</v>
      </c>
      <c r="X14" s="2593"/>
      <c r="Y14" s="2593"/>
      <c r="Z14" s="2593"/>
      <c r="AA14" s="2593"/>
    </row>
    <row r="15" spans="1:31" ht="20.25" x14ac:dyDescent="0.3">
      <c r="C15" s="820" t="s">
        <v>189</v>
      </c>
      <c r="F15" s="820" t="str">
        <f>taxyear</f>
        <v/>
      </c>
      <c r="X15" s="1055"/>
      <c r="Y15" s="1055"/>
      <c r="Z15" s="1055"/>
      <c r="AA15" s="1055"/>
    </row>
    <row r="16" spans="1:31" ht="37.5" customHeight="1" x14ac:dyDescent="0.2"/>
    <row r="17" spans="3:32" x14ac:dyDescent="0.2">
      <c r="C17" s="844" t="s">
        <v>436</v>
      </c>
      <c r="D17" s="798"/>
      <c r="E17" s="798"/>
    </row>
    <row r="18" spans="3:32" ht="16.5" customHeight="1" x14ac:dyDescent="0.2">
      <c r="D18" s="870" t="s">
        <v>477</v>
      </c>
      <c r="E18" s="798"/>
      <c r="S18" s="2592">
        <f>IF('GENERAL INFO'!$G$114="X",CalculationSheet!N15,CalculationSheet!N104)</f>
        <v>0</v>
      </c>
      <c r="T18" s="2592"/>
      <c r="U18" s="2592"/>
      <c r="V18" s="2592"/>
      <c r="W18" s="871"/>
    </row>
    <row r="19" spans="3:32" ht="15.75" customHeight="1" x14ac:dyDescent="0.2">
      <c r="D19" s="798" t="s">
        <v>440</v>
      </c>
      <c r="E19" s="798"/>
      <c r="S19" s="2592">
        <f>IF('GENERAL INFO'!$G$114="X",CalculationSheet!N16,CalculationSheet!N105)</f>
        <v>0</v>
      </c>
      <c r="T19" s="2592"/>
      <c r="U19" s="2592"/>
      <c r="V19" s="2592"/>
      <c r="W19" s="871"/>
    </row>
    <row r="20" spans="3:32" ht="15" customHeight="1" x14ac:dyDescent="0.2">
      <c r="D20" s="798" t="s">
        <v>441</v>
      </c>
      <c r="E20" s="798"/>
      <c r="S20" s="2738">
        <f>IF('GENERAL INFO'!$G$114="X",CalculationSheet!N17,CalculationSheet!N106)</f>
        <v>0</v>
      </c>
      <c r="T20" s="2738"/>
      <c r="U20" s="2738"/>
      <c r="V20" s="2738"/>
      <c r="W20" s="836"/>
    </row>
    <row r="21" spans="3:32" ht="19.5" customHeight="1" x14ac:dyDescent="0.2">
      <c r="D21" s="798" t="s">
        <v>442</v>
      </c>
      <c r="E21" s="798"/>
      <c r="X21" s="2592">
        <f>SUM(S18:V20)</f>
        <v>0</v>
      </c>
      <c r="Y21" s="2592"/>
      <c r="Z21" s="2592"/>
      <c r="AA21" s="2592"/>
    </row>
    <row r="22" spans="3:32" ht="8.25" customHeight="1" x14ac:dyDescent="0.2">
      <c r="D22" s="798"/>
      <c r="E22" s="798"/>
      <c r="X22" s="872"/>
      <c r="Y22" s="873"/>
      <c r="Z22" s="873"/>
      <c r="AA22" s="873"/>
    </row>
    <row r="23" spans="3:32" ht="6.75" customHeight="1" x14ac:dyDescent="0.2">
      <c r="D23" s="798"/>
      <c r="E23" s="798"/>
      <c r="X23" s="874"/>
      <c r="Y23" s="835"/>
      <c r="Z23" s="835"/>
      <c r="AA23" s="835"/>
    </row>
    <row r="24" spans="3:32" x14ac:dyDescent="0.2">
      <c r="C24" s="844" t="s">
        <v>443</v>
      </c>
      <c r="D24" s="798"/>
      <c r="E24" s="798"/>
      <c r="X24" s="2592" t="e">
        <f>IF('GENERAL INFO'!$G$114="X",CalculationSheet!R26,CalculationSheet!R115)</f>
        <v>#DIV/0!</v>
      </c>
      <c r="Y24" s="2592"/>
      <c r="Z24" s="2592"/>
      <c r="AA24" s="2592"/>
    </row>
    <row r="25" spans="3:32" x14ac:dyDescent="0.2">
      <c r="C25" s="798"/>
      <c r="D25" s="798"/>
      <c r="E25" s="798"/>
      <c r="X25" s="2592"/>
      <c r="Y25" s="2592"/>
      <c r="Z25" s="2592"/>
      <c r="AA25" s="2592"/>
    </row>
    <row r="26" spans="3:32" x14ac:dyDescent="0.2">
      <c r="C26" s="844" t="s">
        <v>338</v>
      </c>
      <c r="D26" s="798"/>
      <c r="E26" s="798"/>
      <c r="X26" s="2592">
        <f>CalculationSheet!R28</f>
        <v>0</v>
      </c>
      <c r="Y26" s="2592"/>
      <c r="Z26" s="2592"/>
      <c r="AA26" s="2592"/>
      <c r="AF26" s="875">
        <v>-13200000</v>
      </c>
    </row>
    <row r="27" spans="3:32" ht="6" customHeight="1" x14ac:dyDescent="0.2">
      <c r="C27" s="844"/>
      <c r="D27" s="798"/>
      <c r="E27" s="798"/>
      <c r="X27" s="876"/>
      <c r="Y27" s="876"/>
      <c r="Z27" s="876"/>
      <c r="AA27" s="876"/>
    </row>
    <row r="28" spans="3:32" ht="9" customHeight="1" x14ac:dyDescent="0.2">
      <c r="C28" s="844"/>
      <c r="D28" s="798"/>
      <c r="E28" s="798"/>
    </row>
    <row r="29" spans="3:32" x14ac:dyDescent="0.2">
      <c r="C29" s="844" t="s">
        <v>449</v>
      </c>
      <c r="D29" s="798"/>
      <c r="E29" s="798"/>
      <c r="X29" s="2594" t="e">
        <f>IF('GENERAL INFO'!$G$114="X",CalculationSheet!R30,CalculationSheet!R119)</f>
        <v>#DIV/0!</v>
      </c>
      <c r="Y29" s="2594"/>
      <c r="Z29" s="2594"/>
      <c r="AA29" s="2594"/>
      <c r="AC29" s="875"/>
    </row>
    <row r="30" spans="3:32" x14ac:dyDescent="0.2">
      <c r="C30" s="844"/>
      <c r="D30" s="798"/>
      <c r="E30" s="798"/>
      <c r="AF30" s="877" t="e">
        <f>taxdue/AF26</f>
        <v>#DIV/0!</v>
      </c>
    </row>
    <row r="31" spans="3:32" x14ac:dyDescent="0.2">
      <c r="C31" s="844" t="s">
        <v>450</v>
      </c>
      <c r="D31" s="798"/>
      <c r="E31" s="798"/>
    </row>
    <row r="32" spans="3:32" x14ac:dyDescent="0.2">
      <c r="C32" s="798"/>
      <c r="D32" s="798" t="s">
        <v>478</v>
      </c>
      <c r="E32" s="798"/>
      <c r="S32" s="2592" t="e">
        <f>IF('GENERAL INFO'!$G$114="X",CalculationSheet!N35,CalculationSheet!N124)</f>
        <v>#DIV/0!</v>
      </c>
      <c r="T32" s="2592"/>
      <c r="U32" s="2592"/>
      <c r="V32" s="2592"/>
      <c r="W32" s="871"/>
    </row>
    <row r="33" spans="3:35" x14ac:dyDescent="0.2">
      <c r="C33" s="844"/>
      <c r="D33" s="799" t="s">
        <v>452</v>
      </c>
      <c r="E33" s="798"/>
      <c r="S33" s="2592" t="e">
        <f>IF('GENERAL INFO'!$G$114="X",CalculationSheet!N36,CalculationSheet!N125)</f>
        <v>#DIV/0!</v>
      </c>
      <c r="T33" s="2592"/>
      <c r="U33" s="2592"/>
      <c r="V33" s="2592"/>
      <c r="W33" s="836"/>
    </row>
    <row r="34" spans="3:35" ht="6" customHeight="1" x14ac:dyDescent="0.2">
      <c r="C34" s="844"/>
      <c r="E34" s="798"/>
      <c r="S34" s="876"/>
      <c r="T34" s="876"/>
      <c r="U34" s="876"/>
      <c r="V34" s="876"/>
      <c r="W34" s="836"/>
    </row>
    <row r="35" spans="3:35" ht="18.75" customHeight="1" x14ac:dyDescent="0.2">
      <c r="C35" s="844"/>
      <c r="D35" s="799" t="s">
        <v>453</v>
      </c>
      <c r="E35" s="798"/>
      <c r="X35" s="2592" t="e">
        <f>SUM(S32:V33)</f>
        <v>#DIV/0!</v>
      </c>
      <c r="Y35" s="2592"/>
      <c r="Z35" s="2592"/>
      <c r="AA35" s="2592"/>
      <c r="AE35" s="2726"/>
      <c r="AF35" s="2726"/>
      <c r="AG35" s="2726"/>
      <c r="AH35" s="2726"/>
      <c r="AI35" s="2726"/>
    </row>
    <row r="36" spans="3:35" x14ac:dyDescent="0.2">
      <c r="C36" s="844"/>
      <c r="E36" s="798"/>
      <c r="AE36" s="2726"/>
      <c r="AF36" s="2726"/>
      <c r="AG36" s="2726"/>
      <c r="AH36" s="2726"/>
      <c r="AI36" s="2726"/>
    </row>
    <row r="37" spans="3:35" x14ac:dyDescent="0.2">
      <c r="C37" s="844" t="s">
        <v>455</v>
      </c>
      <c r="D37" s="798"/>
      <c r="E37" s="798"/>
    </row>
    <row r="38" spans="3:35" x14ac:dyDescent="0.2">
      <c r="C38" s="798"/>
      <c r="D38" s="798" t="s">
        <v>478</v>
      </c>
      <c r="E38" s="798"/>
      <c r="S38" s="2592" t="e">
        <f>IF('GENERAL INFO'!$G$114="X",CalculationSheet!N42,CalculationSheet!N131)</f>
        <v>#DIV/0!</v>
      </c>
      <c r="T38" s="2592"/>
      <c r="U38" s="2592"/>
      <c r="V38" s="2592"/>
      <c r="W38" s="871"/>
    </row>
    <row r="39" spans="3:35" x14ac:dyDescent="0.2">
      <c r="C39" s="798"/>
      <c r="D39" s="799" t="s">
        <v>452</v>
      </c>
      <c r="E39" s="798"/>
      <c r="S39" s="2592" t="e">
        <f>IF('GENERAL INFO'!$G$114="X",CalculationSheet!N43,CalculationSheet!N132)</f>
        <v>#DIV/0!</v>
      </c>
      <c r="T39" s="2592"/>
      <c r="U39" s="2592"/>
      <c r="V39" s="2592"/>
      <c r="W39" s="836"/>
    </row>
    <row r="40" spans="3:35" ht="6" customHeight="1" x14ac:dyDescent="0.2">
      <c r="C40" s="798"/>
      <c r="E40" s="798"/>
      <c r="S40" s="876"/>
      <c r="T40" s="876"/>
      <c r="U40" s="876"/>
      <c r="V40" s="876"/>
      <c r="W40" s="836"/>
    </row>
    <row r="41" spans="3:35" s="814" customFormat="1" ht="16.149999999999999" customHeight="1" x14ac:dyDescent="0.2">
      <c r="C41" s="815"/>
      <c r="D41" s="815" t="s">
        <v>456</v>
      </c>
      <c r="E41" s="815"/>
      <c r="F41" s="818"/>
      <c r="G41" s="818"/>
      <c r="H41" s="818"/>
      <c r="I41" s="818"/>
      <c r="J41" s="818"/>
      <c r="K41" s="818"/>
      <c r="L41" s="818"/>
      <c r="M41" s="818"/>
      <c r="N41" s="818"/>
      <c r="O41" s="818"/>
      <c r="P41" s="818"/>
      <c r="Q41" s="818"/>
      <c r="R41" s="818"/>
      <c r="S41" s="818"/>
      <c r="T41" s="818"/>
      <c r="U41" s="818"/>
      <c r="V41" s="818"/>
      <c r="W41" s="818"/>
      <c r="X41" s="2743" t="e">
        <f>SUM(S38:V39)</f>
        <v>#DIV/0!</v>
      </c>
      <c r="Y41" s="2743"/>
      <c r="Z41" s="2743"/>
      <c r="AA41" s="2743"/>
    </row>
    <row r="42" spans="3:35" x14ac:dyDescent="0.2">
      <c r="C42" s="798"/>
      <c r="D42" s="798"/>
      <c r="E42" s="798"/>
    </row>
    <row r="43" spans="3:35" x14ac:dyDescent="0.2">
      <c r="C43" s="844" t="s">
        <v>466</v>
      </c>
      <c r="D43" s="798"/>
      <c r="E43" s="798"/>
    </row>
    <row r="44" spans="3:35" x14ac:dyDescent="0.2">
      <c r="C44" s="844"/>
      <c r="D44" s="798" t="s">
        <v>937</v>
      </c>
      <c r="E44" s="798"/>
      <c r="S44" s="2592">
        <f>_art21</f>
        <v>0</v>
      </c>
      <c r="T44" s="2592"/>
      <c r="U44" s="2592"/>
      <c r="V44" s="2592"/>
    </row>
    <row r="45" spans="3:35" x14ac:dyDescent="0.2">
      <c r="C45" s="844"/>
      <c r="D45" s="798" t="s">
        <v>1097</v>
      </c>
      <c r="E45" s="798"/>
      <c r="S45" s="2592">
        <f>Z94</f>
        <v>0</v>
      </c>
      <c r="T45" s="2592"/>
      <c r="U45" s="2592"/>
      <c r="V45" s="2592"/>
    </row>
    <row r="46" spans="3:35" x14ac:dyDescent="0.2">
      <c r="C46" s="844"/>
      <c r="D46" s="798" t="s">
        <v>938</v>
      </c>
      <c r="E46" s="798"/>
      <c r="S46" s="2592">
        <f>+'FE-1770S'!AH85</f>
        <v>0</v>
      </c>
      <c r="T46" s="2592"/>
      <c r="U46" s="2592"/>
      <c r="V46" s="2592"/>
    </row>
    <row r="47" spans="3:35" ht="6" customHeight="1" x14ac:dyDescent="0.2">
      <c r="C47" s="798"/>
      <c r="E47" s="798"/>
      <c r="S47" s="876"/>
      <c r="T47" s="876"/>
      <c r="U47" s="876"/>
      <c r="V47" s="876"/>
      <c r="W47" s="836"/>
    </row>
    <row r="48" spans="3:35" ht="19.149999999999999" customHeight="1" x14ac:dyDescent="0.2">
      <c r="C48" s="844"/>
      <c r="D48" s="815" t="s">
        <v>470</v>
      </c>
      <c r="E48" s="798"/>
      <c r="X48" s="2743">
        <f>SUM(S44:V46)</f>
        <v>0</v>
      </c>
      <c r="Y48" s="2743"/>
      <c r="Z48" s="2743"/>
      <c r="AA48" s="2743"/>
    </row>
    <row r="49" spans="1:29" ht="5.45" customHeight="1" x14ac:dyDescent="0.2">
      <c r="C49" s="844"/>
      <c r="D49" s="815"/>
      <c r="E49" s="798"/>
      <c r="X49" s="1041"/>
      <c r="Y49" s="1041"/>
      <c r="Z49" s="1041"/>
      <c r="AA49" s="1041"/>
    </row>
    <row r="50" spans="1:29" ht="5.45" customHeight="1" thickBot="1" x14ac:dyDescent="0.25">
      <c r="C50" s="844"/>
      <c r="D50" s="798"/>
      <c r="E50" s="798"/>
    </row>
    <row r="51" spans="1:29" s="814" customFormat="1" ht="25.9" customHeight="1" thickBot="1" x14ac:dyDescent="0.25">
      <c r="C51" s="815" t="s">
        <v>939</v>
      </c>
      <c r="D51" s="882"/>
      <c r="E51" s="882"/>
      <c r="X51" s="2744" t="e">
        <f>+X41-X48</f>
        <v>#DIV/0!</v>
      </c>
      <c r="Y51" s="2745"/>
      <c r="Z51" s="2745"/>
      <c r="AA51" s="2746"/>
    </row>
    <row r="53" spans="1:29" ht="20.25" x14ac:dyDescent="0.3">
      <c r="A53" s="820" t="s">
        <v>1016</v>
      </c>
    </row>
    <row r="54" spans="1:29" ht="12" customHeight="1" thickBot="1" x14ac:dyDescent="0.25">
      <c r="A54" s="798"/>
    </row>
    <row r="55" spans="1:29" ht="25.15" customHeight="1" x14ac:dyDescent="0.2">
      <c r="A55" s="2597" t="s">
        <v>524</v>
      </c>
      <c r="B55" s="2598"/>
      <c r="C55" s="2598"/>
      <c r="D55" s="2598"/>
      <c r="E55" s="2598"/>
      <c r="F55" s="2598"/>
      <c r="G55" s="2599"/>
      <c r="H55" s="2603" t="s">
        <v>1053</v>
      </c>
      <c r="I55" s="2598"/>
      <c r="J55" s="2599"/>
      <c r="K55" s="2603" t="s">
        <v>1017</v>
      </c>
      <c r="L55" s="2598"/>
      <c r="M55" s="2599"/>
      <c r="N55" s="2605" t="s">
        <v>1008</v>
      </c>
      <c r="O55" s="2606"/>
      <c r="P55" s="2606"/>
      <c r="Q55" s="2606"/>
      <c r="R55" s="2606"/>
      <c r="S55" s="2606"/>
      <c r="T55" s="2606"/>
      <c r="U55" s="2607"/>
      <c r="V55" s="2605" t="s">
        <v>513</v>
      </c>
      <c r="W55" s="2606"/>
      <c r="X55" s="2606"/>
      <c r="Y55" s="2606"/>
      <c r="Z55" s="2606"/>
      <c r="AA55" s="2606"/>
      <c r="AB55" s="2606"/>
      <c r="AC55" s="2608"/>
    </row>
    <row r="56" spans="1:29" ht="25.5" customHeight="1" x14ac:dyDescent="0.2">
      <c r="A56" s="2600"/>
      <c r="B56" s="2601"/>
      <c r="C56" s="2601"/>
      <c r="D56" s="2601"/>
      <c r="E56" s="2601"/>
      <c r="F56" s="2601"/>
      <c r="G56" s="2602"/>
      <c r="H56" s="2604"/>
      <c r="I56" s="2601"/>
      <c r="J56" s="2602"/>
      <c r="K56" s="2604"/>
      <c r="L56" s="2601"/>
      <c r="M56" s="2602"/>
      <c r="N56" s="2604" t="s">
        <v>1054</v>
      </c>
      <c r="O56" s="2601"/>
      <c r="P56" s="2601"/>
      <c r="Q56" s="2602"/>
      <c r="R56" s="2604" t="s">
        <v>1055</v>
      </c>
      <c r="S56" s="2601"/>
      <c r="T56" s="2601"/>
      <c r="U56" s="2602"/>
      <c r="V56" s="2604" t="s">
        <v>1010</v>
      </c>
      <c r="W56" s="2601"/>
      <c r="X56" s="2601"/>
      <c r="Y56" s="2602"/>
      <c r="Z56" s="2604" t="s">
        <v>1011</v>
      </c>
      <c r="AA56" s="2601"/>
      <c r="AB56" s="2601"/>
      <c r="AC56" s="2609"/>
    </row>
    <row r="57" spans="1:29" ht="15" customHeight="1" thickBot="1" x14ac:dyDescent="0.25">
      <c r="A57" s="2773" t="s">
        <v>68</v>
      </c>
      <c r="B57" s="2749"/>
      <c r="C57" s="2749"/>
      <c r="D57" s="2749"/>
      <c r="E57" s="2749"/>
      <c r="F57" s="2749"/>
      <c r="G57" s="2774"/>
      <c r="H57" s="2748" t="s">
        <v>67</v>
      </c>
      <c r="I57" s="2749"/>
      <c r="J57" s="2774"/>
      <c r="K57" s="2748" t="s">
        <v>69</v>
      </c>
      <c r="L57" s="2749"/>
      <c r="M57" s="2774"/>
      <c r="N57" s="2748" t="s">
        <v>70</v>
      </c>
      <c r="O57" s="2749"/>
      <c r="P57" s="2749"/>
      <c r="Q57" s="2774"/>
      <c r="R57" s="2748" t="s">
        <v>71</v>
      </c>
      <c r="S57" s="2749"/>
      <c r="T57" s="2749"/>
      <c r="U57" s="2774"/>
      <c r="V57" s="2748" t="s">
        <v>104</v>
      </c>
      <c r="W57" s="2749"/>
      <c r="X57" s="2749"/>
      <c r="Y57" s="2774"/>
      <c r="Z57" s="2748" t="s">
        <v>158</v>
      </c>
      <c r="AA57" s="2749"/>
      <c r="AB57" s="2749"/>
      <c r="AC57" s="2750"/>
    </row>
    <row r="58" spans="1:29" ht="20.25" x14ac:dyDescent="0.3">
      <c r="A58" s="2629"/>
      <c r="B58" s="2630"/>
      <c r="C58" s="2630"/>
      <c r="D58" s="2630"/>
      <c r="E58" s="2630"/>
      <c r="F58" s="2630"/>
      <c r="G58" s="2631"/>
      <c r="H58" s="2632"/>
      <c r="I58" s="2633"/>
      <c r="J58" s="2634"/>
      <c r="K58" s="2610"/>
      <c r="L58" s="2611"/>
      <c r="M58" s="2635"/>
      <c r="N58" s="2610"/>
      <c r="O58" s="2611"/>
      <c r="P58" s="2611"/>
      <c r="Q58" s="2635"/>
      <c r="R58" s="2610"/>
      <c r="S58" s="2611"/>
      <c r="T58" s="2611"/>
      <c r="U58" s="2635"/>
      <c r="V58" s="2610"/>
      <c r="W58" s="2611"/>
      <c r="X58" s="2611"/>
      <c r="Y58" s="2635"/>
      <c r="Z58" s="2610"/>
      <c r="AA58" s="2611"/>
      <c r="AB58" s="2611"/>
      <c r="AC58" s="2612"/>
    </row>
    <row r="59" spans="1:29" x14ac:dyDescent="0.2">
      <c r="A59" s="2613" t="str">
        <f>+IF('OVERSEAS INCOME'!AJ45="YES",'OVERSEAS INCOME'!A45,IF('OVERSEAS INCOME'!AJ55="YES",'OVERSEAS INCOME'!A55,""))</f>
        <v/>
      </c>
      <c r="B59" s="2614"/>
      <c r="C59" s="2614"/>
      <c r="D59" s="2614"/>
      <c r="E59" s="2614"/>
      <c r="F59" s="2614"/>
      <c r="G59" s="2615"/>
      <c r="H59" s="2616" t="str">
        <f>IF('OVERSEAS INCOME'!AJ45="YES",'OVERSEAS INCOME'!G45,IF('OVERSEAS INCOME'!AJ55="YES",'OVERSEAS INCOME'!G55,""))</f>
        <v/>
      </c>
      <c r="I59" s="2617"/>
      <c r="J59" s="2618"/>
      <c r="K59" s="2619" t="str">
        <f>IF('OVERSEAS INCOME'!AJ45="YES",'OVERSEAS INCOME'!L45,IF('OVERSEAS INCOME'!AJ55="YES",'OVERSEAS INCOME'!L55,""))</f>
        <v/>
      </c>
      <c r="L59" s="2620"/>
      <c r="M59" s="2621"/>
      <c r="N59" s="2622" t="str">
        <f>+IF('OVERSEAS INCOME'!AJ45="YES",'OVERSEAS INCOME'!S45,IF('OVERSEAS INCOME'!$AJ$55="YES",'OVERSEAS INCOME'!S55," "))</f>
        <v xml:space="preserve"> </v>
      </c>
      <c r="O59" s="2623"/>
      <c r="P59" s="2623"/>
      <c r="Q59" s="2624"/>
      <c r="R59" s="2622" t="str">
        <f>+IF('OVERSEAS INCOME'!AJ45="YES",'OVERSEAS INCOME'!W45,IF('OVERSEAS INCOME'!AJ55="YES",'OVERSEAS INCOME'!W55,""))</f>
        <v/>
      </c>
      <c r="S59" s="2623"/>
      <c r="T59" s="2623"/>
      <c r="U59" s="2624"/>
      <c r="V59" s="2625" t="str">
        <f>+IF('OVERSEAS INCOME'!AJ45="YES",'OVERSEAS INCOME'!AA45,IF('OVERSEAS INCOME'!AJ55="YES",'OVERSEAS INCOME'!AA55,""))</f>
        <v/>
      </c>
      <c r="W59" s="2626"/>
      <c r="X59" s="2626"/>
      <c r="Y59" s="2627"/>
      <c r="Z59" s="2625" t="str">
        <f>+IF('OVERSEAS INCOME'!AJ45="YES",'OVERSEAS INCOME'!AE45,IF('OVERSEAS INCOME'!AJ55="YES",'OVERSEAS INCOME'!AE55,""))</f>
        <v/>
      </c>
      <c r="AA59" s="2626"/>
      <c r="AB59" s="2626"/>
      <c r="AC59" s="2628"/>
    </row>
    <row r="60" spans="1:29" x14ac:dyDescent="0.2">
      <c r="A60" s="2613" t="str">
        <f>IF(A59="","",IF(A59='OVERSEAS INCOME'!A$55,"",IF('OVERSEAS INCOME'!A46="",'OVERSEAS INCOME'!A$55,'OVERSEAS INCOME'!A46)))</f>
        <v/>
      </c>
      <c r="B60" s="2614"/>
      <c r="C60" s="2614"/>
      <c r="D60" s="2614"/>
      <c r="E60" s="2614"/>
      <c r="F60" s="2614"/>
      <c r="G60" s="2615"/>
      <c r="H60" s="2616" t="str">
        <f>IF(A59="","",IF(A60='OVERSEAS INCOME'!A$55,'OVERSEAS INCOME'!G$55,'OVERSEAS INCOME'!G46))</f>
        <v/>
      </c>
      <c r="I60" s="2617"/>
      <c r="J60" s="2618"/>
      <c r="K60" s="2619" t="str">
        <f>IF(A59="","",IF(A60='OVERSEAS INCOME'!A$55,'OVERSEAS INCOME'!L$55,'OVERSEAS INCOME'!L46))</f>
        <v/>
      </c>
      <c r="L60" s="2620"/>
      <c r="M60" s="2621"/>
      <c r="N60" s="2622" t="str">
        <f>IF(A59="","",IF(A60='OVERSEAS INCOME'!A$55,'OVERSEAS INCOME'!S$55,'OVERSEAS INCOME'!S46))</f>
        <v/>
      </c>
      <c r="O60" s="2623"/>
      <c r="P60" s="2623"/>
      <c r="Q60" s="2624"/>
      <c r="R60" s="2622" t="str">
        <f>IF(A59="","",IF(A60='OVERSEAS INCOME'!A$55,'OVERSEAS INCOME'!W$55,'OVERSEAS INCOME'!W46))</f>
        <v/>
      </c>
      <c r="S60" s="2623"/>
      <c r="T60" s="2623"/>
      <c r="U60" s="2624"/>
      <c r="V60" s="2625" t="str">
        <f>IF(A59="","",IF(A60='OVERSEAS INCOME'!A$55,'OVERSEAS INCOME'!AA$55,'OVERSEAS INCOME'!AA46))</f>
        <v/>
      </c>
      <c r="W60" s="2626"/>
      <c r="X60" s="2626"/>
      <c r="Y60" s="2627"/>
      <c r="Z60" s="2625" t="str">
        <f>IF(A59="","",IF(A60='OVERSEAS INCOME'!A$55,'OVERSEAS INCOME'!AE$55,'OVERSEAS INCOME'!AE46))</f>
        <v/>
      </c>
      <c r="AA60" s="2626"/>
      <c r="AB60" s="2626"/>
      <c r="AC60" s="2628"/>
    </row>
    <row r="61" spans="1:29" x14ac:dyDescent="0.2">
      <c r="A61" s="2613" t="str">
        <f>IF(A60="","",IF(A60='OVERSEAS INCOME'!A$55,"",IF('OVERSEAS INCOME'!A47="",'OVERSEAS INCOME'!A$55,'OVERSEAS INCOME'!A47)))</f>
        <v/>
      </c>
      <c r="B61" s="2614"/>
      <c r="C61" s="2614"/>
      <c r="D61" s="2614"/>
      <c r="E61" s="2614"/>
      <c r="F61" s="2614"/>
      <c r="G61" s="2615"/>
      <c r="H61" s="2616" t="str">
        <f>IF(A60="","",IF(A61='OVERSEAS INCOME'!A$55,'OVERSEAS INCOME'!G$55,'OVERSEAS INCOME'!G47))</f>
        <v/>
      </c>
      <c r="I61" s="2617"/>
      <c r="J61" s="2618"/>
      <c r="K61" s="2619" t="str">
        <f>IF(A60="","",IF(A61='OVERSEAS INCOME'!A$55,'OVERSEAS INCOME'!L$55,'OVERSEAS INCOME'!L47))</f>
        <v/>
      </c>
      <c r="L61" s="2620"/>
      <c r="M61" s="2621"/>
      <c r="N61" s="2622" t="str">
        <f>IF(A60="","",IF(A61='OVERSEAS INCOME'!A$55,'OVERSEAS INCOME'!S$55,'OVERSEAS INCOME'!S47))</f>
        <v/>
      </c>
      <c r="O61" s="2623"/>
      <c r="P61" s="2623"/>
      <c r="Q61" s="2624"/>
      <c r="R61" s="2622" t="str">
        <f>IF(A60="","",IF(A61='OVERSEAS INCOME'!A$55,'OVERSEAS INCOME'!W$55,'OVERSEAS INCOME'!W47))</f>
        <v/>
      </c>
      <c r="S61" s="2623"/>
      <c r="T61" s="2623"/>
      <c r="U61" s="2624"/>
      <c r="V61" s="2625" t="str">
        <f>IF(A60="","",IF(A61='OVERSEAS INCOME'!A$55,'OVERSEAS INCOME'!AA$55,'OVERSEAS INCOME'!AA47))</f>
        <v/>
      </c>
      <c r="W61" s="2626"/>
      <c r="X61" s="2626"/>
      <c r="Y61" s="2627"/>
      <c r="Z61" s="2625" t="str">
        <f>IF(A60="","",IF(A61='OVERSEAS INCOME'!A$55,'OVERSEAS INCOME'!AE$55,'OVERSEAS INCOME'!AE47))</f>
        <v/>
      </c>
      <c r="AA61" s="2626"/>
      <c r="AB61" s="2626"/>
      <c r="AC61" s="2628"/>
    </row>
    <row r="62" spans="1:29" x14ac:dyDescent="0.2">
      <c r="A62" s="2613" t="str">
        <f>IF(A61="","",IF(A61='OVERSEAS INCOME'!A$55,"",IF('OVERSEAS INCOME'!A48="",'OVERSEAS INCOME'!A$55,'OVERSEAS INCOME'!A48)))</f>
        <v/>
      </c>
      <c r="B62" s="2614"/>
      <c r="C62" s="2614"/>
      <c r="D62" s="2614"/>
      <c r="E62" s="2614"/>
      <c r="F62" s="2614"/>
      <c r="G62" s="2615"/>
      <c r="H62" s="2616" t="str">
        <f>IF(A61="","",IF(A62='OVERSEAS INCOME'!A$55,'OVERSEAS INCOME'!G$55,'OVERSEAS INCOME'!G48))</f>
        <v/>
      </c>
      <c r="I62" s="2617"/>
      <c r="J62" s="2618"/>
      <c r="K62" s="2619" t="str">
        <f>IF(A61="","",IF(A62='OVERSEAS INCOME'!A$55,'OVERSEAS INCOME'!L$55,'OVERSEAS INCOME'!L48))</f>
        <v/>
      </c>
      <c r="L62" s="2620"/>
      <c r="M62" s="2621"/>
      <c r="N62" s="2622" t="str">
        <f>IF(A61="","",IF(A62='OVERSEAS INCOME'!A$55,'OVERSEAS INCOME'!S$55,'OVERSEAS INCOME'!S48))</f>
        <v/>
      </c>
      <c r="O62" s="2623"/>
      <c r="P62" s="2623"/>
      <c r="Q62" s="2624"/>
      <c r="R62" s="2622" t="str">
        <f>IF(A61="","",IF(A62='OVERSEAS INCOME'!A$55,'OVERSEAS INCOME'!W$55,'OVERSEAS INCOME'!W48))</f>
        <v/>
      </c>
      <c r="S62" s="2623"/>
      <c r="T62" s="2623"/>
      <c r="U62" s="2624"/>
      <c r="V62" s="2625" t="str">
        <f>IF(A61="","",IF(A62='OVERSEAS INCOME'!A$55,'OVERSEAS INCOME'!AA$55,'OVERSEAS INCOME'!AA48))</f>
        <v/>
      </c>
      <c r="W62" s="2626"/>
      <c r="X62" s="2626"/>
      <c r="Y62" s="2627"/>
      <c r="Z62" s="2625" t="str">
        <f>IF(A61="","",IF(A62='OVERSEAS INCOME'!A$55,'OVERSEAS INCOME'!AE$55,'OVERSEAS INCOME'!AE48))</f>
        <v/>
      </c>
      <c r="AA62" s="2626"/>
      <c r="AB62" s="2626"/>
      <c r="AC62" s="2628"/>
    </row>
    <row r="63" spans="1:29" x14ac:dyDescent="0.2">
      <c r="A63" s="2613" t="str">
        <f>IF(A62="","",IF(A62='OVERSEAS INCOME'!A$55,"",IF('OVERSEAS INCOME'!A49="",'OVERSEAS INCOME'!A$55,'OVERSEAS INCOME'!A49)))</f>
        <v/>
      </c>
      <c r="B63" s="2614"/>
      <c r="C63" s="2614"/>
      <c r="D63" s="2614"/>
      <c r="E63" s="2614"/>
      <c r="F63" s="2614"/>
      <c r="G63" s="2615"/>
      <c r="H63" s="2616" t="str">
        <f>IF(A62="","",IF(A63='OVERSEAS INCOME'!A$55,'OVERSEAS INCOME'!G$55,'OVERSEAS INCOME'!G49))</f>
        <v/>
      </c>
      <c r="I63" s="2617"/>
      <c r="J63" s="2618"/>
      <c r="K63" s="2619" t="str">
        <f>IF(A62="","",IF(A63='OVERSEAS INCOME'!A$55,'OVERSEAS INCOME'!L$55,'OVERSEAS INCOME'!L49))</f>
        <v/>
      </c>
      <c r="L63" s="2620"/>
      <c r="M63" s="2621"/>
      <c r="N63" s="2622" t="str">
        <f>IF(A62="","",IF(A63='OVERSEAS INCOME'!A$55,'OVERSEAS INCOME'!S$55,'OVERSEAS INCOME'!S49))</f>
        <v/>
      </c>
      <c r="O63" s="2623"/>
      <c r="P63" s="2623"/>
      <c r="Q63" s="2624"/>
      <c r="R63" s="2622" t="str">
        <f>IF(A62="","",IF(A63='OVERSEAS INCOME'!A$55,'OVERSEAS INCOME'!W$55,'OVERSEAS INCOME'!W49))</f>
        <v/>
      </c>
      <c r="S63" s="2623"/>
      <c r="T63" s="2623"/>
      <c r="U63" s="2624"/>
      <c r="V63" s="2625" t="str">
        <f>IF(A62="","",IF(A63='OVERSEAS INCOME'!A$55,'OVERSEAS INCOME'!AA$55,'OVERSEAS INCOME'!AA49))</f>
        <v/>
      </c>
      <c r="W63" s="2626"/>
      <c r="X63" s="2626"/>
      <c r="Y63" s="2627"/>
      <c r="Z63" s="2625" t="str">
        <f>IF(A62="","",IF(A63='OVERSEAS INCOME'!A$55,'OVERSEAS INCOME'!AE$55,'OVERSEAS INCOME'!AE49))</f>
        <v/>
      </c>
      <c r="AA63" s="2626"/>
      <c r="AB63" s="2626"/>
      <c r="AC63" s="2628"/>
    </row>
    <row r="64" spans="1:29" x14ac:dyDescent="0.2">
      <c r="A64" s="2613" t="str">
        <f>IF(A63="","",IF(A63='OVERSEAS INCOME'!A$55,"",IF('OVERSEAS INCOME'!A50="",'OVERSEAS INCOME'!A$55,'OVERSEAS INCOME'!A50)))</f>
        <v/>
      </c>
      <c r="B64" s="2614"/>
      <c r="C64" s="2614"/>
      <c r="D64" s="2614"/>
      <c r="E64" s="2614"/>
      <c r="F64" s="2614"/>
      <c r="G64" s="2615"/>
      <c r="H64" s="2616" t="str">
        <f>IF(A63="","",IF(A64='OVERSEAS INCOME'!A$55,'OVERSEAS INCOME'!G$55,'OVERSEAS INCOME'!G50))</f>
        <v/>
      </c>
      <c r="I64" s="2617"/>
      <c r="J64" s="2618"/>
      <c r="K64" s="2619" t="str">
        <f>IF(A63="","",IF(A64='OVERSEAS INCOME'!A$55,'OVERSEAS INCOME'!L$55,'OVERSEAS INCOME'!L50))</f>
        <v/>
      </c>
      <c r="L64" s="2620"/>
      <c r="M64" s="2621"/>
      <c r="N64" s="2622" t="str">
        <f>IF(A63="","",IF(A64='OVERSEAS INCOME'!A$55,'OVERSEAS INCOME'!S$55,'OVERSEAS INCOME'!S50))</f>
        <v/>
      </c>
      <c r="O64" s="2623"/>
      <c r="P64" s="2623"/>
      <c r="Q64" s="2624"/>
      <c r="R64" s="2622" t="str">
        <f>IF(A63="","",IF(A64='OVERSEAS INCOME'!A$55,'OVERSEAS INCOME'!W$55,'OVERSEAS INCOME'!W50))</f>
        <v/>
      </c>
      <c r="S64" s="2623"/>
      <c r="T64" s="2623"/>
      <c r="U64" s="2624"/>
      <c r="V64" s="2625" t="str">
        <f>IF(A63="","",IF(A64='OVERSEAS INCOME'!A$55,'OVERSEAS INCOME'!AA$55,'OVERSEAS INCOME'!AA50))</f>
        <v/>
      </c>
      <c r="W64" s="2626"/>
      <c r="X64" s="2626"/>
      <c r="Y64" s="2627"/>
      <c r="Z64" s="2625" t="str">
        <f>IF(A63="","",IF(A64='OVERSEAS INCOME'!A$55,'OVERSEAS INCOME'!AE$55,'OVERSEAS INCOME'!AE50))</f>
        <v/>
      </c>
      <c r="AA64" s="2626"/>
      <c r="AB64" s="2626"/>
      <c r="AC64" s="2628"/>
    </row>
    <row r="65" spans="1:29" x14ac:dyDescent="0.2">
      <c r="A65" s="2613" t="str">
        <f>IF(A64="","",IF(A64='OVERSEAS INCOME'!A$55,"",IF('OVERSEAS INCOME'!A51="",'OVERSEAS INCOME'!A$55,'OVERSEAS INCOME'!A51)))</f>
        <v/>
      </c>
      <c r="B65" s="2614"/>
      <c r="C65" s="2614"/>
      <c r="D65" s="2614"/>
      <c r="E65" s="2614"/>
      <c r="F65" s="2614"/>
      <c r="G65" s="2615"/>
      <c r="H65" s="2616" t="str">
        <f>IF(A64="","",IF(A65='OVERSEAS INCOME'!A$55,'OVERSEAS INCOME'!G$55,'OVERSEAS INCOME'!G51))</f>
        <v/>
      </c>
      <c r="I65" s="2617"/>
      <c r="J65" s="2618"/>
      <c r="K65" s="2619" t="str">
        <f>IF(A64="","",IF(A65='OVERSEAS INCOME'!A$55,'OVERSEAS INCOME'!L$55,'OVERSEAS INCOME'!L51))</f>
        <v/>
      </c>
      <c r="L65" s="2620"/>
      <c r="M65" s="2621"/>
      <c r="N65" s="2622" t="str">
        <f>IF(A64="","",IF(A65='OVERSEAS INCOME'!A$55,'OVERSEAS INCOME'!S$55,'OVERSEAS INCOME'!S51))</f>
        <v/>
      </c>
      <c r="O65" s="2623"/>
      <c r="P65" s="2623"/>
      <c r="Q65" s="2624"/>
      <c r="R65" s="2622" t="str">
        <f>IF(A64="","",IF(A65='OVERSEAS INCOME'!A$55,'OVERSEAS INCOME'!W$55,'OVERSEAS INCOME'!W51))</f>
        <v/>
      </c>
      <c r="S65" s="2623"/>
      <c r="T65" s="2623"/>
      <c r="U65" s="2624"/>
      <c r="V65" s="2625" t="str">
        <f>IF(A64="","",IF(A65='OVERSEAS INCOME'!A$55,'OVERSEAS INCOME'!AA$55,'OVERSEAS INCOME'!AA51))</f>
        <v/>
      </c>
      <c r="W65" s="2626"/>
      <c r="X65" s="2626"/>
      <c r="Y65" s="2627"/>
      <c r="Z65" s="2625" t="str">
        <f>IF(A64="","",IF(A65='OVERSEAS INCOME'!A$55,'OVERSEAS INCOME'!AE$55,'OVERSEAS INCOME'!AE51))</f>
        <v/>
      </c>
      <c r="AA65" s="2626"/>
      <c r="AB65" s="2626"/>
      <c r="AC65" s="2628"/>
    </row>
    <row r="66" spans="1:29" x14ac:dyDescent="0.2">
      <c r="A66" s="2613" t="str">
        <f>IF(A65="","",IF(A65='OVERSEAS INCOME'!A$55,"",IF('OVERSEAS INCOME'!A52="",'OVERSEAS INCOME'!A$55,'OVERSEAS INCOME'!A52)))</f>
        <v/>
      </c>
      <c r="B66" s="2614"/>
      <c r="C66" s="2614"/>
      <c r="D66" s="2614"/>
      <c r="E66" s="2614"/>
      <c r="F66" s="2614"/>
      <c r="G66" s="2615"/>
      <c r="H66" s="2616" t="str">
        <f>IF(A65="","",IF(A66='OVERSEAS INCOME'!A$55,'OVERSEAS INCOME'!G$55,'OVERSEAS INCOME'!G52))</f>
        <v/>
      </c>
      <c r="I66" s="2617"/>
      <c r="J66" s="2618"/>
      <c r="K66" s="2619" t="str">
        <f>IF(A65="","",IF(A66='OVERSEAS INCOME'!A$55,'OVERSEAS INCOME'!L$55,'OVERSEAS INCOME'!L52))</f>
        <v/>
      </c>
      <c r="L66" s="2620"/>
      <c r="M66" s="2621"/>
      <c r="N66" s="2622" t="str">
        <f>IF(A65="","",IF(A66='OVERSEAS INCOME'!A$55,'OVERSEAS INCOME'!S$55,'OVERSEAS INCOME'!S52))</f>
        <v/>
      </c>
      <c r="O66" s="2623"/>
      <c r="P66" s="2623"/>
      <c r="Q66" s="2624"/>
      <c r="R66" s="2622" t="str">
        <f>IF(A65="","",IF(A66='OVERSEAS INCOME'!A$55,'OVERSEAS INCOME'!W$55,'OVERSEAS INCOME'!W52))</f>
        <v/>
      </c>
      <c r="S66" s="2623"/>
      <c r="T66" s="2623"/>
      <c r="U66" s="2624"/>
      <c r="V66" s="2625" t="str">
        <f>IF(A65="","",IF(A66='OVERSEAS INCOME'!A$55,'OVERSEAS INCOME'!AA$55,'OVERSEAS INCOME'!AA52))</f>
        <v/>
      </c>
      <c r="W66" s="2626"/>
      <c r="X66" s="2626"/>
      <c r="Y66" s="2627"/>
      <c r="Z66" s="2625" t="str">
        <f>IF(A65="","",IF(A66='OVERSEAS INCOME'!A$55,'OVERSEAS INCOME'!AE$55,'OVERSEAS INCOME'!AE52))</f>
        <v/>
      </c>
      <c r="AA66" s="2626"/>
      <c r="AB66" s="2626"/>
      <c r="AC66" s="2628"/>
    </row>
    <row r="67" spans="1:29" x14ac:dyDescent="0.2">
      <c r="A67" s="2613" t="str">
        <f>IF(A66="","",IF(A66='OVERSEAS INCOME'!A$55,"",IF('OVERSEAS INCOME'!A53="",'OVERSEAS INCOME'!A$55,'OVERSEAS INCOME'!A53)))</f>
        <v/>
      </c>
      <c r="B67" s="2614"/>
      <c r="C67" s="2614"/>
      <c r="D67" s="2614"/>
      <c r="E67" s="2614"/>
      <c r="F67" s="2614"/>
      <c r="G67" s="2615"/>
      <c r="H67" s="2616" t="str">
        <f>IF(A66="","",IF(A67='OVERSEAS INCOME'!A$55,'OVERSEAS INCOME'!G$55,'OVERSEAS INCOME'!G53))</f>
        <v/>
      </c>
      <c r="I67" s="2617"/>
      <c r="J67" s="2618"/>
      <c r="K67" s="2619" t="str">
        <f>IF(A66="","",IF(A67='OVERSEAS INCOME'!A$55,'OVERSEAS INCOME'!L$55,'OVERSEAS INCOME'!L53))</f>
        <v/>
      </c>
      <c r="L67" s="2620"/>
      <c r="M67" s="2621"/>
      <c r="N67" s="2622" t="str">
        <f>IF(A66="","",IF(A67='OVERSEAS INCOME'!A$55,'OVERSEAS INCOME'!S$55,'OVERSEAS INCOME'!S53))</f>
        <v/>
      </c>
      <c r="O67" s="2623"/>
      <c r="P67" s="2623"/>
      <c r="Q67" s="2624"/>
      <c r="R67" s="2622" t="str">
        <f>IF(A66="","",IF(A67='OVERSEAS INCOME'!A$55,'OVERSEAS INCOME'!W$55,'OVERSEAS INCOME'!W53))</f>
        <v/>
      </c>
      <c r="S67" s="2623"/>
      <c r="T67" s="2623"/>
      <c r="U67" s="2624"/>
      <c r="V67" s="2625" t="str">
        <f>IF(A66="","",IF(A67='OVERSEAS INCOME'!A$55,'OVERSEAS INCOME'!AA$55,'OVERSEAS INCOME'!AA53))</f>
        <v/>
      </c>
      <c r="W67" s="2626"/>
      <c r="X67" s="2626"/>
      <c r="Y67" s="2627"/>
      <c r="Z67" s="2625" t="str">
        <f>IF(A66="","",IF(A67='OVERSEAS INCOME'!A$55,'OVERSEAS INCOME'!AE$55,'OVERSEAS INCOME'!AE53))</f>
        <v/>
      </c>
      <c r="AA67" s="2626"/>
      <c r="AB67" s="2626"/>
      <c r="AC67" s="2628"/>
    </row>
    <row r="68" spans="1:29" x14ac:dyDescent="0.2">
      <c r="A68" s="2613" t="str">
        <f>IF(A67="","",IF(A67='OVERSEAS INCOME'!A$55,"",IF('OVERSEAS INCOME'!A54="",'OVERSEAS INCOME'!A$55,'OVERSEAS INCOME'!A54)))</f>
        <v/>
      </c>
      <c r="B68" s="2614"/>
      <c r="C68" s="2614"/>
      <c r="D68" s="2614"/>
      <c r="E68" s="2614"/>
      <c r="F68" s="2614"/>
      <c r="G68" s="2615"/>
      <c r="H68" s="2616" t="str">
        <f>IF(A67="","",IF(A68='OVERSEAS INCOME'!A$55,'OVERSEAS INCOME'!G$55,'OVERSEAS INCOME'!G54))</f>
        <v/>
      </c>
      <c r="I68" s="2617"/>
      <c r="J68" s="2618"/>
      <c r="K68" s="2619" t="str">
        <f>IF(A67="","",IF(A68='OVERSEAS INCOME'!A$55,'OVERSEAS INCOME'!L$55,'OVERSEAS INCOME'!L54))</f>
        <v/>
      </c>
      <c r="L68" s="2620"/>
      <c r="M68" s="2621"/>
      <c r="N68" s="2622" t="str">
        <f>IF(A67="","",IF(A68='OVERSEAS INCOME'!A$55,'OVERSEAS INCOME'!S$55,'OVERSEAS INCOME'!S54))</f>
        <v/>
      </c>
      <c r="O68" s="2623"/>
      <c r="P68" s="2623"/>
      <c r="Q68" s="2624"/>
      <c r="R68" s="2622" t="str">
        <f>IF(A67="","",IF(A68='OVERSEAS INCOME'!A$55,'OVERSEAS INCOME'!W$55,'OVERSEAS INCOME'!W54))</f>
        <v/>
      </c>
      <c r="S68" s="2623"/>
      <c r="T68" s="2623"/>
      <c r="U68" s="2624"/>
      <c r="V68" s="2625" t="str">
        <f>IF(A67="","",IF(A68='OVERSEAS INCOME'!A$55,'OVERSEAS INCOME'!AA$55,'OVERSEAS INCOME'!AA54))</f>
        <v/>
      </c>
      <c r="W68" s="2626"/>
      <c r="X68" s="2626"/>
      <c r="Y68" s="2627"/>
      <c r="Z68" s="2625" t="str">
        <f>IF(A67="","",IF(A68='OVERSEAS INCOME'!A$55,'OVERSEAS INCOME'!AE$55,'OVERSEAS INCOME'!AE54))</f>
        <v/>
      </c>
      <c r="AA68" s="2626"/>
      <c r="AB68" s="2626"/>
      <c r="AC68" s="2628"/>
    </row>
    <row r="69" spans="1:29" x14ac:dyDescent="0.2">
      <c r="A69" s="2613" t="str">
        <f>IF(A68="","",IF(A68='OVERSEAS INCOME'!A$55,"",IF('OVERSEAS INCOME'!A55="",'OVERSEAS INCOME'!A$55,'OVERSEAS INCOME'!A55)))</f>
        <v/>
      </c>
      <c r="B69" s="2614"/>
      <c r="C69" s="2614"/>
      <c r="D69" s="2614"/>
      <c r="E69" s="2614"/>
      <c r="F69" s="2614"/>
      <c r="G69" s="2615"/>
      <c r="H69" s="2616" t="str">
        <f>IF(A68="","",IF(A69='OVERSEAS INCOME'!A$55,'OVERSEAS INCOME'!G$55,'OVERSEAS INCOME'!G55))</f>
        <v/>
      </c>
      <c r="I69" s="2617"/>
      <c r="J69" s="2618"/>
      <c r="K69" s="2619" t="str">
        <f>IF(A68="","",IF(A69='OVERSEAS INCOME'!A$55,'OVERSEAS INCOME'!L$55,'OVERSEAS INCOME'!L55))</f>
        <v/>
      </c>
      <c r="L69" s="2620"/>
      <c r="M69" s="2621"/>
      <c r="N69" s="2622" t="str">
        <f>IF(A68="","",IF(A69='OVERSEAS INCOME'!A$55,'OVERSEAS INCOME'!S$55,'OVERSEAS INCOME'!S55))</f>
        <v/>
      </c>
      <c r="O69" s="2623"/>
      <c r="P69" s="2623"/>
      <c r="Q69" s="2624"/>
      <c r="R69" s="2622" t="str">
        <f>IF(A68="","",IF(A69='OVERSEAS INCOME'!A$55,'OVERSEAS INCOME'!W$55,'OVERSEAS INCOME'!W55))</f>
        <v/>
      </c>
      <c r="S69" s="2623"/>
      <c r="T69" s="2623"/>
      <c r="U69" s="2624"/>
      <c r="V69" s="2625" t="str">
        <f>IF(A68="","",IF(A69='OVERSEAS INCOME'!A$55,'OVERSEAS INCOME'!AA$55,'OVERSEAS INCOME'!AA55))</f>
        <v/>
      </c>
      <c r="W69" s="2626"/>
      <c r="X69" s="2626"/>
      <c r="Y69" s="2627"/>
      <c r="Z69" s="2625" t="str">
        <f>IF(A68="","",IF(A69='OVERSEAS INCOME'!A$55,'OVERSEAS INCOME'!AE$55,'OVERSEAS INCOME'!AE55))</f>
        <v/>
      </c>
      <c r="AA69" s="2626"/>
      <c r="AB69" s="2626"/>
      <c r="AC69" s="2628"/>
    </row>
    <row r="70" spans="1:29" x14ac:dyDescent="0.2">
      <c r="A70" s="2651" t="str">
        <f>IF(A69="","",IF(A69='OVERSEAS INCOME'!A$55,"",IF('OVERSEAS INCOME'!A56="",'OVERSEAS INCOME'!A$55,'OVERSEAS INCOME'!A56)))</f>
        <v/>
      </c>
      <c r="B70" s="2652"/>
      <c r="C70" s="2652"/>
      <c r="D70" s="2652"/>
      <c r="E70" s="2652"/>
      <c r="F70" s="2652"/>
      <c r="G70" s="2653"/>
      <c r="H70" s="2654" t="str">
        <f>IF(A69="","",IF(A70='OVERSEAS INCOME'!A$55,'OVERSEAS INCOME'!G$55,'OVERSEAS INCOME'!G56))</f>
        <v/>
      </c>
      <c r="I70" s="2655"/>
      <c r="J70" s="2656"/>
      <c r="K70" s="2657" t="str">
        <f>IF(A69="","",IF(A70='OVERSEAS INCOME'!A$55,'OVERSEAS INCOME'!L$55,'OVERSEAS INCOME'!L56))</f>
        <v/>
      </c>
      <c r="L70" s="2658"/>
      <c r="M70" s="2659"/>
      <c r="N70" s="2660" t="str">
        <f>IF(A69="","",IF(A70='OVERSEAS INCOME'!A$55,'OVERSEAS INCOME'!S$55,'OVERSEAS INCOME'!S56))</f>
        <v/>
      </c>
      <c r="O70" s="2661"/>
      <c r="P70" s="2661"/>
      <c r="Q70" s="2662"/>
      <c r="R70" s="2660" t="str">
        <f>IF(A69="","",IF(A70='OVERSEAS INCOME'!A$55,'OVERSEAS INCOME'!W$55,'OVERSEAS INCOME'!W56))</f>
        <v/>
      </c>
      <c r="S70" s="2661"/>
      <c r="T70" s="2661"/>
      <c r="U70" s="2662"/>
      <c r="V70" s="2636" t="str">
        <f>IF(A69="","",IF(A70='OVERSEAS INCOME'!A$55,'OVERSEAS INCOME'!AA$55,'OVERSEAS INCOME'!AA56))</f>
        <v/>
      </c>
      <c r="W70" s="2637"/>
      <c r="X70" s="2637"/>
      <c r="Y70" s="2663"/>
      <c r="Z70" s="2636" t="str">
        <f>IF(A69="","",IF(A70='OVERSEAS INCOME'!A$55,'OVERSEAS INCOME'!AE$55,'OVERSEAS INCOME'!AE56))</f>
        <v/>
      </c>
      <c r="AA70" s="2637"/>
      <c r="AB70" s="2637"/>
      <c r="AC70" s="2638"/>
    </row>
    <row r="71" spans="1:29" s="837" customFormat="1" ht="13.5" thickBot="1" x14ac:dyDescent="0.25">
      <c r="A71" s="1128" t="s">
        <v>387</v>
      </c>
      <c r="B71" s="1129"/>
      <c r="C71" s="1129"/>
      <c r="D71" s="1129"/>
      <c r="E71" s="1129"/>
      <c r="F71" s="1129"/>
      <c r="G71" s="1129"/>
      <c r="H71" s="2639"/>
      <c r="I71" s="2640"/>
      <c r="J71" s="2641"/>
      <c r="K71" s="1130"/>
      <c r="L71" s="1129"/>
      <c r="M71" s="1131"/>
      <c r="N71" s="2642">
        <f>SUM(N59:Q70)</f>
        <v>0</v>
      </c>
      <c r="O71" s="2643"/>
      <c r="P71" s="2643"/>
      <c r="Q71" s="2644"/>
      <c r="R71" s="2642">
        <f>SUM(R59:U70)</f>
        <v>0</v>
      </c>
      <c r="S71" s="2643"/>
      <c r="T71" s="2643"/>
      <c r="U71" s="2644"/>
      <c r="V71" s="2645">
        <f>SUM(V59:Y70)</f>
        <v>0</v>
      </c>
      <c r="W71" s="2646"/>
      <c r="X71" s="2646"/>
      <c r="Y71" s="2647"/>
      <c r="Z71" s="2648">
        <f>SUM(Z59:AC70)</f>
        <v>0</v>
      </c>
      <c r="AA71" s="2649"/>
      <c r="AB71" s="2649"/>
      <c r="AC71" s="2650"/>
    </row>
    <row r="72" spans="1:29" ht="10.5" customHeight="1" x14ac:dyDescent="0.3">
      <c r="A72" s="820"/>
    </row>
    <row r="73" spans="1:29" ht="15.75" x14ac:dyDescent="0.25">
      <c r="A73" s="1132" t="s">
        <v>1018</v>
      </c>
    </row>
    <row r="74" spans="1:29" x14ac:dyDescent="0.2">
      <c r="A74" s="1133" t="s">
        <v>584</v>
      </c>
      <c r="B74" s="799" t="s">
        <v>1052</v>
      </c>
    </row>
    <row r="75" spans="1:29" x14ac:dyDescent="0.2">
      <c r="A75" s="1133" t="s">
        <v>585</v>
      </c>
      <c r="B75" s="799" t="s">
        <v>1019</v>
      </c>
      <c r="G75" s="1134">
        <f>WORKPERIODUSED</f>
        <v>0</v>
      </c>
      <c r="H75" s="799" t="s">
        <v>1020</v>
      </c>
    </row>
    <row r="76" spans="1:29" x14ac:dyDescent="0.2">
      <c r="A76" s="1133" t="s">
        <v>586</v>
      </c>
      <c r="B76" s="799" t="s">
        <v>1056</v>
      </c>
      <c r="O76" s="2596" t="e">
        <f>+USFTCRate</f>
        <v>#DIV/0!</v>
      </c>
      <c r="P76" s="2596"/>
    </row>
    <row r="78" spans="1:29" s="814" customFormat="1" ht="39.75" customHeight="1" x14ac:dyDescent="0.3">
      <c r="A78" s="820" t="s">
        <v>1021</v>
      </c>
      <c r="B78" s="799"/>
      <c r="C78" s="799"/>
      <c r="D78" s="799"/>
      <c r="E78" s="799"/>
      <c r="F78" s="799"/>
      <c r="G78" s="799"/>
      <c r="H78" s="799"/>
      <c r="I78" s="799"/>
      <c r="J78" s="799"/>
      <c r="K78" s="799"/>
      <c r="L78" s="799"/>
      <c r="M78" s="799"/>
      <c r="N78" s="799"/>
      <c r="O78" s="799"/>
      <c r="P78" s="799"/>
      <c r="Q78" s="799"/>
      <c r="R78" s="799" t="s">
        <v>314</v>
      </c>
      <c r="S78" s="799"/>
      <c r="T78" s="799"/>
      <c r="U78" s="799"/>
      <c r="V78" s="799"/>
      <c r="W78" s="799"/>
      <c r="X78" s="799"/>
      <c r="Y78" s="799"/>
      <c r="Z78" s="799"/>
      <c r="AA78" s="799"/>
      <c r="AB78" s="799"/>
      <c r="AC78" s="799"/>
    </row>
    <row r="79" spans="1:29" s="814" customFormat="1" ht="16.5" customHeight="1" x14ac:dyDescent="0.3">
      <c r="A79" s="820" t="s">
        <v>1022</v>
      </c>
      <c r="B79" s="799"/>
      <c r="C79" s="799"/>
      <c r="D79" s="799"/>
      <c r="E79" s="799"/>
      <c r="F79" s="799"/>
      <c r="G79" s="799"/>
      <c r="H79" s="799"/>
      <c r="I79" s="799"/>
      <c r="J79" s="799"/>
      <c r="K79" s="799"/>
      <c r="L79" s="799"/>
      <c r="M79" s="799"/>
      <c r="N79" s="799"/>
      <c r="O79" s="799"/>
      <c r="P79" s="799"/>
      <c r="Q79" s="799"/>
      <c r="R79" s="799"/>
      <c r="S79" s="799"/>
      <c r="T79" s="799"/>
      <c r="U79" s="799"/>
      <c r="V79" s="799"/>
      <c r="W79" s="799" t="s">
        <v>314</v>
      </c>
      <c r="X79" s="799"/>
      <c r="Y79" s="799"/>
      <c r="Z79" s="799"/>
      <c r="AA79" s="799"/>
      <c r="AB79" s="799"/>
      <c r="AC79" s="799"/>
    </row>
    <row r="80" spans="1:29" ht="11.25" customHeight="1" thickBot="1" x14ac:dyDescent="0.35">
      <c r="A80" s="820"/>
    </row>
    <row r="81" spans="1:32" ht="21.6" customHeight="1" x14ac:dyDescent="0.2">
      <c r="A81" s="2783" t="s">
        <v>1023</v>
      </c>
      <c r="B81" s="2784"/>
      <c r="C81" s="2784"/>
      <c r="D81" s="2784"/>
      <c r="E81" s="2784"/>
      <c r="F81" s="2784"/>
      <c r="G81" s="2784"/>
      <c r="H81" s="2784"/>
      <c r="I81" s="2784"/>
      <c r="J81" s="2784"/>
      <c r="K81" s="2784"/>
      <c r="L81" s="2784"/>
      <c r="M81" s="2785"/>
      <c r="N81" s="2789" t="s">
        <v>1008</v>
      </c>
      <c r="O81" s="2789"/>
      <c r="P81" s="2789"/>
      <c r="Q81" s="2789"/>
      <c r="R81" s="2789"/>
      <c r="S81" s="2789"/>
      <c r="T81" s="2789"/>
      <c r="U81" s="2789"/>
      <c r="V81" s="2789" t="s">
        <v>513</v>
      </c>
      <c r="W81" s="2789"/>
      <c r="X81" s="2789"/>
      <c r="Y81" s="2789"/>
      <c r="Z81" s="2789"/>
      <c r="AA81" s="2789"/>
      <c r="AB81" s="2789"/>
      <c r="AC81" s="2790"/>
    </row>
    <row r="82" spans="1:32" ht="29.45" customHeight="1" x14ac:dyDescent="0.2">
      <c r="A82" s="2786"/>
      <c r="B82" s="2787"/>
      <c r="C82" s="2787"/>
      <c r="D82" s="2787"/>
      <c r="E82" s="2787"/>
      <c r="F82" s="2787"/>
      <c r="G82" s="2787"/>
      <c r="H82" s="2787"/>
      <c r="I82" s="2787"/>
      <c r="J82" s="2787"/>
      <c r="K82" s="2787"/>
      <c r="L82" s="2787"/>
      <c r="M82" s="2788"/>
      <c r="N82" s="2664" t="s">
        <v>1010</v>
      </c>
      <c r="O82" s="2664"/>
      <c r="P82" s="2664"/>
      <c r="Q82" s="2664"/>
      <c r="R82" s="2664" t="s">
        <v>1011</v>
      </c>
      <c r="S82" s="2664"/>
      <c r="T82" s="2664"/>
      <c r="U82" s="2664"/>
      <c r="V82" s="2664" t="s">
        <v>1010</v>
      </c>
      <c r="W82" s="2664"/>
      <c r="X82" s="2664"/>
      <c r="Y82" s="2664"/>
      <c r="Z82" s="2664" t="s">
        <v>1011</v>
      </c>
      <c r="AA82" s="2664"/>
      <c r="AB82" s="2664"/>
      <c r="AC82" s="2665"/>
    </row>
    <row r="83" spans="1:32" ht="16.899999999999999" customHeight="1" thickBot="1" x14ac:dyDescent="0.25">
      <c r="A83" s="2796" t="s">
        <v>68</v>
      </c>
      <c r="B83" s="2797"/>
      <c r="C83" s="2797"/>
      <c r="D83" s="2797"/>
      <c r="E83" s="2797"/>
      <c r="F83" s="2797"/>
      <c r="G83" s="2797"/>
      <c r="H83" s="2797"/>
      <c r="I83" s="2797"/>
      <c r="J83" s="2797"/>
      <c r="K83" s="2797"/>
      <c r="L83" s="2797"/>
      <c r="M83" s="2798"/>
      <c r="N83" s="2748" t="s">
        <v>67</v>
      </c>
      <c r="O83" s="2749"/>
      <c r="P83" s="2749"/>
      <c r="Q83" s="2774"/>
      <c r="R83" s="2748" t="s">
        <v>69</v>
      </c>
      <c r="S83" s="2749"/>
      <c r="T83" s="2749"/>
      <c r="U83" s="2774"/>
      <c r="V83" s="2748" t="s">
        <v>70</v>
      </c>
      <c r="W83" s="2749"/>
      <c r="X83" s="2749"/>
      <c r="Y83" s="2774"/>
      <c r="Z83" s="2748" t="s">
        <v>71</v>
      </c>
      <c r="AA83" s="2749"/>
      <c r="AB83" s="2749"/>
      <c r="AC83" s="2750"/>
    </row>
    <row r="84" spans="1:32" s="826" customFormat="1" ht="13.5" customHeight="1" x14ac:dyDescent="0.2">
      <c r="A84" s="1595"/>
      <c r="B84" s="1596"/>
      <c r="C84" s="1596"/>
      <c r="D84" s="1596"/>
      <c r="E84" s="1596"/>
      <c r="F84" s="1596"/>
      <c r="G84" s="1596"/>
      <c r="H84" s="1596"/>
      <c r="I84" s="1596"/>
      <c r="J84" s="1596"/>
      <c r="K84" s="1596"/>
      <c r="L84" s="1596"/>
      <c r="M84" s="1596"/>
      <c r="N84" s="2765"/>
      <c r="O84" s="2766"/>
      <c r="P84" s="2766"/>
      <c r="Q84" s="2767"/>
      <c r="R84" s="2765"/>
      <c r="S84" s="2766"/>
      <c r="T84" s="2766"/>
      <c r="U84" s="2767"/>
      <c r="V84" s="2765"/>
      <c r="W84" s="2766"/>
      <c r="X84" s="2766"/>
      <c r="Y84" s="2767"/>
      <c r="Z84" s="2765"/>
      <c r="AA84" s="2766"/>
      <c r="AB84" s="2766"/>
      <c r="AC84" s="2780"/>
    </row>
    <row r="85" spans="1:32" s="826" customFormat="1" ht="16.5" customHeight="1" x14ac:dyDescent="0.2">
      <c r="A85" s="1597" t="s">
        <v>1082</v>
      </c>
      <c r="B85" s="1598"/>
      <c r="C85" s="1598"/>
      <c r="D85" s="1598"/>
      <c r="E85" s="1598"/>
      <c r="F85" s="1598"/>
      <c r="G85" s="1598"/>
      <c r="H85" s="1598"/>
      <c r="I85" s="1598"/>
      <c r="J85" s="1598"/>
      <c r="K85" s="1598"/>
      <c r="L85" s="1598"/>
      <c r="M85" s="1598"/>
      <c r="N85" s="2781">
        <f>N71</f>
        <v>0</v>
      </c>
      <c r="O85" s="2781"/>
      <c r="P85" s="2781"/>
      <c r="Q85" s="2781"/>
      <c r="R85" s="2781">
        <f>R71</f>
        <v>0</v>
      </c>
      <c r="S85" s="2781"/>
      <c r="T85" s="2781"/>
      <c r="U85" s="2781"/>
      <c r="V85" s="2782">
        <f>+V71</f>
        <v>0</v>
      </c>
      <c r="W85" s="2782"/>
      <c r="X85" s="2782"/>
      <c r="Y85" s="2782"/>
      <c r="Z85" s="2712">
        <f>Z71</f>
        <v>0</v>
      </c>
      <c r="AA85" s="2712"/>
      <c r="AB85" s="2712"/>
      <c r="AC85" s="2713"/>
    </row>
    <row r="86" spans="1:32" s="826" customFormat="1" ht="14.25" customHeight="1" x14ac:dyDescent="0.2">
      <c r="A86" s="1599" t="s">
        <v>1057</v>
      </c>
      <c r="B86" s="1600"/>
      <c r="C86" s="1600"/>
      <c r="D86" s="1601"/>
      <c r="E86" s="1601"/>
      <c r="F86" s="1601"/>
      <c r="G86" s="1601"/>
      <c r="H86" s="1601"/>
      <c r="I86" s="1601"/>
      <c r="J86" s="1601"/>
      <c r="K86" s="1601"/>
      <c r="L86" s="1601"/>
      <c r="M86" s="1601"/>
      <c r="N86" s="2755" t="e">
        <f>IF('OVERSEAS INCOME'!W25='OVERSEAS INCOME'!W12,'OVERSEAS INCOME'!W13,0)</f>
        <v>#DIV/0!</v>
      </c>
      <c r="O86" s="2755"/>
      <c r="P86" s="2755"/>
      <c r="Q86" s="2755"/>
      <c r="R86" s="2755" t="e">
        <f>IF(N86=0,0,N86*O76)</f>
        <v>#DIV/0!</v>
      </c>
      <c r="S86" s="2755"/>
      <c r="T86" s="2755"/>
      <c r="U86" s="2755"/>
      <c r="V86" s="2756">
        <f>IF(K59="various",(N86*(V59/N59)),IF(K59="",0,N86*K59))</f>
        <v>0</v>
      </c>
      <c r="W86" s="2756"/>
      <c r="X86" s="2756"/>
      <c r="Y86" s="2756"/>
      <c r="Z86" s="2756">
        <f>IF(K59="various",(R86*(Z59/R59)),IF(K59="",0,R86*K59))</f>
        <v>0</v>
      </c>
      <c r="AA86" s="2756"/>
      <c r="AB86" s="2756"/>
      <c r="AC86" s="2757"/>
    </row>
    <row r="87" spans="1:32" s="827" customFormat="1" ht="13.5" thickBot="1" x14ac:dyDescent="0.25">
      <c r="A87" s="1141" t="s">
        <v>1059</v>
      </c>
      <c r="B87" s="1142"/>
      <c r="C87" s="1142"/>
      <c r="D87" s="1142"/>
      <c r="E87" s="1143"/>
      <c r="F87" s="1143"/>
      <c r="G87" s="1143"/>
      <c r="H87" s="1143"/>
      <c r="I87" s="1143"/>
      <c r="J87" s="1143"/>
      <c r="K87" s="1143"/>
      <c r="L87" s="1143"/>
      <c r="M87" s="1143"/>
      <c r="N87" s="2779" t="e">
        <f>SUM(N85:Q86)</f>
        <v>#DIV/0!</v>
      </c>
      <c r="O87" s="2779"/>
      <c r="P87" s="2779"/>
      <c r="Q87" s="2779"/>
      <c r="R87" s="2758" t="e">
        <f>SUM(R85:U86)</f>
        <v>#DIV/0!</v>
      </c>
      <c r="S87" s="2759"/>
      <c r="T87" s="2759"/>
      <c r="U87" s="2760"/>
      <c r="V87" s="2761">
        <f>SUM(V85:Y86)</f>
        <v>0</v>
      </c>
      <c r="W87" s="2762"/>
      <c r="X87" s="2762"/>
      <c r="Y87" s="2763"/>
      <c r="Z87" s="2761">
        <f>SUM(Z85:AC86)</f>
        <v>0</v>
      </c>
      <c r="AA87" s="2762"/>
      <c r="AB87" s="2762"/>
      <c r="AC87" s="2764"/>
    </row>
    <row r="88" spans="1:32" s="827" customFormat="1" ht="15" x14ac:dyDescent="0.2">
      <c r="C88" s="808"/>
      <c r="D88" s="808"/>
      <c r="E88" s="1140"/>
      <c r="F88" s="1140"/>
      <c r="G88" s="1140"/>
      <c r="H88" s="1140"/>
      <c r="I88" s="1140"/>
      <c r="J88" s="1140"/>
      <c r="K88" s="1140"/>
      <c r="L88" s="1140"/>
      <c r="M88" s="1140"/>
      <c r="N88" s="1140"/>
      <c r="O88" s="1140"/>
      <c r="P88" s="1140"/>
      <c r="Q88" s="1140"/>
      <c r="R88" s="807" t="s">
        <v>1049</v>
      </c>
      <c r="S88" s="808"/>
      <c r="T88" s="1135"/>
      <c r="U88" s="1135"/>
      <c r="V88" s="1137"/>
      <c r="W88" s="1137"/>
      <c r="X88" s="1137"/>
      <c r="Y88" s="1137"/>
      <c r="Z88" s="2751" t="e">
        <f>V87/X29*X35</f>
        <v>#DIV/0!</v>
      </c>
      <c r="AA88" s="2751"/>
      <c r="AB88" s="2751"/>
      <c r="AC88" s="2751"/>
    </row>
    <row r="89" spans="1:32" ht="15" x14ac:dyDescent="0.2">
      <c r="C89" s="807"/>
      <c r="D89" s="807"/>
      <c r="E89" s="1057"/>
      <c r="F89" s="1057"/>
      <c r="G89" s="1057"/>
      <c r="H89" s="1057"/>
      <c r="I89" s="1057"/>
      <c r="J89" s="1057"/>
      <c r="K89" s="1057"/>
      <c r="L89" s="1057"/>
      <c r="M89" s="1057"/>
      <c r="N89" s="1057"/>
      <c r="O89" s="1057"/>
      <c r="P89" s="1057"/>
      <c r="Q89" s="1057"/>
      <c r="R89" s="807" t="s">
        <v>1050</v>
      </c>
      <c r="S89" s="807"/>
      <c r="T89" s="1135"/>
      <c r="U89" s="1135"/>
      <c r="V89" s="1137"/>
      <c r="W89" s="1137"/>
      <c r="X89" s="1137"/>
      <c r="Y89" s="1137"/>
      <c r="Z89" s="2686">
        <f>IF(V87&gt;0,IF((Z88&gt;Z87),Z87,Z88),0)</f>
        <v>0</v>
      </c>
      <c r="AA89" s="2686">
        <v>0</v>
      </c>
      <c r="AB89" s="2686">
        <v>0</v>
      </c>
      <c r="AC89" s="2686">
        <v>0</v>
      </c>
    </row>
    <row r="90" spans="1:32" x14ac:dyDescent="0.2">
      <c r="C90" s="798"/>
      <c r="D90" s="1135"/>
      <c r="E90" s="1135"/>
      <c r="F90" s="1135"/>
      <c r="G90" s="1135"/>
      <c r="H90" s="1135"/>
      <c r="I90" s="1135"/>
      <c r="J90" s="1135"/>
      <c r="K90" s="1135"/>
      <c r="L90" s="1135"/>
      <c r="M90" s="1135"/>
      <c r="N90" s="1135"/>
      <c r="O90" s="1135"/>
      <c r="P90" s="1135"/>
      <c r="Q90" s="1135"/>
      <c r="R90" s="798" t="s">
        <v>1024</v>
      </c>
      <c r="S90" s="798"/>
      <c r="T90" s="1135"/>
      <c r="U90" s="1135"/>
      <c r="V90" s="1137"/>
      <c r="W90" s="1137"/>
      <c r="X90" s="1137"/>
      <c r="Y90" s="1137"/>
      <c r="Z90" s="2752" t="e">
        <f>IF('GENERAL INFO'!G114="",CalculationSheet!R133,CalculationSheet!R44)</f>
        <v>#DIV/0!</v>
      </c>
      <c r="AA90" s="2752"/>
      <c r="AB90" s="2752"/>
      <c r="AC90" s="2752"/>
    </row>
    <row r="91" spans="1:32" x14ac:dyDescent="0.2">
      <c r="C91" s="798"/>
      <c r="D91" s="1135"/>
      <c r="E91" s="1135"/>
      <c r="F91" s="1135"/>
      <c r="G91" s="1135"/>
      <c r="H91" s="1135"/>
      <c r="I91" s="1135"/>
      <c r="J91" s="1135"/>
      <c r="K91" s="1135"/>
      <c r="L91" s="1135"/>
      <c r="M91" s="1135"/>
      <c r="N91" s="1135"/>
      <c r="O91" s="1135"/>
      <c r="P91" s="1135"/>
      <c r="Q91" s="1135"/>
      <c r="R91" s="798" t="s">
        <v>1025</v>
      </c>
      <c r="S91" s="798"/>
      <c r="T91" s="1135"/>
      <c r="U91" s="1135"/>
      <c r="V91" s="1137"/>
      <c r="W91" s="1137"/>
      <c r="X91" s="1137"/>
      <c r="Y91" s="1137"/>
      <c r="Z91" s="2752">
        <f>'GENERAL INFO'!V147</f>
        <v>0</v>
      </c>
      <c r="AA91" s="2752"/>
      <c r="AB91" s="2752"/>
      <c r="AC91" s="2752"/>
    </row>
    <row r="92" spans="1:32" x14ac:dyDescent="0.2">
      <c r="C92" s="798"/>
      <c r="D92" s="1135"/>
      <c r="E92" s="1135"/>
      <c r="F92" s="1135"/>
      <c r="G92" s="1135"/>
      <c r="H92" s="1135"/>
      <c r="I92" s="1135"/>
      <c r="J92" s="1135"/>
      <c r="K92" s="1135"/>
      <c r="L92" s="1135"/>
      <c r="M92" s="1135"/>
      <c r="N92" s="1135"/>
      <c r="O92" s="1135"/>
      <c r="P92" s="1135"/>
      <c r="Q92" s="1135"/>
      <c r="R92" s="798" t="s">
        <v>1060</v>
      </c>
      <c r="S92" s="798"/>
      <c r="T92" s="1135"/>
      <c r="U92" s="1135"/>
      <c r="V92" s="1137"/>
      <c r="W92" s="1137"/>
      <c r="X92" s="1137"/>
      <c r="Y92" s="1137"/>
      <c r="Z92" s="2747">
        <f>+'GENERAL INFO'!H99</f>
        <v>0</v>
      </c>
      <c r="AA92" s="2747"/>
      <c r="AB92" s="2747"/>
      <c r="AC92" s="2747"/>
    </row>
    <row r="93" spans="1:32" x14ac:dyDescent="0.2">
      <c r="C93" s="844"/>
      <c r="D93" s="1138"/>
      <c r="E93" s="1138"/>
      <c r="F93" s="1138"/>
      <c r="G93" s="1138"/>
      <c r="H93" s="1138"/>
      <c r="I93" s="1138"/>
      <c r="J93" s="1138"/>
      <c r="K93" s="1138"/>
      <c r="L93" s="1138"/>
      <c r="M93" s="1138"/>
      <c r="N93" s="1138"/>
      <c r="O93" s="1138"/>
      <c r="P93" s="1138"/>
      <c r="Q93" s="1138"/>
      <c r="R93" s="844" t="s">
        <v>1026</v>
      </c>
      <c r="S93" s="844"/>
      <c r="T93" s="1138"/>
      <c r="U93" s="1138"/>
      <c r="V93" s="1139"/>
      <c r="W93" s="1139"/>
      <c r="X93" s="1139"/>
      <c r="Y93" s="1139"/>
      <c r="Z93" s="2753" t="e">
        <f>Z90-Z91-Z92</f>
        <v>#DIV/0!</v>
      </c>
      <c r="AA93" s="2753"/>
      <c r="AB93" s="2753"/>
      <c r="AC93" s="2753"/>
    </row>
    <row r="94" spans="1:32" x14ac:dyDescent="0.2">
      <c r="C94" s="798"/>
      <c r="D94" s="1135"/>
      <c r="E94" s="1135"/>
      <c r="F94" s="1135"/>
      <c r="G94" s="1135"/>
      <c r="H94" s="1135"/>
      <c r="I94" s="1135"/>
      <c r="J94" s="1135"/>
      <c r="K94" s="1135"/>
      <c r="L94" s="1135"/>
      <c r="M94" s="1135"/>
      <c r="N94" s="1135"/>
      <c r="O94" s="1135"/>
      <c r="P94" s="1135"/>
      <c r="Q94" s="1135"/>
      <c r="R94" s="844" t="s">
        <v>1027</v>
      </c>
      <c r="S94" s="798"/>
      <c r="T94" s="1135"/>
      <c r="U94" s="1135"/>
      <c r="V94" s="1137"/>
      <c r="W94" s="1137"/>
      <c r="X94" s="1137"/>
      <c r="Y94" s="1137"/>
      <c r="Z94" s="2754">
        <f>IF(V87&gt;0,IF((Z89&gt;Z93),Z93,Z89),0)</f>
        <v>0</v>
      </c>
      <c r="AA94" s="2754">
        <v>0</v>
      </c>
      <c r="AB94" s="2754">
        <v>0</v>
      </c>
      <c r="AC94" s="2754">
        <v>0</v>
      </c>
    </row>
    <row r="95" spans="1:32" x14ac:dyDescent="0.2">
      <c r="C95" s="798"/>
      <c r="D95" s="1135"/>
      <c r="E95" s="1135"/>
      <c r="F95" s="1135"/>
      <c r="G95" s="1135"/>
      <c r="H95" s="1135"/>
      <c r="I95" s="1135"/>
      <c r="J95" s="1135"/>
      <c r="K95" s="1135"/>
      <c r="L95" s="1135"/>
      <c r="M95" s="1135"/>
      <c r="N95" s="1135"/>
      <c r="O95" s="1135"/>
      <c r="P95" s="1135"/>
      <c r="Q95" s="1135"/>
      <c r="R95" s="798" t="s">
        <v>1028</v>
      </c>
      <c r="S95" s="798"/>
      <c r="T95" s="1135"/>
      <c r="U95" s="1135"/>
      <c r="V95" s="1137"/>
      <c r="W95" s="1137"/>
      <c r="X95" s="1137"/>
      <c r="Y95" s="1137"/>
      <c r="Z95" s="2686">
        <f>+Z89-Z94</f>
        <v>0</v>
      </c>
      <c r="AA95" s="2686"/>
      <c r="AB95" s="2686"/>
      <c r="AC95" s="2686"/>
      <c r="AD95" s="2595"/>
      <c r="AE95" s="2595"/>
      <c r="AF95" s="2595"/>
    </row>
    <row r="96" spans="1:32" x14ac:dyDescent="0.2">
      <c r="A96" s="798"/>
      <c r="B96" s="798"/>
      <c r="C96" s="798"/>
      <c r="D96" s="1135"/>
      <c r="E96" s="1135"/>
      <c r="F96" s="1135"/>
      <c r="G96" s="1135"/>
      <c r="H96" s="1135"/>
      <c r="I96" s="1135"/>
      <c r="J96" s="1135"/>
      <c r="K96" s="1135"/>
      <c r="L96" s="1135"/>
      <c r="M96" s="1135"/>
      <c r="N96" s="1135"/>
      <c r="O96" s="1135"/>
      <c r="P96" s="1135"/>
      <c r="Q96" s="1135"/>
      <c r="R96" s="1135"/>
      <c r="S96" s="1135"/>
      <c r="T96" s="1135"/>
      <c r="U96" s="1135"/>
      <c r="V96" s="798"/>
      <c r="W96" s="798"/>
      <c r="X96" s="798"/>
      <c r="Y96" s="798"/>
      <c r="Z96" s="1127"/>
      <c r="AA96" s="1127"/>
      <c r="AB96" s="1127"/>
      <c r="AC96" s="1127"/>
    </row>
    <row r="97" spans="1:32" x14ac:dyDescent="0.2">
      <c r="A97" s="837" t="s">
        <v>1018</v>
      </c>
    </row>
    <row r="98" spans="1:32" x14ac:dyDescent="0.2">
      <c r="A98" s="1136" t="s">
        <v>584</v>
      </c>
      <c r="B98" s="2778" t="s">
        <v>1058</v>
      </c>
      <c r="C98" s="2778"/>
      <c r="D98" s="2778"/>
      <c r="E98" s="2778"/>
      <c r="F98" s="2778"/>
      <c r="G98" s="2778"/>
      <c r="H98" s="2778"/>
      <c r="I98" s="2778"/>
      <c r="J98" s="2778"/>
      <c r="K98" s="2778"/>
      <c r="L98" s="2778"/>
      <c r="M98" s="2778"/>
      <c r="N98" s="2778"/>
      <c r="O98" s="2778"/>
      <c r="P98" s="2778"/>
      <c r="Q98" s="2778"/>
      <c r="R98" s="2778"/>
      <c r="S98" s="2778"/>
      <c r="T98" s="2778"/>
      <c r="U98" s="2778"/>
      <c r="V98" s="2778"/>
      <c r="W98" s="2778"/>
      <c r="X98" s="2778"/>
      <c r="Y98" s="2778"/>
      <c r="Z98" s="2778"/>
      <c r="AA98" s="2778"/>
    </row>
    <row r="99" spans="1:32" ht="27.6" customHeight="1" x14ac:dyDescent="0.2">
      <c r="A99" s="798"/>
      <c r="B99" s="2778"/>
      <c r="C99" s="2778"/>
      <c r="D99" s="2778"/>
      <c r="E99" s="2778"/>
      <c r="F99" s="2778"/>
      <c r="G99" s="2778"/>
      <c r="H99" s="2778"/>
      <c r="I99" s="2778"/>
      <c r="J99" s="2778"/>
      <c r="K99" s="2778"/>
      <c r="L99" s="2778"/>
      <c r="M99" s="2778"/>
      <c r="N99" s="2778"/>
      <c r="O99" s="2778"/>
      <c r="P99" s="2778"/>
      <c r="Q99" s="2778"/>
      <c r="R99" s="2778"/>
      <c r="S99" s="2778"/>
      <c r="T99" s="2778"/>
      <c r="U99" s="2778"/>
      <c r="V99" s="2778"/>
      <c r="W99" s="2778"/>
      <c r="X99" s="2778"/>
      <c r="Y99" s="2778"/>
      <c r="Z99" s="2778"/>
      <c r="AA99" s="2778"/>
    </row>
    <row r="100" spans="1:32" x14ac:dyDescent="0.2">
      <c r="A100" s="1136" t="s">
        <v>585</v>
      </c>
      <c r="B100" s="798" t="s">
        <v>1029</v>
      </c>
    </row>
    <row r="101" spans="1:32" x14ac:dyDescent="0.2">
      <c r="A101" s="1136" t="s">
        <v>586</v>
      </c>
      <c r="B101" s="798" t="s">
        <v>1030</v>
      </c>
    </row>
    <row r="106" spans="1:32" ht="20.25" x14ac:dyDescent="0.3">
      <c r="C106" s="820" t="s">
        <v>479</v>
      </c>
      <c r="D106" s="798"/>
      <c r="E106" s="798"/>
      <c r="X106" s="2593"/>
      <c r="Y106" s="2593"/>
      <c r="Z106" s="2593"/>
      <c r="AA106" s="2593"/>
    </row>
    <row r="107" spans="1:32" ht="20.25" x14ac:dyDescent="0.3">
      <c r="C107" s="820" t="s">
        <v>480</v>
      </c>
      <c r="D107" s="798"/>
      <c r="E107" s="798"/>
      <c r="G107" s="2687" t="e">
        <f>F15+1</f>
        <v>#VALUE!</v>
      </c>
      <c r="H107" s="2687"/>
      <c r="I107" s="2687"/>
    </row>
    <row r="109" spans="1:32" x14ac:dyDescent="0.2">
      <c r="C109" s="837" t="s">
        <v>679</v>
      </c>
    </row>
    <row r="111" spans="1:32" x14ac:dyDescent="0.2">
      <c r="D111" s="799" t="s">
        <v>573</v>
      </c>
      <c r="T111" s="2688" t="e">
        <f>IF(OR(AF111="yes",'GENERAL INFO'!$W$55="X",0),IF((OR(ISBLANK(dateofdeparture)=TRUE,(dateofdeparture-taxyearend)&gt;0)),IF('GENERAL INFO'!$G$114="X",CalculationSheet!N15,CalculationSheet!N104),0))</f>
        <v>#VALUE!</v>
      </c>
      <c r="U111" s="2688"/>
      <c r="V111" s="2688"/>
      <c r="W111" s="2688"/>
      <c r="X111" s="2689"/>
      <c r="Y111" s="2689"/>
      <c r="Z111" s="2689"/>
      <c r="AA111" s="2689"/>
      <c r="AB111" s="878"/>
      <c r="AF111" s="799" t="str">
        <f>IF('OVERSEAS INCOME'!irregularincome='OVERSEAS INCOME'!AA59,"yes","NO")</f>
        <v>yes</v>
      </c>
    </row>
    <row r="112" spans="1:32" x14ac:dyDescent="0.2">
      <c r="D112" s="799" t="s">
        <v>574</v>
      </c>
      <c r="T112" s="2689">
        <f>IF(OR(AF111="YES",'GENERAL INFO'!$W$55="X",0),0,IF((OR(ISBLANK(dateofdeparture)=TRUE,(dateofdeparture-taxyearend)&gt;0)),IF('GENERAL INFO'!$G$114="X",CalculationSheet!N16,CalculationSheet!N105),0))</f>
        <v>0</v>
      </c>
      <c r="U112" s="2689"/>
      <c r="V112" s="2689"/>
      <c r="W112" s="2689"/>
      <c r="X112" s="2689"/>
      <c r="Y112" s="2689"/>
      <c r="Z112" s="2689"/>
      <c r="AA112" s="2689"/>
      <c r="AB112" s="878"/>
    </row>
    <row r="113" spans="1:39" x14ac:dyDescent="0.2">
      <c r="D113" s="799" t="s">
        <v>575</v>
      </c>
      <c r="T113" s="2771">
        <f>IF(OR(AF111="YES",'GENERAL INFO'!$W$55="X",0),0,IF((OR(ISBLANK(dateofdeparture)=TRUE,(dateofdeparture-taxyearend)&gt;0)),IF('GENERAL INFO'!$G$114="X",CalculationSheet!N17,CalculationSheet!N106),0))</f>
        <v>0</v>
      </c>
      <c r="U113" s="2771"/>
      <c r="V113" s="2771"/>
      <c r="W113" s="2771"/>
      <c r="X113" s="2689"/>
      <c r="Y113" s="2689"/>
      <c r="Z113" s="2689"/>
      <c r="AA113" s="2689"/>
      <c r="AB113" s="878"/>
    </row>
    <row r="114" spans="1:39" x14ac:dyDescent="0.2">
      <c r="D114" s="799" t="s">
        <v>442</v>
      </c>
      <c r="T114" s="2689"/>
      <c r="U114" s="2689"/>
      <c r="V114" s="2689"/>
      <c r="W114" s="2689"/>
      <c r="X114" s="2688" t="e">
        <f>SUM(T111:W113)</f>
        <v>#VALUE!</v>
      </c>
      <c r="Y114" s="2688"/>
      <c r="Z114" s="2688"/>
      <c r="AA114" s="2688"/>
      <c r="AB114" s="878"/>
    </row>
    <row r="115" spans="1:39" x14ac:dyDescent="0.2">
      <c r="C115" s="798"/>
      <c r="T115" s="879"/>
      <c r="U115" s="879"/>
      <c r="V115" s="879"/>
      <c r="W115" s="879"/>
      <c r="X115" s="879"/>
      <c r="Y115" s="879"/>
      <c r="Z115" s="879"/>
      <c r="AA115" s="879"/>
    </row>
    <row r="116" spans="1:39" x14ac:dyDescent="0.2">
      <c r="C116" s="844" t="s">
        <v>481</v>
      </c>
      <c r="T116" s="879"/>
      <c r="U116" s="879"/>
      <c r="V116" s="879"/>
      <c r="W116" s="879"/>
      <c r="X116" s="2772">
        <f>IF(OR(AF111="YES",'GENERAL INFO'!$W$55="X",0),0,IF('GENERAL INFO'!G114="X",(-CalculationSheet!J58-CalculationSheet!J62)/12*'GENERAL INFO'!V109,(-CalculationSheet!J146-CalculationSheet!J150/12*'GENERAL INFO'!V109)))</f>
        <v>0</v>
      </c>
      <c r="Y116" s="2771"/>
      <c r="Z116" s="2771"/>
      <c r="AA116" s="2771"/>
    </row>
    <row r="117" spans="1:39" x14ac:dyDescent="0.2">
      <c r="C117" s="798"/>
      <c r="T117" s="879"/>
      <c r="U117" s="879"/>
      <c r="V117" s="879"/>
      <c r="W117" s="879"/>
      <c r="X117" s="880"/>
      <c r="Y117" s="880"/>
      <c r="Z117" s="880"/>
      <c r="AA117" s="880"/>
    </row>
    <row r="118" spans="1:39" s="818" customFormat="1" x14ac:dyDescent="0.2">
      <c r="A118" s="799"/>
      <c r="B118" s="799"/>
      <c r="C118" s="844" t="s">
        <v>680</v>
      </c>
      <c r="D118" s="845"/>
      <c r="E118" s="799"/>
      <c r="F118" s="799"/>
      <c r="G118" s="799"/>
      <c r="H118" s="799"/>
      <c r="I118" s="799"/>
      <c r="J118" s="799"/>
      <c r="K118" s="799"/>
      <c r="L118" s="799"/>
      <c r="M118" s="799"/>
      <c r="N118" s="799"/>
      <c r="O118" s="799" t="s">
        <v>314</v>
      </c>
      <c r="P118" s="799"/>
      <c r="Q118" s="799"/>
      <c r="R118" s="799"/>
      <c r="S118" s="799"/>
      <c r="T118" s="879"/>
      <c r="U118" s="879"/>
      <c r="V118" s="879"/>
      <c r="W118" s="879"/>
      <c r="X118" s="2688" t="e">
        <f>X114-X116</f>
        <v>#VALUE!</v>
      </c>
      <c r="Y118" s="2688"/>
      <c r="Z118" s="2688"/>
      <c r="AA118" s="2688"/>
      <c r="AB118" s="799"/>
      <c r="AC118" s="799"/>
      <c r="AD118" s="799"/>
      <c r="AE118" s="799"/>
      <c r="AF118" s="799"/>
      <c r="AG118" s="799"/>
      <c r="AH118" s="799"/>
      <c r="AI118" s="799"/>
      <c r="AJ118" s="799"/>
      <c r="AK118" s="799"/>
      <c r="AL118" s="799"/>
      <c r="AM118" s="799"/>
    </row>
    <row r="119" spans="1:39" x14ac:dyDescent="0.2">
      <c r="C119" s="798"/>
      <c r="T119" s="879"/>
      <c r="U119" s="879"/>
      <c r="V119" s="879"/>
      <c r="W119" s="879"/>
      <c r="X119" s="880"/>
      <c r="Y119" s="880"/>
      <c r="Z119" s="880"/>
      <c r="AA119" s="880"/>
    </row>
    <row r="120" spans="1:39" s="818" customFormat="1" x14ac:dyDescent="0.2">
      <c r="A120" s="799"/>
      <c r="B120" s="799"/>
      <c r="C120" s="844" t="s">
        <v>482</v>
      </c>
      <c r="D120" s="845"/>
      <c r="E120" s="799"/>
      <c r="F120" s="799"/>
      <c r="G120" s="799"/>
      <c r="H120" s="799"/>
      <c r="I120" s="799"/>
      <c r="J120" s="799"/>
      <c r="K120" s="799"/>
      <c r="L120" s="799"/>
      <c r="M120" s="799"/>
      <c r="N120" s="799"/>
      <c r="O120" s="799" t="s">
        <v>314</v>
      </c>
      <c r="P120" s="799"/>
      <c r="Q120" s="799"/>
      <c r="R120" s="799"/>
      <c r="S120" s="799"/>
      <c r="T120" s="879"/>
      <c r="U120" s="879"/>
      <c r="V120" s="879"/>
      <c r="W120" s="879"/>
      <c r="X120" s="2688">
        <f>IF(OR(AF111="YES",'GENERAL INFO'!$W$55="X",0),0,IF('GENERAL INFO'!$G$114="X",CalculationSheet!R65,CalculationSheet!R153))</f>
        <v>0</v>
      </c>
      <c r="Y120" s="2688"/>
      <c r="Z120" s="2688"/>
      <c r="AA120" s="2688"/>
      <c r="AB120" s="799"/>
      <c r="AC120" s="799"/>
      <c r="AD120" s="799"/>
      <c r="AE120" s="799"/>
      <c r="AF120" s="799"/>
      <c r="AG120" s="799"/>
      <c r="AH120" s="799"/>
      <c r="AI120" s="799"/>
      <c r="AJ120" s="799"/>
      <c r="AK120" s="799"/>
      <c r="AL120" s="799"/>
      <c r="AM120" s="799"/>
    </row>
    <row r="121" spans="1:39" s="818" customFormat="1" x14ac:dyDescent="0.2">
      <c r="A121" s="799"/>
      <c r="B121" s="799"/>
      <c r="C121" s="844"/>
      <c r="D121" s="845"/>
      <c r="E121" s="799"/>
      <c r="F121" s="799"/>
      <c r="G121" s="799"/>
      <c r="H121" s="799"/>
      <c r="I121" s="799"/>
      <c r="J121" s="799"/>
      <c r="K121" s="799"/>
      <c r="L121" s="799"/>
      <c r="M121" s="799"/>
      <c r="N121" s="799"/>
      <c r="O121" s="799"/>
      <c r="P121" s="799"/>
      <c r="Q121" s="799"/>
      <c r="R121" s="799"/>
      <c r="S121" s="799"/>
      <c r="T121" s="879"/>
      <c r="U121" s="879"/>
      <c r="V121" s="879"/>
      <c r="W121" s="879"/>
      <c r="X121" s="879"/>
      <c r="Y121" s="879"/>
      <c r="Z121" s="879"/>
      <c r="AA121" s="879"/>
      <c r="AB121" s="799"/>
      <c r="AC121" s="799"/>
      <c r="AD121" s="799"/>
      <c r="AE121" s="799"/>
      <c r="AF121" s="799"/>
      <c r="AG121" s="799"/>
      <c r="AH121" s="799"/>
      <c r="AI121" s="799"/>
      <c r="AJ121" s="799"/>
      <c r="AK121" s="799"/>
      <c r="AL121" s="799"/>
      <c r="AM121" s="799"/>
    </row>
    <row r="122" spans="1:39" x14ac:dyDescent="0.2">
      <c r="C122" s="844" t="s">
        <v>338</v>
      </c>
      <c r="D122" s="845"/>
      <c r="T122" s="879"/>
      <c r="U122" s="879"/>
      <c r="V122" s="879"/>
      <c r="W122" s="879"/>
      <c r="X122" s="2770">
        <f>IF(OR(AF111="YES",'GENERAL INFO'!$W$55="X",0),0,IF('GENERAL INFO'!$G$114="X",CalculationSheet!R67,CalculationSheet!R155))</f>
        <v>0</v>
      </c>
      <c r="Y122" s="2770"/>
      <c r="Z122" s="2770"/>
      <c r="AA122" s="2770"/>
      <c r="AE122" s="2592" t="e">
        <f>IF('GENERAL INFO'!$W$55="X",0,IF('GENERAL INFO'!$G$114="X",CalculationSheet!$R$89,CalculationSheet!$R$177))</f>
        <v>#VALUE!</v>
      </c>
      <c r="AF122" s="2592"/>
      <c r="AG122" s="2592"/>
      <c r="AH122" s="2592"/>
    </row>
    <row r="123" spans="1:39" x14ac:dyDescent="0.2">
      <c r="C123" s="798"/>
      <c r="T123" s="879"/>
      <c r="U123" s="879"/>
      <c r="V123" s="879"/>
      <c r="W123" s="879"/>
      <c r="X123" s="881"/>
      <c r="Y123" s="881"/>
      <c r="Z123" s="881"/>
      <c r="AA123" s="881"/>
    </row>
    <row r="124" spans="1:39" x14ac:dyDescent="0.2">
      <c r="C124" s="844" t="s">
        <v>483</v>
      </c>
      <c r="D124" s="845"/>
      <c r="T124" s="879"/>
      <c r="U124" s="879"/>
      <c r="V124" s="879"/>
      <c r="W124" s="879"/>
      <c r="X124" s="2768">
        <f>IF(OR(AF111="YES",'GENERAL INFO'!$W$55="X",0),0,IF(CalculationSheet!R69&lt;0,0,IF('GENERAL INFO'!$G$114="X",CalculationSheet!R69,CalculationSheet!R157)))</f>
        <v>0</v>
      </c>
      <c r="Y124" s="2769"/>
      <c r="Z124" s="2769"/>
      <c r="AA124" s="2769"/>
    </row>
    <row r="125" spans="1:39" x14ac:dyDescent="0.2">
      <c r="C125" s="844"/>
      <c r="D125" s="845"/>
      <c r="T125" s="879"/>
      <c r="U125" s="879"/>
      <c r="V125" s="879"/>
      <c r="W125" s="879"/>
      <c r="X125" s="879"/>
      <c r="Y125" s="879"/>
      <c r="Z125" s="879"/>
      <c r="AA125" s="879"/>
    </row>
    <row r="126" spans="1:39" x14ac:dyDescent="0.2">
      <c r="C126" s="844" t="s">
        <v>484</v>
      </c>
      <c r="T126" s="879"/>
      <c r="U126" s="879"/>
      <c r="V126" s="879"/>
      <c r="W126" s="879"/>
      <c r="X126" s="2770">
        <f>IF(OR(AF111="YES",'GENERAL INFO'!$W$55="X",0),0,IF('GENERAL INFO'!$G$114="X",CalculationSheet!R83,CalculationSheet!R171))</f>
        <v>0</v>
      </c>
      <c r="Y126" s="2770"/>
      <c r="Z126" s="2770"/>
      <c r="AA126" s="2770"/>
    </row>
    <row r="127" spans="1:39" x14ac:dyDescent="0.2">
      <c r="C127" s="798"/>
      <c r="T127" s="879"/>
      <c r="U127" s="879"/>
      <c r="V127" s="879"/>
      <c r="W127" s="879"/>
      <c r="X127" s="879"/>
      <c r="Y127" s="879"/>
      <c r="Z127" s="879"/>
      <c r="AA127" s="879"/>
    </row>
    <row r="128" spans="1:39" x14ac:dyDescent="0.2">
      <c r="C128" s="844" t="s">
        <v>485</v>
      </c>
      <c r="T128" s="879"/>
      <c r="U128" s="879"/>
      <c r="V128" s="879"/>
      <c r="W128" s="879"/>
      <c r="X128" s="879"/>
      <c r="Y128" s="879"/>
      <c r="Z128" s="879"/>
      <c r="AA128" s="879"/>
    </row>
    <row r="129" spans="1:39" x14ac:dyDescent="0.2">
      <c r="D129" s="844" t="s">
        <v>673</v>
      </c>
      <c r="T129" s="879"/>
      <c r="U129" s="879"/>
      <c r="V129" s="879"/>
      <c r="W129" s="879"/>
      <c r="X129" s="2775" t="e">
        <f>IF(AE122&gt;X126,X126,AE122)</f>
        <v>#VALUE!</v>
      </c>
      <c r="Y129" s="2770"/>
      <c r="Z129" s="2770"/>
      <c r="AA129" s="2770"/>
    </row>
    <row r="130" spans="1:39" x14ac:dyDescent="0.2">
      <c r="C130" s="798"/>
      <c r="T130" s="879"/>
      <c r="U130" s="879"/>
      <c r="V130" s="879"/>
      <c r="W130" s="879"/>
      <c r="X130" s="881"/>
      <c r="Y130" s="881"/>
      <c r="Z130" s="881"/>
      <c r="AA130" s="881"/>
      <c r="AD130" s="814"/>
      <c r="AE130" s="814"/>
      <c r="AF130" s="814"/>
      <c r="AG130" s="814"/>
      <c r="AH130" s="814"/>
      <c r="AI130" s="814"/>
      <c r="AJ130" s="814"/>
      <c r="AK130" s="814"/>
      <c r="AL130" s="814"/>
      <c r="AM130" s="814"/>
    </row>
    <row r="131" spans="1:39" x14ac:dyDescent="0.2">
      <c r="C131" s="844" t="s">
        <v>486</v>
      </c>
      <c r="T131" s="879"/>
      <c r="U131" s="879"/>
      <c r="V131" s="879"/>
      <c r="W131" s="879"/>
      <c r="X131" s="2776" t="e">
        <f>X126-X129</f>
        <v>#VALUE!</v>
      </c>
      <c r="Y131" s="2776"/>
      <c r="Z131" s="2776"/>
      <c r="AA131" s="2776"/>
      <c r="AD131" s="814"/>
      <c r="AE131" s="814"/>
      <c r="AF131" s="814"/>
      <c r="AG131" s="814"/>
      <c r="AH131" s="814"/>
      <c r="AI131" s="814"/>
      <c r="AJ131" s="814"/>
      <c r="AK131" s="814"/>
      <c r="AL131" s="814"/>
      <c r="AM131" s="814"/>
    </row>
    <row r="132" spans="1:39" x14ac:dyDescent="0.2">
      <c r="C132" s="798"/>
      <c r="T132" s="879"/>
      <c r="U132" s="879"/>
      <c r="V132" s="879"/>
      <c r="W132" s="879"/>
      <c r="X132" s="879"/>
      <c r="Y132" s="879"/>
      <c r="Z132" s="879"/>
      <c r="AA132" s="879"/>
      <c r="AD132" s="814"/>
      <c r="AE132" s="814"/>
      <c r="AF132" s="814"/>
      <c r="AG132" s="814"/>
      <c r="AH132" s="814"/>
      <c r="AI132" s="814"/>
      <c r="AJ132" s="814"/>
      <c r="AK132" s="814"/>
      <c r="AL132" s="814"/>
      <c r="AM132" s="814"/>
    </row>
    <row r="133" spans="1:39" x14ac:dyDescent="0.2">
      <c r="C133" s="844" t="s">
        <v>487</v>
      </c>
      <c r="T133" s="879"/>
      <c r="U133" s="879"/>
      <c r="V133" s="879"/>
      <c r="W133" s="879"/>
      <c r="X133" s="2777">
        <f>IF('GENERAL INFO'!$G$114="X",CalculationSheet!$R$93,CalculationSheet!$R$181)</f>
        <v>0</v>
      </c>
      <c r="Y133" s="2777"/>
      <c r="Z133" s="2777"/>
      <c r="AA133" s="2777"/>
      <c r="AD133" s="814"/>
      <c r="AE133" s="814"/>
      <c r="AF133" s="814"/>
      <c r="AG133" s="814"/>
      <c r="AH133" s="814"/>
      <c r="AI133" s="814"/>
      <c r="AJ133" s="814"/>
      <c r="AK133" s="814"/>
      <c r="AL133" s="814"/>
      <c r="AM133" s="814"/>
    </row>
    <row r="134" spans="1:39" ht="6.6" customHeight="1" x14ac:dyDescent="0.2">
      <c r="C134" s="798"/>
      <c r="T134" s="879"/>
      <c r="U134" s="879"/>
      <c r="V134" s="879"/>
      <c r="W134" s="879"/>
      <c r="X134" s="881"/>
      <c r="Y134" s="881"/>
      <c r="Z134" s="881"/>
      <c r="AA134" s="881"/>
    </row>
    <row r="135" spans="1:39" ht="4.9000000000000004" customHeight="1" thickBot="1" x14ac:dyDescent="0.25">
      <c r="C135" s="798"/>
      <c r="T135" s="879"/>
      <c r="U135" s="879"/>
      <c r="V135" s="879"/>
      <c r="W135" s="879"/>
      <c r="X135" s="880"/>
      <c r="Y135" s="880"/>
      <c r="Z135" s="880"/>
      <c r="AA135" s="880"/>
    </row>
    <row r="136" spans="1:39" ht="19.149999999999999" customHeight="1" thickBot="1" x14ac:dyDescent="0.25">
      <c r="A136" s="814"/>
      <c r="B136" s="882"/>
      <c r="C136" s="815" t="str">
        <f>IF(OR(AND(T113&gt;0,T113=X116),'GENERAL INFO'!W55="X"),"MONTHLY PPh 25 INSTALMENT **)", "MONTHLY PPh 25 INSTALMENT")</f>
        <v>MONTHLY PPh 25 INSTALMENT</v>
      </c>
      <c r="D136" s="814"/>
      <c r="E136" s="814"/>
      <c r="F136" s="814"/>
      <c r="G136" s="814"/>
      <c r="H136" s="814"/>
      <c r="I136" s="814"/>
      <c r="J136" s="814"/>
      <c r="K136" s="814"/>
      <c r="L136" s="814"/>
      <c r="M136" s="814"/>
      <c r="N136" s="814"/>
      <c r="O136" s="814"/>
      <c r="P136" s="814"/>
      <c r="Q136" s="814"/>
      <c r="R136" s="814"/>
      <c r="S136" s="814"/>
      <c r="T136" s="883"/>
      <c r="U136" s="883"/>
      <c r="V136" s="883"/>
      <c r="W136" s="883"/>
      <c r="X136" s="2803" t="e">
        <f>X131/X133</f>
        <v>#VALUE!</v>
      </c>
      <c r="Y136" s="2804"/>
      <c r="Z136" s="2804"/>
      <c r="AA136" s="2805"/>
      <c r="AB136" s="814"/>
      <c r="AC136" s="814"/>
      <c r="AD136" s="1056"/>
      <c r="AE136" s="827" t="str">
        <f>IF('GENERAL INFO'!W55="X","**)  PPh 25 monthly instalments for the year "&amp;(taxyear+1)&amp;" "&amp;" is Nil.  The "&amp;(taxyear)&amp;" "&amp;" tax return has been submitted with the "&amp;(taxyear+1)&amp;" "&amp;" tax return (KEP-28/PJ.41/1993).","")</f>
        <v/>
      </c>
    </row>
    <row r="137" spans="1:39" x14ac:dyDescent="0.2">
      <c r="A137" s="814"/>
      <c r="B137" s="884"/>
      <c r="C137" s="814"/>
      <c r="D137" s="814"/>
      <c r="E137" s="814"/>
      <c r="F137" s="814"/>
      <c r="G137" s="814"/>
      <c r="H137" s="814"/>
      <c r="I137" s="814"/>
      <c r="J137" s="814"/>
      <c r="K137" s="814"/>
      <c r="L137" s="814"/>
      <c r="M137" s="814"/>
      <c r="N137" s="814"/>
      <c r="O137" s="814"/>
      <c r="P137" s="814"/>
      <c r="Q137" s="814"/>
      <c r="R137" s="814"/>
      <c r="S137" s="814"/>
      <c r="T137" s="814"/>
      <c r="U137" s="814"/>
      <c r="V137" s="814"/>
      <c r="W137" s="814"/>
      <c r="X137" s="814"/>
      <c r="Y137" s="814"/>
      <c r="Z137" s="814"/>
      <c r="AA137" s="814"/>
      <c r="AB137" s="814"/>
      <c r="AC137" s="814"/>
      <c r="AD137" s="1056"/>
      <c r="AE137" s="827" t="s">
        <v>1289</v>
      </c>
    </row>
    <row r="138" spans="1:39" x14ac:dyDescent="0.2">
      <c r="A138" s="885"/>
      <c r="B138" s="885"/>
      <c r="C138" s="2806" t="str">
        <f>IF(ISBLANK(dateofdeparture)=TRUE,"*)   Other than those subject to final income tax and non- assessable income","*)   As reflected in my EPO attached, I left Indonesia on "&amp;TEXT(dateofdeparture,"dd/mm/yy")&amp;" "&amp;" so that my PPh 25 should be NIL")</f>
        <v>*)   Other than those subject to final income tax and non- assessable income</v>
      </c>
      <c r="D138" s="2806"/>
      <c r="E138" s="2806"/>
      <c r="F138" s="2806"/>
      <c r="G138" s="2806"/>
      <c r="H138" s="2806"/>
      <c r="I138" s="2806"/>
      <c r="J138" s="2806"/>
      <c r="K138" s="2806"/>
      <c r="L138" s="2806"/>
      <c r="M138" s="2806"/>
      <c r="N138" s="2806"/>
      <c r="O138" s="2806"/>
      <c r="P138" s="2806"/>
      <c r="Q138" s="2806"/>
      <c r="R138" s="2806"/>
      <c r="S138" s="2806"/>
      <c r="T138" s="2806"/>
      <c r="U138" s="2806"/>
      <c r="V138" s="2806"/>
      <c r="W138" s="2806"/>
      <c r="X138" s="2806"/>
      <c r="Y138" s="2806"/>
      <c r="Z138" s="2806"/>
      <c r="AA138" s="2806"/>
      <c r="AB138" s="814"/>
      <c r="AC138" s="814"/>
      <c r="AD138" s="827"/>
      <c r="AE138" s="827"/>
      <c r="AF138" s="827"/>
      <c r="AG138" s="827"/>
      <c r="AH138" s="827"/>
      <c r="AI138" s="827"/>
      <c r="AJ138" s="827"/>
      <c r="AK138" s="827"/>
      <c r="AL138" s="827"/>
      <c r="AM138" s="827"/>
    </row>
    <row r="139" spans="1:39" ht="30" customHeight="1" x14ac:dyDescent="0.2">
      <c r="C139" s="2690" t="str">
        <f>IF('GENERAL INFO'!W55="X","**)  PPh 25 monthly instalments for the year "&amp;(taxyear+1)&amp;" "&amp;" is Nil.  The "&amp;(taxyear)&amp;" "&amp;" tax return has been submitted with the "&amp;(taxyear+1)&amp;" "&amp;" tax return (KEP-28/PJ.41/1993).",IF(X116&gt;0, AE137, " "))</f>
        <v xml:space="preserve"> </v>
      </c>
      <c r="D139" s="2690"/>
      <c r="E139" s="2690"/>
      <c r="F139" s="2690"/>
      <c r="G139" s="2690"/>
      <c r="H139" s="2690"/>
      <c r="I139" s="2690"/>
      <c r="J139" s="2690"/>
      <c r="K139" s="2690"/>
      <c r="L139" s="2690"/>
      <c r="M139" s="2690"/>
      <c r="N139" s="2690"/>
      <c r="O139" s="2690"/>
      <c r="P139" s="2690"/>
      <c r="Q139" s="2690"/>
      <c r="R139" s="2690"/>
      <c r="S139" s="2690"/>
      <c r="T139" s="2690"/>
      <c r="U139" s="2690"/>
      <c r="V139" s="2690"/>
      <c r="W139" s="2690"/>
      <c r="X139" s="2690"/>
      <c r="Y139" s="2690"/>
      <c r="Z139" s="2690"/>
      <c r="AA139" s="2690"/>
      <c r="AB139" s="2690"/>
      <c r="AD139" s="827"/>
      <c r="AE139" s="827"/>
      <c r="AF139" s="827"/>
      <c r="AG139" s="827"/>
      <c r="AH139" s="827"/>
      <c r="AI139" s="827"/>
      <c r="AJ139" s="827"/>
      <c r="AK139" s="827"/>
      <c r="AL139" s="827"/>
      <c r="AM139" s="827"/>
    </row>
    <row r="140" spans="1:39" ht="15" customHeight="1" x14ac:dyDescent="0.2">
      <c r="C140" s="845"/>
      <c r="D140" s="845"/>
      <c r="E140" s="845"/>
      <c r="AD140" s="827"/>
      <c r="AE140" s="827"/>
      <c r="AF140" s="827"/>
      <c r="AG140" s="827"/>
      <c r="AH140" s="827"/>
      <c r="AI140" s="827"/>
      <c r="AJ140" s="827"/>
      <c r="AK140" s="827"/>
      <c r="AL140" s="827"/>
      <c r="AM140" s="827"/>
    </row>
    <row r="141" spans="1:39" ht="15" customHeight="1" x14ac:dyDescent="0.2">
      <c r="AD141" s="827"/>
      <c r="AE141" s="827"/>
      <c r="AF141" s="827"/>
      <c r="AG141" s="827"/>
      <c r="AH141" s="827"/>
      <c r="AI141" s="827"/>
      <c r="AJ141" s="827"/>
      <c r="AK141" s="827"/>
      <c r="AL141" s="827"/>
      <c r="AM141" s="827"/>
    </row>
    <row r="142" spans="1:39" ht="20.25" x14ac:dyDescent="0.3">
      <c r="C142" s="820" t="s">
        <v>538</v>
      </c>
      <c r="E142" s="1056"/>
      <c r="F142" s="1056"/>
      <c r="G142" s="1056"/>
      <c r="H142" s="1056"/>
      <c r="I142" s="1056"/>
      <c r="J142" s="1056"/>
      <c r="K142" s="1056"/>
      <c r="L142" s="1056"/>
      <c r="M142" s="1056"/>
      <c r="N142" s="1056"/>
      <c r="O142" s="1056"/>
      <c r="P142" s="1056"/>
      <c r="Q142" s="1056"/>
      <c r="R142" s="1056"/>
      <c r="S142" s="1056"/>
      <c r="T142" s="1056"/>
      <c r="U142" s="1056"/>
      <c r="V142" s="1056"/>
      <c r="W142" s="1056"/>
      <c r="X142" s="1056"/>
      <c r="Y142" s="1056"/>
      <c r="Z142" s="1056"/>
      <c r="AA142" s="1056"/>
      <c r="AB142" s="827"/>
      <c r="AC142" s="827"/>
      <c r="AD142" s="827"/>
      <c r="AE142" s="827"/>
      <c r="AF142" s="827"/>
      <c r="AG142" s="827"/>
      <c r="AH142" s="827"/>
      <c r="AI142" s="827"/>
      <c r="AJ142" s="827"/>
      <c r="AK142" s="827"/>
    </row>
    <row r="143" spans="1:39" ht="13.5" thickBot="1" x14ac:dyDescent="0.25">
      <c r="F143" s="1056"/>
      <c r="G143" s="1056"/>
      <c r="H143" s="1056"/>
      <c r="I143" s="1056"/>
      <c r="J143" s="1056"/>
      <c r="K143" s="1056"/>
      <c r="L143" s="1056"/>
      <c r="M143" s="1056"/>
      <c r="N143" s="1056"/>
      <c r="O143" s="1056"/>
      <c r="P143" s="1056"/>
      <c r="Q143" s="1056"/>
      <c r="R143" s="1056"/>
      <c r="S143" s="1056"/>
      <c r="T143" s="1056"/>
      <c r="U143" s="1056"/>
      <c r="V143" s="1056"/>
      <c r="W143" s="1056"/>
      <c r="X143" s="1056"/>
      <c r="Y143" s="1056"/>
      <c r="Z143" s="1056"/>
      <c r="AA143" s="1056"/>
      <c r="AB143" s="1056"/>
      <c r="AC143" s="1056"/>
    </row>
    <row r="144" spans="1:39" x14ac:dyDescent="0.2">
      <c r="A144" s="826"/>
      <c r="B144" s="826"/>
      <c r="C144" s="2666" t="s">
        <v>524</v>
      </c>
      <c r="D144" s="2667"/>
      <c r="E144" s="2667"/>
      <c r="F144" s="2667"/>
      <c r="G144" s="2667"/>
      <c r="H144" s="2668"/>
      <c r="I144" s="2675" t="s">
        <v>513</v>
      </c>
      <c r="J144" s="2675"/>
      <c r="K144" s="2675"/>
      <c r="L144" s="2675"/>
      <c r="M144" s="2675"/>
      <c r="N144" s="2675"/>
      <c r="O144" s="2675"/>
      <c r="P144" s="2675"/>
      <c r="Q144" s="2675"/>
      <c r="R144" s="2675"/>
      <c r="S144" s="2675"/>
      <c r="T144" s="2676"/>
      <c r="U144" s="827"/>
      <c r="V144" s="827"/>
      <c r="W144" s="827"/>
      <c r="X144" s="827"/>
      <c r="Y144" s="827"/>
      <c r="Z144" s="827"/>
      <c r="AA144" s="827"/>
    </row>
    <row r="145" spans="1:39" x14ac:dyDescent="0.2">
      <c r="A145" s="826"/>
      <c r="B145" s="826"/>
      <c r="C145" s="2669"/>
      <c r="D145" s="2670"/>
      <c r="E145" s="2670"/>
      <c r="F145" s="2670"/>
      <c r="G145" s="2670"/>
      <c r="H145" s="2671"/>
      <c r="I145" s="2677" t="s">
        <v>344</v>
      </c>
      <c r="J145" s="2677"/>
      <c r="K145" s="2677"/>
      <c r="L145" s="2677"/>
      <c r="M145" s="2679" t="s">
        <v>525</v>
      </c>
      <c r="N145" s="2680"/>
      <c r="O145" s="2680"/>
      <c r="P145" s="2680"/>
      <c r="Q145" s="2680"/>
      <c r="R145" s="2680"/>
      <c r="S145" s="2680"/>
      <c r="T145" s="2681"/>
      <c r="U145" s="827"/>
      <c r="V145" s="827"/>
      <c r="W145" s="827"/>
      <c r="X145" s="827"/>
      <c r="Y145" s="827"/>
      <c r="Z145" s="827"/>
      <c r="AA145" s="827"/>
    </row>
    <row r="146" spans="1:39" ht="13.5" thickBot="1" x14ac:dyDescent="0.25">
      <c r="A146" s="826"/>
      <c r="B146" s="826"/>
      <c r="C146" s="2672"/>
      <c r="D146" s="2673"/>
      <c r="E146" s="2673"/>
      <c r="F146" s="2673"/>
      <c r="G146" s="2673"/>
      <c r="H146" s="2674"/>
      <c r="I146" s="2678"/>
      <c r="J146" s="2678"/>
      <c r="K146" s="2678"/>
      <c r="L146" s="2678"/>
      <c r="M146" s="2682" t="s">
        <v>526</v>
      </c>
      <c r="N146" s="2683"/>
      <c r="O146" s="2683"/>
      <c r="P146" s="2684"/>
      <c r="Q146" s="2678" t="s">
        <v>527</v>
      </c>
      <c r="R146" s="2678"/>
      <c r="S146" s="2678"/>
      <c r="T146" s="2685"/>
      <c r="U146" s="827"/>
      <c r="V146" s="827"/>
      <c r="W146" s="827"/>
      <c r="X146" s="827"/>
      <c r="Y146" s="827"/>
      <c r="Z146" s="827"/>
      <c r="AA146" s="827"/>
    </row>
    <row r="147" spans="1:39" x14ac:dyDescent="0.2">
      <c r="A147" s="827"/>
      <c r="B147" s="827"/>
      <c r="C147" s="2696"/>
      <c r="D147" s="2697"/>
      <c r="E147" s="2697"/>
      <c r="F147" s="2697"/>
      <c r="G147" s="2697"/>
      <c r="H147" s="2698"/>
      <c r="I147" s="2699"/>
      <c r="J147" s="2699"/>
      <c r="K147" s="2699"/>
      <c r="L147" s="2699"/>
      <c r="M147" s="2699"/>
      <c r="N147" s="2699"/>
      <c r="O147" s="2699"/>
      <c r="P147" s="2699"/>
      <c r="Q147" s="2700"/>
      <c r="R147" s="2701"/>
      <c r="S147" s="2701"/>
      <c r="T147" s="2702"/>
      <c r="U147" s="827"/>
      <c r="V147" s="827"/>
      <c r="W147" s="827"/>
      <c r="X147" s="827"/>
      <c r="Y147" s="827"/>
      <c r="Z147" s="827"/>
      <c r="AA147" s="827"/>
    </row>
    <row r="148" spans="1:39" x14ac:dyDescent="0.2">
      <c r="A148" s="827"/>
      <c r="B148" s="827"/>
      <c r="C148" s="2703">
        <f>IF('GENERAL INFO'!V$165&gt;0,"Irregular income",'OVERSEAS INCOME'!B94)</f>
        <v>0</v>
      </c>
      <c r="D148" s="2704"/>
      <c r="E148" s="2704"/>
      <c r="F148" s="2704"/>
      <c r="G148" s="2704"/>
      <c r="H148" s="2705"/>
      <c r="I148" s="2694">
        <f>IF('GENERAL INFO'!V$165&gt;0,'GENERAL INFO'!V$165,'OVERSEAS INCOME'!K94)</f>
        <v>0</v>
      </c>
      <c r="J148" s="2694"/>
      <c r="K148" s="2694"/>
      <c r="L148" s="2694"/>
      <c r="M148" s="2694">
        <f>IF('GENERAL INFO'!V$165&gt;0,'GENERAL INFO'!V$165,'OVERSEAS INCOME'!O94)</f>
        <v>0</v>
      </c>
      <c r="N148" s="2694"/>
      <c r="O148" s="2694"/>
      <c r="P148" s="2694"/>
      <c r="Q148" s="2694">
        <f>IF(AND(C148="Irregular income",I148&gt;0),0,'OVERSEAS INCOME'!S94)</f>
        <v>0</v>
      </c>
      <c r="R148" s="2694"/>
      <c r="S148" s="2694"/>
      <c r="T148" s="2695"/>
      <c r="U148" s="827"/>
      <c r="V148" s="827"/>
      <c r="W148" s="827"/>
      <c r="X148" s="827"/>
      <c r="Y148" s="827"/>
      <c r="Z148" s="827"/>
      <c r="AA148" s="827"/>
    </row>
    <row r="149" spans="1:39" x14ac:dyDescent="0.2">
      <c r="A149" s="827"/>
      <c r="B149" s="827"/>
      <c r="C149" s="2691">
        <f>IF(C148="irregular income",'OVERSEAS INCOME'!B94,'OVERSEAS INCOME'!B95)</f>
        <v>0</v>
      </c>
      <c r="D149" s="2692"/>
      <c r="E149" s="2692"/>
      <c r="F149" s="2692"/>
      <c r="G149" s="2692"/>
      <c r="H149" s="2693"/>
      <c r="I149" s="2694">
        <f>IF(I148='GENERAL INFO'!V$165,'OVERSEAS INCOME'!K94,'OVERSEAS INCOME'!K95)</f>
        <v>0</v>
      </c>
      <c r="J149" s="2694"/>
      <c r="K149" s="2694"/>
      <c r="L149" s="2694"/>
      <c r="M149" s="2694">
        <f>IF(M148='GENERAL INFO'!V$165,'OVERSEAS INCOME'!O94,'OVERSEAS INCOME'!O95)</f>
        <v>0</v>
      </c>
      <c r="N149" s="2694"/>
      <c r="O149" s="2694"/>
      <c r="P149" s="2694"/>
      <c r="Q149" s="2694">
        <f>IF(Q148=0,'OVERSEAS INCOME'!S94,'OVERSEAS INCOME'!S95)</f>
        <v>0</v>
      </c>
      <c r="R149" s="2694"/>
      <c r="S149" s="2694"/>
      <c r="T149" s="2695"/>
      <c r="U149" s="827"/>
      <c r="V149" s="827"/>
      <c r="W149" s="827"/>
      <c r="X149" s="827"/>
      <c r="Y149" s="827"/>
      <c r="Z149" s="827"/>
      <c r="AA149" s="827"/>
    </row>
    <row r="150" spans="1:39" x14ac:dyDescent="0.2">
      <c r="A150" s="827"/>
      <c r="B150" s="827"/>
      <c r="C150" s="2691">
        <f>IF(C149='OVERSEAS INCOME'!B94,'OVERSEAS INCOME'!B95,'OVERSEAS INCOME'!B96)</f>
        <v>0</v>
      </c>
      <c r="D150" s="2692"/>
      <c r="E150" s="2692"/>
      <c r="F150" s="2692"/>
      <c r="G150" s="2692"/>
      <c r="H150" s="2693"/>
      <c r="I150" s="2694">
        <f>IF(I149='OVERSEAS INCOME'!K94,'OVERSEAS INCOME'!K95,'OVERSEAS INCOME'!K96)</f>
        <v>0</v>
      </c>
      <c r="J150" s="2694"/>
      <c r="K150" s="2694"/>
      <c r="L150" s="2694"/>
      <c r="M150" s="2694">
        <f>IF(M14='OVERSEAS INCOME'!O94,'OVERSEAS INCOME'!O95,'OVERSEAS INCOME'!O96)</f>
        <v>0</v>
      </c>
      <c r="N150" s="2694"/>
      <c r="O150" s="2694"/>
      <c r="P150" s="2694"/>
      <c r="Q150" s="2694">
        <f>IF(Q149='OVERSEAS INCOME'!S94,'OVERSEAS INCOME'!S95,'OVERSEAS INCOME'!S96)</f>
        <v>0</v>
      </c>
      <c r="R150" s="2694"/>
      <c r="S150" s="2694"/>
      <c r="T150" s="2695"/>
      <c r="U150" s="827"/>
      <c r="V150" s="827"/>
      <c r="W150" s="827"/>
      <c r="X150" s="827"/>
      <c r="Y150" s="827"/>
      <c r="Z150" s="827"/>
      <c r="AA150" s="827"/>
    </row>
    <row r="151" spans="1:39" x14ac:dyDescent="0.2">
      <c r="A151" s="827"/>
      <c r="B151" s="827"/>
      <c r="C151" s="2691">
        <f>IF(C150='OVERSEAS INCOME'!B95,'OVERSEAS INCOME'!B96,'OVERSEAS INCOME'!B97)</f>
        <v>0</v>
      </c>
      <c r="D151" s="2692"/>
      <c r="E151" s="2692"/>
      <c r="F151" s="2692"/>
      <c r="G151" s="2692"/>
      <c r="H151" s="2693"/>
      <c r="I151" s="2694">
        <f>IF(I150='OVERSEAS INCOME'!K95,'OVERSEAS INCOME'!K96,'OVERSEAS INCOME'!K97)</f>
        <v>0</v>
      </c>
      <c r="J151" s="2694"/>
      <c r="K151" s="2694"/>
      <c r="L151" s="2694"/>
      <c r="M151" s="2694">
        <f>IF(M15='OVERSEAS INCOME'!O95,'OVERSEAS INCOME'!O96,'OVERSEAS INCOME'!O97)</f>
        <v>0</v>
      </c>
      <c r="N151" s="2694"/>
      <c r="O151" s="2694"/>
      <c r="P151" s="2694"/>
      <c r="Q151" s="2694">
        <f>IF(Q150='OVERSEAS INCOME'!S95,'OVERSEAS INCOME'!S96,'OVERSEAS INCOME'!S97)</f>
        <v>0</v>
      </c>
      <c r="R151" s="2694"/>
      <c r="S151" s="2694"/>
      <c r="T151" s="2695"/>
      <c r="U151" s="827"/>
      <c r="V151" s="827"/>
      <c r="W151" s="827"/>
      <c r="X151" s="827"/>
      <c r="Y151" s="827"/>
      <c r="Z151" s="827"/>
      <c r="AA151" s="827"/>
    </row>
    <row r="152" spans="1:39" x14ac:dyDescent="0.2">
      <c r="A152" s="826"/>
      <c r="B152" s="826"/>
      <c r="C152" s="2691">
        <f>IF(C151='OVERSEAS INCOME'!B96,'OVERSEAS INCOME'!B97,'OVERSEAS INCOME'!B98)</f>
        <v>0</v>
      </c>
      <c r="D152" s="2692"/>
      <c r="E152" s="2692"/>
      <c r="F152" s="2692"/>
      <c r="G152" s="2692"/>
      <c r="H152" s="2693"/>
      <c r="I152" s="2694">
        <f>IF(I151='OVERSEAS INCOME'!K96,'OVERSEAS INCOME'!K97,'OVERSEAS INCOME'!K98)</f>
        <v>0</v>
      </c>
      <c r="J152" s="2694"/>
      <c r="K152" s="2694"/>
      <c r="L152" s="2694"/>
      <c r="M152" s="2694">
        <f>IF(M16='OVERSEAS INCOME'!O96,'OVERSEAS INCOME'!O97,'OVERSEAS INCOME'!O98)</f>
        <v>0</v>
      </c>
      <c r="N152" s="2694"/>
      <c r="O152" s="2694"/>
      <c r="P152" s="2694"/>
      <c r="Q152" s="2694">
        <f>IF(Q151='OVERSEAS INCOME'!S96,'OVERSEAS INCOME'!S97,'OVERSEAS INCOME'!S98)</f>
        <v>0</v>
      </c>
      <c r="R152" s="2694"/>
      <c r="S152" s="2694"/>
      <c r="T152" s="2695"/>
      <c r="U152" s="827"/>
      <c r="V152" s="827"/>
      <c r="W152" s="827"/>
      <c r="X152" s="827"/>
      <c r="Y152" s="827"/>
      <c r="Z152" s="827"/>
      <c r="AA152" s="827"/>
    </row>
    <row r="153" spans="1:39" x14ac:dyDescent="0.2">
      <c r="A153" s="827"/>
      <c r="B153" s="827"/>
      <c r="C153" s="2691">
        <f>IF(C152='OVERSEAS INCOME'!B97,'OVERSEAS INCOME'!B98,'OVERSEAS INCOME'!B99)</f>
        <v>0</v>
      </c>
      <c r="D153" s="2692"/>
      <c r="E153" s="2692"/>
      <c r="F153" s="2692"/>
      <c r="G153" s="2692"/>
      <c r="H153" s="2693"/>
      <c r="I153" s="2694">
        <f>IF(I152='OVERSEAS INCOME'!K97,'OVERSEAS INCOME'!K98,'OVERSEAS INCOME'!K99)</f>
        <v>0</v>
      </c>
      <c r="J153" s="2694"/>
      <c r="K153" s="2694"/>
      <c r="L153" s="2694"/>
      <c r="M153" s="2694">
        <f>IF(M17='OVERSEAS INCOME'!O97,'OVERSEAS INCOME'!O98,'OVERSEAS INCOME'!O99)</f>
        <v>0</v>
      </c>
      <c r="N153" s="2694"/>
      <c r="O153" s="2694"/>
      <c r="P153" s="2694"/>
      <c r="Q153" s="2694">
        <f>IF(Q152='OVERSEAS INCOME'!S97,'OVERSEAS INCOME'!S98,'OVERSEAS INCOME'!S99)</f>
        <v>0</v>
      </c>
      <c r="R153" s="2694"/>
      <c r="S153" s="2694"/>
      <c r="T153" s="2695"/>
      <c r="U153" s="827"/>
      <c r="V153" s="827"/>
      <c r="W153" s="827"/>
      <c r="X153" s="827"/>
      <c r="Y153" s="827"/>
      <c r="Z153" s="827"/>
      <c r="AA153" s="827"/>
    </row>
    <row r="154" spans="1:39" x14ac:dyDescent="0.2">
      <c r="A154" s="827"/>
      <c r="B154" s="827"/>
      <c r="C154" s="2691">
        <f>IF(C153='OVERSEAS INCOME'!B98,'OVERSEAS INCOME'!B99,'OVERSEAS INCOME'!B100)</f>
        <v>0</v>
      </c>
      <c r="D154" s="2692"/>
      <c r="E154" s="2692"/>
      <c r="F154" s="2692"/>
      <c r="G154" s="2692"/>
      <c r="H154" s="2693"/>
      <c r="I154" s="2694">
        <f>IF(I153='OVERSEAS INCOME'!K98,'OVERSEAS INCOME'!K99,'OVERSEAS INCOME'!K100)</f>
        <v>0</v>
      </c>
      <c r="J154" s="2694"/>
      <c r="K154" s="2694"/>
      <c r="L154" s="2694"/>
      <c r="M154" s="2694">
        <f>IF(M18='OVERSEAS INCOME'!O98,'OVERSEAS INCOME'!O99,'OVERSEAS INCOME'!O100)</f>
        <v>0</v>
      </c>
      <c r="N154" s="2694"/>
      <c r="O154" s="2694"/>
      <c r="P154" s="2694"/>
      <c r="Q154" s="2694">
        <f>IF(Q153='OVERSEAS INCOME'!S98,'OVERSEAS INCOME'!S99,'OVERSEAS INCOME'!S100)</f>
        <v>0</v>
      </c>
      <c r="R154" s="2694"/>
      <c r="S154" s="2694"/>
      <c r="T154" s="2695"/>
      <c r="U154" s="827"/>
      <c r="V154" s="827"/>
      <c r="W154" s="827"/>
      <c r="X154" s="827"/>
      <c r="Y154" s="827"/>
      <c r="Z154" s="827"/>
      <c r="AA154" s="827"/>
    </row>
    <row r="155" spans="1:39" x14ac:dyDescent="0.2">
      <c r="A155" s="827"/>
      <c r="B155" s="827"/>
      <c r="C155" s="2714">
        <f>IF(C154='OVERSEAS INCOME'!B99,'OVERSEAS INCOME'!B100,'OVERSEAS INCOME'!B101)</f>
        <v>0</v>
      </c>
      <c r="D155" s="2715"/>
      <c r="E155" s="2715"/>
      <c r="F155" s="2715"/>
      <c r="G155" s="2715"/>
      <c r="H155" s="2716"/>
      <c r="I155" s="2717">
        <f>IF(I154='OVERSEAS INCOME'!K99,'OVERSEAS INCOME'!K100,'OVERSEAS INCOME'!K101)</f>
        <v>0</v>
      </c>
      <c r="J155" s="2717"/>
      <c r="K155" s="2717"/>
      <c r="L155" s="2717"/>
      <c r="M155" s="2717">
        <f>IF(M19='OVERSEAS INCOME'!O99,'OVERSEAS INCOME'!O100,'OVERSEAS INCOME'!O101)</f>
        <v>0</v>
      </c>
      <c r="N155" s="2717"/>
      <c r="O155" s="2717"/>
      <c r="P155" s="2717"/>
      <c r="Q155" s="2717">
        <f>IF(Q154='OVERSEAS INCOME'!S99,'OVERSEAS INCOME'!S100,'OVERSEAS INCOME'!S101)</f>
        <v>0</v>
      </c>
      <c r="R155" s="2717"/>
      <c r="S155" s="2717"/>
      <c r="T155" s="2718"/>
      <c r="U155" s="827"/>
      <c r="V155" s="827"/>
      <c r="W155" s="827"/>
      <c r="X155" s="827"/>
      <c r="Y155" s="827"/>
      <c r="Z155" s="827"/>
      <c r="AA155" s="827"/>
    </row>
    <row r="156" spans="1:39" s="837" customFormat="1" ht="13.5" thickBot="1" x14ac:dyDescent="0.25">
      <c r="A156" s="831"/>
      <c r="B156" s="831"/>
      <c r="C156" s="2719" t="s">
        <v>387</v>
      </c>
      <c r="D156" s="2720"/>
      <c r="E156" s="2720"/>
      <c r="F156" s="2720"/>
      <c r="G156" s="2720"/>
      <c r="H156" s="2721"/>
      <c r="I156" s="2722">
        <f>+SUM(I147:L155)</f>
        <v>0</v>
      </c>
      <c r="J156" s="2722"/>
      <c r="K156" s="2722"/>
      <c r="L156" s="2722"/>
      <c r="M156" s="2722">
        <f>+SUM(M147:P155)</f>
        <v>0</v>
      </c>
      <c r="N156" s="2722"/>
      <c r="O156" s="2722"/>
      <c r="P156" s="2722"/>
      <c r="Q156" s="2723">
        <f>+SUM(Q147:T155)</f>
        <v>0</v>
      </c>
      <c r="R156" s="2724"/>
      <c r="S156" s="2724"/>
      <c r="T156" s="2725"/>
      <c r="U156" s="831"/>
      <c r="V156" s="831"/>
      <c r="W156" s="831"/>
      <c r="X156" s="831"/>
      <c r="Y156" s="831"/>
      <c r="Z156" s="831"/>
      <c r="AA156" s="831"/>
      <c r="AB156" s="818"/>
      <c r="AC156" s="818"/>
      <c r="AD156" s="818"/>
      <c r="AE156" s="818"/>
      <c r="AF156" s="818"/>
      <c r="AG156" s="818"/>
      <c r="AH156" s="818"/>
      <c r="AI156" s="818"/>
      <c r="AJ156" s="818"/>
      <c r="AK156" s="818"/>
    </row>
    <row r="157" spans="1:39" x14ac:dyDescent="0.2">
      <c r="A157" s="826"/>
      <c r="B157" s="827"/>
      <c r="C157" s="827"/>
      <c r="D157" s="827"/>
      <c r="E157" s="827"/>
      <c r="F157" s="827"/>
      <c r="G157" s="827"/>
      <c r="H157" s="827"/>
      <c r="I157" s="827"/>
      <c r="J157" s="827"/>
      <c r="K157" s="827"/>
      <c r="L157" s="848"/>
      <c r="M157" s="848"/>
      <c r="N157" s="848"/>
      <c r="O157" s="848"/>
      <c r="P157" s="848"/>
      <c r="Q157" s="848"/>
      <c r="R157" s="848"/>
      <c r="S157" s="848"/>
      <c r="T157" s="848"/>
      <c r="U157" s="833"/>
      <c r="V157" s="833"/>
      <c r="W157" s="833"/>
      <c r="X157" s="833"/>
      <c r="Y157" s="833"/>
      <c r="Z157" s="833"/>
      <c r="AA157" s="833"/>
      <c r="AB157" s="833"/>
      <c r="AC157" s="834"/>
      <c r="AD157" s="818"/>
      <c r="AE157" s="818"/>
      <c r="AF157" s="818"/>
      <c r="AG157" s="818"/>
      <c r="AH157" s="818"/>
      <c r="AI157" s="818"/>
      <c r="AJ157" s="818"/>
      <c r="AK157" s="818"/>
      <c r="AL157" s="818"/>
      <c r="AM157" s="818"/>
    </row>
    <row r="159" spans="1:39" ht="11.25" customHeight="1" x14ac:dyDescent="0.2"/>
    <row r="160" spans="1:39" x14ac:dyDescent="0.2">
      <c r="A160" s="826"/>
      <c r="B160" s="827"/>
      <c r="C160" s="827"/>
      <c r="D160" s="827"/>
      <c r="E160" s="827"/>
      <c r="F160" s="827"/>
      <c r="G160" s="827"/>
      <c r="H160" s="827"/>
      <c r="I160" s="827"/>
      <c r="J160" s="827"/>
      <c r="K160" s="827"/>
      <c r="L160" s="848"/>
      <c r="M160" s="848"/>
      <c r="N160" s="848"/>
      <c r="O160" s="848"/>
      <c r="P160" s="848"/>
      <c r="Q160" s="848"/>
      <c r="R160" s="848"/>
      <c r="S160" s="848"/>
      <c r="T160" s="848"/>
      <c r="U160" s="833"/>
      <c r="V160" s="833"/>
      <c r="W160" s="833"/>
      <c r="X160" s="833"/>
      <c r="Y160" s="833"/>
      <c r="Z160" s="833"/>
      <c r="AA160" s="833"/>
      <c r="AB160" s="833"/>
      <c r="AC160" s="834"/>
    </row>
    <row r="161" spans="1:29" x14ac:dyDescent="0.2">
      <c r="A161" s="827"/>
      <c r="B161" s="827"/>
      <c r="C161" s="827"/>
      <c r="D161" s="827"/>
      <c r="E161" s="827"/>
      <c r="F161" s="827"/>
      <c r="G161" s="827"/>
      <c r="H161" s="827"/>
      <c r="I161" s="827"/>
      <c r="J161" s="827"/>
      <c r="K161" s="848"/>
      <c r="L161" s="848"/>
      <c r="M161" s="848"/>
      <c r="N161" s="848"/>
      <c r="O161" s="848"/>
      <c r="P161" s="848"/>
      <c r="Q161" s="848"/>
      <c r="R161" s="848"/>
      <c r="S161" s="848"/>
      <c r="T161" s="833"/>
      <c r="U161" s="833"/>
      <c r="V161" s="833"/>
      <c r="W161" s="833"/>
      <c r="X161" s="833"/>
      <c r="Y161" s="833"/>
      <c r="Z161" s="833"/>
      <c r="AA161" s="833"/>
      <c r="AB161" s="834"/>
      <c r="AC161" s="834"/>
    </row>
    <row r="162" spans="1:29" ht="20.25" x14ac:dyDescent="0.3">
      <c r="G162" s="820" t="s">
        <v>488</v>
      </c>
      <c r="H162" s="798"/>
      <c r="I162" s="798"/>
      <c r="X162" s="2593"/>
      <c r="Y162" s="2593"/>
      <c r="Z162" s="2593"/>
      <c r="AA162" s="2593"/>
    </row>
    <row r="163" spans="1:29" ht="20.25" x14ac:dyDescent="0.3">
      <c r="G163" s="820" t="s">
        <v>489</v>
      </c>
      <c r="H163" s="798"/>
      <c r="I163" s="798"/>
      <c r="K163" s="840"/>
      <c r="L163" s="840" t="str">
        <f>F15</f>
        <v/>
      </c>
    </row>
    <row r="165" spans="1:29" ht="13.5" thickBot="1" x14ac:dyDescent="0.25"/>
    <row r="166" spans="1:29" ht="16.5" thickBot="1" x14ac:dyDescent="0.25">
      <c r="A166" s="814"/>
      <c r="B166" s="814"/>
      <c r="C166" s="814"/>
      <c r="D166" s="814"/>
      <c r="E166" s="814"/>
      <c r="F166" s="814"/>
      <c r="G166" s="2706" t="s">
        <v>415</v>
      </c>
      <c r="H166" s="2707"/>
      <c r="I166" s="2707"/>
      <c r="J166" s="2707"/>
      <c r="K166" s="2707"/>
      <c r="L166" s="2707"/>
      <c r="M166" s="2707" t="s">
        <v>490</v>
      </c>
      <c r="N166" s="2707"/>
      <c r="O166" s="2707"/>
      <c r="P166" s="2708"/>
      <c r="Q166" s="814"/>
      <c r="R166" s="814"/>
      <c r="S166" s="814"/>
      <c r="T166" s="814"/>
      <c r="U166" s="814"/>
      <c r="V166" s="814"/>
      <c r="W166" s="814"/>
      <c r="X166" s="814"/>
      <c r="Y166" s="814"/>
      <c r="Z166" s="814"/>
      <c r="AA166" s="814"/>
      <c r="AB166" s="814"/>
      <c r="AC166" s="814"/>
    </row>
    <row r="167" spans="1:29" x14ac:dyDescent="0.2">
      <c r="G167" s="2709"/>
      <c r="H167" s="2611"/>
      <c r="I167" s="2611"/>
      <c r="J167" s="2611"/>
      <c r="K167" s="2611"/>
      <c r="L167" s="2635"/>
      <c r="M167" s="2610"/>
      <c r="N167" s="2611"/>
      <c r="O167" s="2611"/>
      <c r="P167" s="2612"/>
    </row>
    <row r="168" spans="1:29" x14ac:dyDescent="0.2">
      <c r="G168" s="2710" t="s">
        <v>419</v>
      </c>
      <c r="H168" s="2711"/>
      <c r="I168" s="2711"/>
      <c r="J168" s="2711"/>
      <c r="K168" s="2711"/>
      <c r="L168" s="2711"/>
      <c r="M168" s="2712">
        <f>+'GENERAL INFO'!H84</f>
        <v>0</v>
      </c>
      <c r="N168" s="2712"/>
      <c r="O168" s="2712"/>
      <c r="P168" s="2713"/>
    </row>
    <row r="169" spans="1:29" x14ac:dyDescent="0.2">
      <c r="G169" s="2710" t="s">
        <v>420</v>
      </c>
      <c r="H169" s="2711"/>
      <c r="I169" s="2711"/>
      <c r="J169" s="2711"/>
      <c r="K169" s="2711"/>
      <c r="L169" s="2711"/>
      <c r="M169" s="2712">
        <f>+'GENERAL INFO'!H85</f>
        <v>0</v>
      </c>
      <c r="N169" s="2712"/>
      <c r="O169" s="2712"/>
      <c r="P169" s="2713"/>
    </row>
    <row r="170" spans="1:29" x14ac:dyDescent="0.2">
      <c r="G170" s="2710" t="s">
        <v>421</v>
      </c>
      <c r="H170" s="2711"/>
      <c r="I170" s="2711"/>
      <c r="J170" s="2711"/>
      <c r="K170" s="2711"/>
      <c r="L170" s="2711"/>
      <c r="M170" s="2712">
        <f>+'GENERAL INFO'!H86</f>
        <v>0</v>
      </c>
      <c r="N170" s="2712"/>
      <c r="O170" s="2712"/>
      <c r="P170" s="2713"/>
    </row>
    <row r="171" spans="1:29" x14ac:dyDescent="0.2">
      <c r="G171" s="2710" t="s">
        <v>422</v>
      </c>
      <c r="H171" s="2711"/>
      <c r="I171" s="2711"/>
      <c r="J171" s="2711"/>
      <c r="K171" s="2711"/>
      <c r="L171" s="2711"/>
      <c r="M171" s="2712">
        <f>+'GENERAL INFO'!H87</f>
        <v>0</v>
      </c>
      <c r="N171" s="2712"/>
      <c r="O171" s="2712"/>
      <c r="P171" s="2713"/>
    </row>
    <row r="172" spans="1:29" x14ac:dyDescent="0.2">
      <c r="G172" s="2710" t="s">
        <v>423</v>
      </c>
      <c r="H172" s="2711"/>
      <c r="I172" s="2711"/>
      <c r="J172" s="2711"/>
      <c r="K172" s="2711"/>
      <c r="L172" s="2711"/>
      <c r="M172" s="2712">
        <f>+'GENERAL INFO'!H88</f>
        <v>0</v>
      </c>
      <c r="N172" s="2712"/>
      <c r="O172" s="2712"/>
      <c r="P172" s="2713"/>
    </row>
    <row r="173" spans="1:29" x14ac:dyDescent="0.2">
      <c r="G173" s="2710" t="s">
        <v>424</v>
      </c>
      <c r="H173" s="2711"/>
      <c r="I173" s="2711"/>
      <c r="J173" s="2711"/>
      <c r="K173" s="2711"/>
      <c r="L173" s="2711"/>
      <c r="M173" s="2712">
        <f>+'GENERAL INFO'!H89</f>
        <v>0</v>
      </c>
      <c r="N173" s="2712"/>
      <c r="O173" s="2712"/>
      <c r="P173" s="2713"/>
    </row>
    <row r="174" spans="1:29" x14ac:dyDescent="0.2">
      <c r="G174" s="2710" t="s">
        <v>425</v>
      </c>
      <c r="H174" s="2711"/>
      <c r="I174" s="2711"/>
      <c r="J174" s="2711"/>
      <c r="K174" s="2711"/>
      <c r="L174" s="2711"/>
      <c r="M174" s="2712">
        <f>+'GENERAL INFO'!H90</f>
        <v>0</v>
      </c>
      <c r="N174" s="2712"/>
      <c r="O174" s="2712"/>
      <c r="P174" s="2713"/>
    </row>
    <row r="175" spans="1:29" x14ac:dyDescent="0.2">
      <c r="G175" s="2710" t="s">
        <v>426</v>
      </c>
      <c r="H175" s="2711"/>
      <c r="I175" s="2711"/>
      <c r="J175" s="2711"/>
      <c r="K175" s="2711"/>
      <c r="L175" s="2711"/>
      <c r="M175" s="2712">
        <f>+'GENERAL INFO'!H91</f>
        <v>0</v>
      </c>
      <c r="N175" s="2712"/>
      <c r="O175" s="2712"/>
      <c r="P175" s="2713"/>
    </row>
    <row r="176" spans="1:29" x14ac:dyDescent="0.2">
      <c r="G176" s="2710" t="s">
        <v>427</v>
      </c>
      <c r="H176" s="2711"/>
      <c r="I176" s="2711"/>
      <c r="J176" s="2711"/>
      <c r="K176" s="2711"/>
      <c r="L176" s="2711"/>
      <c r="M176" s="2712">
        <f>+'GENERAL INFO'!H92</f>
        <v>0</v>
      </c>
      <c r="N176" s="2712"/>
      <c r="O176" s="2712"/>
      <c r="P176" s="2713"/>
    </row>
    <row r="177" spans="1:30" x14ac:dyDescent="0.2">
      <c r="G177" s="2710" t="s">
        <v>428</v>
      </c>
      <c r="H177" s="2711"/>
      <c r="I177" s="2711"/>
      <c r="J177" s="2711"/>
      <c r="K177" s="2711"/>
      <c r="L177" s="2711"/>
      <c r="M177" s="2712">
        <f>+'GENERAL INFO'!H93</f>
        <v>0</v>
      </c>
      <c r="N177" s="2712"/>
      <c r="O177" s="2712"/>
      <c r="P177" s="2713"/>
    </row>
    <row r="178" spans="1:30" x14ac:dyDescent="0.2">
      <c r="G178" s="2710" t="s">
        <v>429</v>
      </c>
      <c r="H178" s="2711"/>
      <c r="I178" s="2711"/>
      <c r="J178" s="2711"/>
      <c r="K178" s="2711"/>
      <c r="L178" s="2711"/>
      <c r="M178" s="2712">
        <f>+'GENERAL INFO'!H94</f>
        <v>0</v>
      </c>
      <c r="N178" s="2712"/>
      <c r="O178" s="2712"/>
      <c r="P178" s="2713"/>
    </row>
    <row r="179" spans="1:30" x14ac:dyDescent="0.2">
      <c r="G179" s="2710" t="s">
        <v>430</v>
      </c>
      <c r="H179" s="2711"/>
      <c r="I179" s="2711"/>
      <c r="J179" s="2711"/>
      <c r="K179" s="2711"/>
      <c r="L179" s="2711"/>
      <c r="M179" s="2712">
        <f>+'GENERAL INFO'!H95</f>
        <v>0</v>
      </c>
      <c r="N179" s="2712"/>
      <c r="O179" s="2712"/>
      <c r="P179" s="2713"/>
    </row>
    <row r="180" spans="1:30" x14ac:dyDescent="0.2">
      <c r="G180" s="2739"/>
      <c r="H180" s="2740"/>
      <c r="I180" s="2740"/>
      <c r="J180" s="2740"/>
      <c r="K180" s="2740"/>
      <c r="L180" s="2740"/>
      <c r="M180" s="2741"/>
      <c r="N180" s="2741"/>
      <c r="O180" s="2741"/>
      <c r="P180" s="2742"/>
    </row>
    <row r="181" spans="1:30" ht="15.75" x14ac:dyDescent="0.2">
      <c r="A181" s="818"/>
      <c r="B181" s="818"/>
      <c r="C181" s="818"/>
      <c r="D181" s="818"/>
      <c r="E181" s="818"/>
      <c r="F181" s="818"/>
      <c r="G181" s="2727" t="s">
        <v>491</v>
      </c>
      <c r="H181" s="2728"/>
      <c r="I181" s="2728"/>
      <c r="J181" s="2728"/>
      <c r="K181" s="2728"/>
      <c r="L181" s="2728"/>
      <c r="M181" s="2729">
        <f>+SUM(M168:P179)</f>
        <v>0</v>
      </c>
      <c r="N181" s="2729"/>
      <c r="O181" s="2729"/>
      <c r="P181" s="2730"/>
      <c r="Q181" s="818"/>
      <c r="R181" s="818"/>
      <c r="S181" s="818"/>
      <c r="T181" s="818"/>
      <c r="U181" s="818"/>
      <c r="V181" s="818"/>
      <c r="W181" s="818"/>
      <c r="X181" s="818"/>
      <c r="Y181" s="818"/>
      <c r="Z181" s="818"/>
      <c r="AA181" s="818"/>
      <c r="AB181" s="818"/>
      <c r="AC181" s="818"/>
    </row>
    <row r="182" spans="1:30" ht="16.5" thickBot="1" x14ac:dyDescent="0.25">
      <c r="A182" s="818"/>
      <c r="B182" s="818"/>
      <c r="C182" s="818"/>
      <c r="D182" s="818"/>
      <c r="E182" s="818"/>
      <c r="F182" s="818"/>
      <c r="G182" s="2731" t="s">
        <v>492</v>
      </c>
      <c r="H182" s="2732"/>
      <c r="I182" s="2732"/>
      <c r="J182" s="2732"/>
      <c r="K182" s="2732"/>
      <c r="L182" s="2733"/>
      <c r="M182" s="2734">
        <f>+'GENERAL INFO'!H99</f>
        <v>0</v>
      </c>
      <c r="N182" s="2735"/>
      <c r="O182" s="2735"/>
      <c r="P182" s="2736"/>
      <c r="Q182" s="818"/>
      <c r="R182" s="818"/>
      <c r="S182" s="818"/>
      <c r="T182" s="818"/>
      <c r="U182" s="818"/>
      <c r="V182" s="818"/>
      <c r="W182" s="818"/>
      <c r="X182" s="818"/>
      <c r="Y182" s="818"/>
      <c r="Z182" s="818"/>
      <c r="AA182" s="818"/>
      <c r="AB182" s="818"/>
      <c r="AC182" s="818"/>
    </row>
    <row r="186" spans="1:30" ht="20.25" x14ac:dyDescent="0.3">
      <c r="A186" s="820" t="s">
        <v>915</v>
      </c>
      <c r="AC186" s="839"/>
      <c r="AD186" s="839"/>
    </row>
    <row r="187" spans="1:30" x14ac:dyDescent="0.2">
      <c r="AC187" s="839"/>
      <c r="AD187" s="839"/>
    </row>
    <row r="188" spans="1:30" ht="14.25" x14ac:dyDescent="0.2">
      <c r="A188" s="849" t="s">
        <v>916</v>
      </c>
    </row>
    <row r="189" spans="1:30" ht="13.5" thickBot="1" x14ac:dyDescent="0.25"/>
    <row r="190" spans="1:30" s="814" customFormat="1" ht="34.15" customHeight="1" x14ac:dyDescent="0.2">
      <c r="A190" s="998" t="s">
        <v>339</v>
      </c>
      <c r="B190" s="2605" t="s">
        <v>934</v>
      </c>
      <c r="C190" s="2607"/>
      <c r="D190" s="2799" t="s">
        <v>917</v>
      </c>
      <c r="E190" s="2800"/>
      <c r="F190" s="2800"/>
      <c r="G190" s="2800"/>
      <c r="H190" s="2800"/>
      <c r="I190" s="2800"/>
      <c r="J190" s="2800"/>
      <c r="K190" s="2800"/>
      <c r="L190" s="2800"/>
      <c r="M190" s="2800"/>
      <c r="N190" s="2801"/>
      <c r="O190" s="2799" t="s">
        <v>918</v>
      </c>
      <c r="P190" s="2800"/>
      <c r="Q190" s="2800"/>
      <c r="R190" s="2801"/>
      <c r="S190" s="2799" t="s">
        <v>919</v>
      </c>
      <c r="T190" s="2800"/>
      <c r="U190" s="2800"/>
      <c r="V190" s="2800"/>
      <c r="W190" s="2801"/>
      <c r="X190" s="2799" t="s">
        <v>920</v>
      </c>
      <c r="Y190" s="2800"/>
      <c r="Z190" s="2800"/>
      <c r="AA190" s="2800"/>
      <c r="AB190" s="2800"/>
      <c r="AC190" s="2802"/>
    </row>
    <row r="191" spans="1:30" s="850" customFormat="1" ht="15.6" customHeight="1" thickBot="1" x14ac:dyDescent="0.25">
      <c r="A191" s="999" t="s">
        <v>68</v>
      </c>
      <c r="B191" s="2058" t="s">
        <v>67</v>
      </c>
      <c r="C191" s="2059"/>
      <c r="D191" s="2058" t="s">
        <v>69</v>
      </c>
      <c r="E191" s="2791"/>
      <c r="F191" s="2791"/>
      <c r="G191" s="2791"/>
      <c r="H191" s="2791"/>
      <c r="I191" s="2791"/>
      <c r="J191" s="2791"/>
      <c r="K191" s="2791"/>
      <c r="L191" s="2791"/>
      <c r="M191" s="2791"/>
      <c r="N191" s="2059"/>
      <c r="O191" s="2058" t="s">
        <v>70</v>
      </c>
      <c r="P191" s="2791"/>
      <c r="Q191" s="2791"/>
      <c r="R191" s="2059"/>
      <c r="S191" s="2058" t="s">
        <v>71</v>
      </c>
      <c r="T191" s="2791"/>
      <c r="U191" s="2791"/>
      <c r="V191" s="2791"/>
      <c r="W191" s="2059"/>
      <c r="X191" s="2058" t="s">
        <v>104</v>
      </c>
      <c r="Y191" s="2791"/>
      <c r="Z191" s="2791"/>
      <c r="AA191" s="2791"/>
      <c r="AB191" s="2791"/>
      <c r="AC191" s="2792"/>
    </row>
    <row r="192" spans="1:30" x14ac:dyDescent="0.2">
      <c r="A192" s="1026">
        <v>1</v>
      </c>
      <c r="B192" s="2793" t="str">
        <f ca="1">'A &amp; L INFO'!Q8</f>
        <v/>
      </c>
      <c r="C192" s="2793"/>
      <c r="D192" s="2794" t="str">
        <f ca="1">'A &amp; L INFO'!R8</f>
        <v/>
      </c>
      <c r="E192" s="2794"/>
      <c r="F192" s="2794"/>
      <c r="G192" s="2794"/>
      <c r="H192" s="2794"/>
      <c r="I192" s="2794"/>
      <c r="J192" s="2794"/>
      <c r="K192" s="2794"/>
      <c r="L192" s="2794"/>
      <c r="M192" s="2794"/>
      <c r="N192" s="2794"/>
      <c r="O192" s="2584" t="str">
        <f>IF('A &amp; L INFO'!U8&lt;&gt;"",'A &amp; L INFO'!U8,"")</f>
        <v/>
      </c>
      <c r="P192" s="2585"/>
      <c r="Q192" s="2585"/>
      <c r="R192" s="2586"/>
      <c r="S192" s="2795" t="str">
        <f ca="1">'A &amp; L INFO'!T8</f>
        <v/>
      </c>
      <c r="T192" s="2795"/>
      <c r="U192" s="2795"/>
      <c r="V192" s="2795"/>
      <c r="W192" s="2795"/>
      <c r="X192" s="1027"/>
      <c r="Y192" s="829"/>
      <c r="Z192" s="829"/>
      <c r="AA192" s="829"/>
      <c r="AB192" s="829"/>
      <c r="AC192" s="1028"/>
    </row>
    <row r="193" spans="1:29" x14ac:dyDescent="0.2">
      <c r="A193" s="1026">
        <v>2</v>
      </c>
      <c r="B193" s="2807" t="str">
        <f ca="1">'A &amp; L INFO'!Q9</f>
        <v/>
      </c>
      <c r="C193" s="2807"/>
      <c r="D193" s="2808" t="str">
        <f ca="1">'A &amp; L INFO'!R9</f>
        <v/>
      </c>
      <c r="E193" s="2808"/>
      <c r="F193" s="2808"/>
      <c r="G193" s="2808"/>
      <c r="H193" s="2808"/>
      <c r="I193" s="2808"/>
      <c r="J193" s="2808"/>
      <c r="K193" s="2808"/>
      <c r="L193" s="2808"/>
      <c r="M193" s="2808"/>
      <c r="N193" s="2808"/>
      <c r="O193" s="2587" t="str">
        <f>IF('A &amp; L INFO'!U9&lt;&gt;"",'A &amp; L INFO'!U9,"")</f>
        <v/>
      </c>
      <c r="P193" s="2588"/>
      <c r="Q193" s="2588"/>
      <c r="R193" s="2589"/>
      <c r="S193" s="2809" t="str">
        <f ca="1">'A &amp; L INFO'!T9</f>
        <v/>
      </c>
      <c r="T193" s="2809"/>
      <c r="U193" s="2809"/>
      <c r="V193" s="2809"/>
      <c r="W193" s="2809"/>
      <c r="X193" s="1027"/>
      <c r="Y193" s="829"/>
      <c r="Z193" s="829"/>
      <c r="AA193" s="829"/>
      <c r="AB193" s="829"/>
      <c r="AC193" s="1028"/>
    </row>
    <row r="194" spans="1:29" x14ac:dyDescent="0.2">
      <c r="A194" s="1026">
        <v>3</v>
      </c>
      <c r="B194" s="2807" t="str">
        <f ca="1">'A &amp; L INFO'!Q10</f>
        <v/>
      </c>
      <c r="C194" s="2807"/>
      <c r="D194" s="2808" t="str">
        <f ca="1">'A &amp; L INFO'!R10</f>
        <v/>
      </c>
      <c r="E194" s="2808"/>
      <c r="F194" s="2808"/>
      <c r="G194" s="2808"/>
      <c r="H194" s="2808"/>
      <c r="I194" s="2808"/>
      <c r="J194" s="2808"/>
      <c r="K194" s="2808"/>
      <c r="L194" s="2808"/>
      <c r="M194" s="2808"/>
      <c r="N194" s="2808"/>
      <c r="O194" s="2587" t="str">
        <f>IF('A &amp; L INFO'!U10&lt;&gt;"",'A &amp; L INFO'!U10,"")</f>
        <v/>
      </c>
      <c r="P194" s="2588"/>
      <c r="Q194" s="2588"/>
      <c r="R194" s="2589"/>
      <c r="S194" s="2809" t="str">
        <f ca="1">'A &amp; L INFO'!T10</f>
        <v/>
      </c>
      <c r="T194" s="2809"/>
      <c r="U194" s="2809"/>
      <c r="V194" s="2809"/>
      <c r="W194" s="2809"/>
      <c r="X194" s="1027"/>
      <c r="Y194" s="829"/>
      <c r="Z194" s="829"/>
      <c r="AA194" s="829"/>
      <c r="AB194" s="829"/>
      <c r="AC194" s="1028"/>
    </row>
    <row r="195" spans="1:29" x14ac:dyDescent="0.2">
      <c r="A195" s="1026">
        <v>4</v>
      </c>
      <c r="B195" s="2807" t="str">
        <f ca="1">'A &amp; L INFO'!Q11</f>
        <v/>
      </c>
      <c r="C195" s="2807"/>
      <c r="D195" s="2808" t="str">
        <f ca="1">'A &amp; L INFO'!R11</f>
        <v/>
      </c>
      <c r="E195" s="2808"/>
      <c r="F195" s="2808"/>
      <c r="G195" s="2808"/>
      <c r="H195" s="2808"/>
      <c r="I195" s="2808"/>
      <c r="J195" s="2808"/>
      <c r="K195" s="2808"/>
      <c r="L195" s="2808"/>
      <c r="M195" s="2808"/>
      <c r="N195" s="2808"/>
      <c r="O195" s="2587" t="str">
        <f>IF('A &amp; L INFO'!U11&lt;&gt;"",'A &amp; L INFO'!U11,"")</f>
        <v/>
      </c>
      <c r="P195" s="2588"/>
      <c r="Q195" s="2588"/>
      <c r="R195" s="2589"/>
      <c r="S195" s="2809" t="str">
        <f ca="1">'A &amp; L INFO'!T11</f>
        <v/>
      </c>
      <c r="T195" s="2809"/>
      <c r="U195" s="2809"/>
      <c r="V195" s="2809"/>
      <c r="W195" s="2809"/>
      <c r="X195" s="1027"/>
      <c r="Y195" s="829"/>
      <c r="Z195" s="829"/>
      <c r="AA195" s="829"/>
      <c r="AB195" s="829"/>
      <c r="AC195" s="1028"/>
    </row>
    <row r="196" spans="1:29" x14ac:dyDescent="0.2">
      <c r="A196" s="1026">
        <v>5</v>
      </c>
      <c r="B196" s="2807" t="str">
        <f ca="1">'A &amp; L INFO'!Q12</f>
        <v/>
      </c>
      <c r="C196" s="2807"/>
      <c r="D196" s="2808" t="str">
        <f ca="1">'A &amp; L INFO'!R12</f>
        <v/>
      </c>
      <c r="E196" s="2808"/>
      <c r="F196" s="2808"/>
      <c r="G196" s="2808"/>
      <c r="H196" s="2808"/>
      <c r="I196" s="2808"/>
      <c r="J196" s="2808"/>
      <c r="K196" s="2808"/>
      <c r="L196" s="2808"/>
      <c r="M196" s="2808"/>
      <c r="N196" s="2808"/>
      <c r="O196" s="2587" t="str">
        <f>IF('A &amp; L INFO'!U12&lt;&gt;"",'A &amp; L INFO'!U12,"")</f>
        <v/>
      </c>
      <c r="P196" s="2588"/>
      <c r="Q196" s="2588"/>
      <c r="R196" s="2589"/>
      <c r="S196" s="2809" t="str">
        <f ca="1">'A &amp; L INFO'!T12</f>
        <v/>
      </c>
      <c r="T196" s="2809"/>
      <c r="U196" s="2809"/>
      <c r="V196" s="2809"/>
      <c r="W196" s="2809"/>
      <c r="X196" s="1027"/>
      <c r="Y196" s="829"/>
      <c r="Z196" s="829"/>
      <c r="AA196" s="829"/>
      <c r="AB196" s="829"/>
      <c r="AC196" s="1028"/>
    </row>
    <row r="197" spans="1:29" x14ac:dyDescent="0.2">
      <c r="A197" s="1026">
        <v>6</v>
      </c>
      <c r="B197" s="2807" t="str">
        <f ca="1">'A &amp; L INFO'!Q13</f>
        <v/>
      </c>
      <c r="C197" s="2807"/>
      <c r="D197" s="2808" t="str">
        <f ca="1">'A &amp; L INFO'!R13</f>
        <v/>
      </c>
      <c r="E197" s="2808"/>
      <c r="F197" s="2808"/>
      <c r="G197" s="2808"/>
      <c r="H197" s="2808"/>
      <c r="I197" s="2808"/>
      <c r="J197" s="2808"/>
      <c r="K197" s="2808"/>
      <c r="L197" s="2808"/>
      <c r="M197" s="2808"/>
      <c r="N197" s="2808"/>
      <c r="O197" s="2587" t="str">
        <f>IF('A &amp; L INFO'!U13&lt;&gt;"",'A &amp; L INFO'!U13,"")</f>
        <v/>
      </c>
      <c r="P197" s="2588"/>
      <c r="Q197" s="2588"/>
      <c r="R197" s="2589"/>
      <c r="S197" s="2809" t="str">
        <f ca="1">'A &amp; L INFO'!T13</f>
        <v/>
      </c>
      <c r="T197" s="2809"/>
      <c r="U197" s="2809"/>
      <c r="V197" s="2809"/>
      <c r="W197" s="2809"/>
      <c r="X197" s="1027"/>
      <c r="Y197" s="829"/>
      <c r="Z197" s="829"/>
      <c r="AA197" s="829"/>
      <c r="AB197" s="829"/>
      <c r="AC197" s="1028"/>
    </row>
    <row r="198" spans="1:29" x14ac:dyDescent="0.2">
      <c r="A198" s="1026">
        <v>7</v>
      </c>
      <c r="B198" s="2807" t="str">
        <f ca="1">'A &amp; L INFO'!Q14</f>
        <v/>
      </c>
      <c r="C198" s="2807"/>
      <c r="D198" s="2808" t="str">
        <f ca="1">'A &amp; L INFO'!R14</f>
        <v/>
      </c>
      <c r="E198" s="2808"/>
      <c r="F198" s="2808"/>
      <c r="G198" s="2808"/>
      <c r="H198" s="2808"/>
      <c r="I198" s="2808"/>
      <c r="J198" s="2808"/>
      <c r="K198" s="2808"/>
      <c r="L198" s="2808"/>
      <c r="M198" s="2808"/>
      <c r="N198" s="2808"/>
      <c r="O198" s="2587" t="str">
        <f>IF('A &amp; L INFO'!U14&lt;&gt;"",'A &amp; L INFO'!U14,"")</f>
        <v/>
      </c>
      <c r="P198" s="2588"/>
      <c r="Q198" s="2588"/>
      <c r="R198" s="2589"/>
      <c r="S198" s="2809" t="str">
        <f ca="1">'A &amp; L INFO'!T14</f>
        <v/>
      </c>
      <c r="T198" s="2809"/>
      <c r="U198" s="2809"/>
      <c r="V198" s="2809"/>
      <c r="W198" s="2809"/>
      <c r="X198" s="1027"/>
      <c r="Y198" s="829"/>
      <c r="Z198" s="829"/>
      <c r="AA198" s="829"/>
      <c r="AB198" s="829"/>
      <c r="AC198" s="1028"/>
    </row>
    <row r="199" spans="1:29" x14ac:dyDescent="0.2">
      <c r="A199" s="1026">
        <v>8</v>
      </c>
      <c r="B199" s="2807" t="str">
        <f ca="1">'A &amp; L INFO'!Q15</f>
        <v/>
      </c>
      <c r="C199" s="2807"/>
      <c r="D199" s="2808" t="str">
        <f ca="1">'A &amp; L INFO'!R15</f>
        <v/>
      </c>
      <c r="E199" s="2808"/>
      <c r="F199" s="2808"/>
      <c r="G199" s="2808"/>
      <c r="H199" s="2808"/>
      <c r="I199" s="2808"/>
      <c r="J199" s="2808"/>
      <c r="K199" s="2808"/>
      <c r="L199" s="2808"/>
      <c r="M199" s="2808"/>
      <c r="N199" s="2808"/>
      <c r="O199" s="2587" t="str">
        <f>IF('A &amp; L INFO'!U15&lt;&gt;"",'A &amp; L INFO'!U15,"")</f>
        <v/>
      </c>
      <c r="P199" s="2588"/>
      <c r="Q199" s="2588"/>
      <c r="R199" s="2589"/>
      <c r="S199" s="2809" t="str">
        <f ca="1">'A &amp; L INFO'!T15</f>
        <v/>
      </c>
      <c r="T199" s="2809"/>
      <c r="U199" s="2809"/>
      <c r="V199" s="2809"/>
      <c r="W199" s="2809"/>
      <c r="X199" s="1027"/>
      <c r="Y199" s="829"/>
      <c r="Z199" s="829"/>
      <c r="AA199" s="829"/>
      <c r="AB199" s="829"/>
      <c r="AC199" s="1028"/>
    </row>
    <row r="200" spans="1:29" x14ac:dyDescent="0.2">
      <c r="A200" s="1026">
        <v>9</v>
      </c>
      <c r="B200" s="2807" t="str">
        <f ca="1">'A &amp; L INFO'!Q16</f>
        <v/>
      </c>
      <c r="C200" s="2807"/>
      <c r="D200" s="2808" t="str">
        <f ca="1">'A &amp; L INFO'!R16</f>
        <v/>
      </c>
      <c r="E200" s="2808"/>
      <c r="F200" s="2808"/>
      <c r="G200" s="2808"/>
      <c r="H200" s="2808"/>
      <c r="I200" s="2808"/>
      <c r="J200" s="2808"/>
      <c r="K200" s="2808"/>
      <c r="L200" s="2808"/>
      <c r="M200" s="2808"/>
      <c r="N200" s="2808"/>
      <c r="O200" s="2587" t="str">
        <f>IF('A &amp; L INFO'!U16&lt;&gt;"",'A &amp; L INFO'!U16,"")</f>
        <v/>
      </c>
      <c r="P200" s="2588"/>
      <c r="Q200" s="2588"/>
      <c r="R200" s="2589"/>
      <c r="S200" s="2809" t="str">
        <f ca="1">'A &amp; L INFO'!T16</f>
        <v/>
      </c>
      <c r="T200" s="2809"/>
      <c r="U200" s="2809"/>
      <c r="V200" s="2809"/>
      <c r="W200" s="2809"/>
      <c r="X200" s="1027"/>
      <c r="Y200" s="829"/>
      <c r="Z200" s="829"/>
      <c r="AA200" s="829"/>
      <c r="AB200" s="829"/>
      <c r="AC200" s="1028"/>
    </row>
    <row r="201" spans="1:29" x14ac:dyDescent="0.2">
      <c r="A201" s="1026">
        <v>10</v>
      </c>
      <c r="B201" s="2807" t="str">
        <f ca="1">'A &amp; L INFO'!Q17</f>
        <v/>
      </c>
      <c r="C201" s="2807"/>
      <c r="D201" s="2808" t="str">
        <f ca="1">'A &amp; L INFO'!R17</f>
        <v/>
      </c>
      <c r="E201" s="2808"/>
      <c r="F201" s="2808"/>
      <c r="G201" s="2808"/>
      <c r="H201" s="2808"/>
      <c r="I201" s="2808"/>
      <c r="J201" s="2808"/>
      <c r="K201" s="2808"/>
      <c r="L201" s="2808"/>
      <c r="M201" s="2808"/>
      <c r="N201" s="2808"/>
      <c r="O201" s="2587" t="str">
        <f>IF('A &amp; L INFO'!U17&lt;&gt;"",'A &amp; L INFO'!U17,"")</f>
        <v/>
      </c>
      <c r="P201" s="2588"/>
      <c r="Q201" s="2588"/>
      <c r="R201" s="2589"/>
      <c r="S201" s="2809" t="str">
        <f ca="1">'A &amp; L INFO'!T17</f>
        <v/>
      </c>
      <c r="T201" s="2809"/>
      <c r="U201" s="2809"/>
      <c r="V201" s="2809"/>
      <c r="W201" s="2809"/>
      <c r="X201" s="1027"/>
      <c r="Y201" s="829"/>
      <c r="Z201" s="829"/>
      <c r="AA201" s="829"/>
      <c r="AB201" s="829"/>
      <c r="AC201" s="1028"/>
    </row>
    <row r="202" spans="1:29" x14ac:dyDescent="0.2">
      <c r="A202" s="1026">
        <v>11</v>
      </c>
      <c r="B202" s="2807" t="str">
        <f ca="1">'A &amp; L INFO'!Q18</f>
        <v/>
      </c>
      <c r="C202" s="2807"/>
      <c r="D202" s="2808" t="str">
        <f ca="1">'A &amp; L INFO'!R18</f>
        <v/>
      </c>
      <c r="E202" s="2808"/>
      <c r="F202" s="2808"/>
      <c r="G202" s="2808"/>
      <c r="H202" s="2808"/>
      <c r="I202" s="2808"/>
      <c r="J202" s="2808"/>
      <c r="K202" s="2808"/>
      <c r="L202" s="2808"/>
      <c r="M202" s="2808"/>
      <c r="N202" s="2808"/>
      <c r="O202" s="2587" t="str">
        <f>IF('A &amp; L INFO'!U18&lt;&gt;"",'A &amp; L INFO'!U18,"")</f>
        <v/>
      </c>
      <c r="P202" s="2588"/>
      <c r="Q202" s="2588"/>
      <c r="R202" s="2589"/>
      <c r="S202" s="2809" t="str">
        <f ca="1">'A &amp; L INFO'!T18</f>
        <v/>
      </c>
      <c r="T202" s="2809"/>
      <c r="U202" s="2809"/>
      <c r="V202" s="2809"/>
      <c r="W202" s="2809"/>
      <c r="X202" s="1027"/>
      <c r="Y202" s="829"/>
      <c r="Z202" s="829"/>
      <c r="AA202" s="829"/>
      <c r="AB202" s="829"/>
      <c r="AC202" s="1028"/>
    </row>
    <row r="203" spans="1:29" x14ac:dyDescent="0.2">
      <c r="A203" s="1026">
        <v>12</v>
      </c>
      <c r="B203" s="2807" t="str">
        <f ca="1">'A &amp; L INFO'!Q19</f>
        <v/>
      </c>
      <c r="C203" s="2807"/>
      <c r="D203" s="2808" t="str">
        <f ca="1">'A &amp; L INFO'!R19</f>
        <v/>
      </c>
      <c r="E203" s="2808"/>
      <c r="F203" s="2808"/>
      <c r="G203" s="2808"/>
      <c r="H203" s="2808"/>
      <c r="I203" s="2808"/>
      <c r="J203" s="2808"/>
      <c r="K203" s="2808"/>
      <c r="L203" s="2808"/>
      <c r="M203" s="2808"/>
      <c r="N203" s="2808"/>
      <c r="O203" s="2587" t="str">
        <f>IF('A &amp; L INFO'!U19&lt;&gt;"",'A &amp; L INFO'!U19,"")</f>
        <v/>
      </c>
      <c r="P203" s="2588"/>
      <c r="Q203" s="2588"/>
      <c r="R203" s="2589"/>
      <c r="S203" s="2809" t="str">
        <f ca="1">'A &amp; L INFO'!T19</f>
        <v/>
      </c>
      <c r="T203" s="2809"/>
      <c r="U203" s="2809"/>
      <c r="V203" s="2809"/>
      <c r="W203" s="2809"/>
      <c r="X203" s="1027"/>
      <c r="Y203" s="829"/>
      <c r="Z203" s="829"/>
      <c r="AA203" s="829"/>
      <c r="AB203" s="829"/>
      <c r="AC203" s="1028"/>
    </row>
    <row r="204" spans="1:29" x14ac:dyDescent="0.2">
      <c r="A204" s="1026">
        <v>13</v>
      </c>
      <c r="B204" s="2807" t="str">
        <f ca="1">'A &amp; L INFO'!Q20</f>
        <v/>
      </c>
      <c r="C204" s="2807"/>
      <c r="D204" s="2808" t="str">
        <f ca="1">'A &amp; L INFO'!R20</f>
        <v/>
      </c>
      <c r="E204" s="2808"/>
      <c r="F204" s="2808"/>
      <c r="G204" s="2808"/>
      <c r="H204" s="2808"/>
      <c r="I204" s="2808"/>
      <c r="J204" s="2808"/>
      <c r="K204" s="2808"/>
      <c r="L204" s="2808"/>
      <c r="M204" s="2808"/>
      <c r="N204" s="2808"/>
      <c r="O204" s="2587" t="str">
        <f>IF('A &amp; L INFO'!U20&lt;&gt;"",'A &amp; L INFO'!U20,"")</f>
        <v/>
      </c>
      <c r="P204" s="2588"/>
      <c r="Q204" s="2588"/>
      <c r="R204" s="2589"/>
      <c r="S204" s="2809" t="str">
        <f ca="1">'A &amp; L INFO'!T20</f>
        <v/>
      </c>
      <c r="T204" s="2809"/>
      <c r="U204" s="2809"/>
      <c r="V204" s="2809"/>
      <c r="W204" s="2809"/>
      <c r="X204" s="1027"/>
      <c r="Y204" s="829"/>
      <c r="Z204" s="829"/>
      <c r="AA204" s="829"/>
      <c r="AB204" s="829"/>
      <c r="AC204" s="1028"/>
    </row>
    <row r="205" spans="1:29" x14ac:dyDescent="0.2">
      <c r="A205" s="1026">
        <v>14</v>
      </c>
      <c r="B205" s="2807" t="str">
        <f ca="1">'A &amp; L INFO'!Q21</f>
        <v/>
      </c>
      <c r="C205" s="2807"/>
      <c r="D205" s="2808" t="str">
        <f ca="1">'A &amp; L INFO'!R21</f>
        <v/>
      </c>
      <c r="E205" s="2808"/>
      <c r="F205" s="2808"/>
      <c r="G205" s="2808"/>
      <c r="H205" s="2808"/>
      <c r="I205" s="2808"/>
      <c r="J205" s="2808"/>
      <c r="K205" s="2808"/>
      <c r="L205" s="2808"/>
      <c r="M205" s="2808"/>
      <c r="N205" s="2808"/>
      <c r="O205" s="2587" t="str">
        <f>IF('A &amp; L INFO'!U21&lt;&gt;"",'A &amp; L INFO'!U21,"")</f>
        <v/>
      </c>
      <c r="P205" s="2588"/>
      <c r="Q205" s="2588"/>
      <c r="R205" s="2589"/>
      <c r="S205" s="2809" t="str">
        <f ca="1">'A &amp; L INFO'!T21</f>
        <v/>
      </c>
      <c r="T205" s="2809"/>
      <c r="U205" s="2809"/>
      <c r="V205" s="2809"/>
      <c r="W205" s="2809"/>
      <c r="X205" s="1027"/>
      <c r="Y205" s="829"/>
      <c r="Z205" s="829"/>
      <c r="AA205" s="829"/>
      <c r="AB205" s="829"/>
      <c r="AC205" s="1028"/>
    </row>
    <row r="206" spans="1:29" x14ac:dyDescent="0.2">
      <c r="A206" s="1026">
        <v>15</v>
      </c>
      <c r="B206" s="2807" t="str">
        <f ca="1">'A &amp; L INFO'!Q22</f>
        <v/>
      </c>
      <c r="C206" s="2807"/>
      <c r="D206" s="2808" t="str">
        <f ca="1">'A &amp; L INFO'!R22</f>
        <v/>
      </c>
      <c r="E206" s="2808"/>
      <c r="F206" s="2808"/>
      <c r="G206" s="2808"/>
      <c r="H206" s="2808"/>
      <c r="I206" s="2808"/>
      <c r="J206" s="2808"/>
      <c r="K206" s="2808"/>
      <c r="L206" s="2808"/>
      <c r="M206" s="2808"/>
      <c r="N206" s="2808"/>
      <c r="O206" s="2587" t="str">
        <f>IF('A &amp; L INFO'!U22&lt;&gt;"",'A &amp; L INFO'!U22,"")</f>
        <v/>
      </c>
      <c r="P206" s="2588"/>
      <c r="Q206" s="2588"/>
      <c r="R206" s="2589"/>
      <c r="S206" s="2809" t="str">
        <f ca="1">'A &amp; L INFO'!T22</f>
        <v/>
      </c>
      <c r="T206" s="2809"/>
      <c r="U206" s="2809"/>
      <c r="V206" s="2809"/>
      <c r="W206" s="2809"/>
      <c r="X206" s="1027"/>
      <c r="Y206" s="829"/>
      <c r="Z206" s="829"/>
      <c r="AA206" s="829"/>
      <c r="AB206" s="829"/>
      <c r="AC206" s="1028"/>
    </row>
    <row r="207" spans="1:29" x14ac:dyDescent="0.2">
      <c r="A207" s="1026">
        <v>16</v>
      </c>
      <c r="B207" s="2807" t="str">
        <f ca="1">'A &amp; L INFO'!Q23</f>
        <v/>
      </c>
      <c r="C207" s="2807"/>
      <c r="D207" s="2808" t="str">
        <f ca="1">'A &amp; L INFO'!R23</f>
        <v/>
      </c>
      <c r="E207" s="2808"/>
      <c r="F207" s="2808"/>
      <c r="G207" s="2808"/>
      <c r="H207" s="2808"/>
      <c r="I207" s="2808"/>
      <c r="J207" s="2808"/>
      <c r="K207" s="2808"/>
      <c r="L207" s="2808"/>
      <c r="M207" s="2808"/>
      <c r="N207" s="2808"/>
      <c r="O207" s="2587" t="str">
        <f>IF('A &amp; L INFO'!U23&lt;&gt;"",'A &amp; L INFO'!U23,"")</f>
        <v/>
      </c>
      <c r="P207" s="2588"/>
      <c r="Q207" s="2588"/>
      <c r="R207" s="2589"/>
      <c r="S207" s="2809" t="str">
        <f ca="1">'A &amp; L INFO'!T23</f>
        <v/>
      </c>
      <c r="T207" s="2809"/>
      <c r="U207" s="2809"/>
      <c r="V207" s="2809"/>
      <c r="W207" s="2809"/>
      <c r="X207" s="1027"/>
      <c r="Y207" s="829"/>
      <c r="Z207" s="829"/>
      <c r="AA207" s="829"/>
      <c r="AB207" s="829"/>
      <c r="AC207" s="1028"/>
    </row>
    <row r="208" spans="1:29" x14ac:dyDescent="0.2">
      <c r="A208" s="1026">
        <v>17</v>
      </c>
      <c r="B208" s="2807" t="str">
        <f ca="1">'A &amp; L INFO'!Q24</f>
        <v/>
      </c>
      <c r="C208" s="2807"/>
      <c r="D208" s="2808" t="str">
        <f ca="1">'A &amp; L INFO'!R24</f>
        <v/>
      </c>
      <c r="E208" s="2808"/>
      <c r="F208" s="2808"/>
      <c r="G208" s="2808"/>
      <c r="H208" s="2808"/>
      <c r="I208" s="2808"/>
      <c r="J208" s="2808"/>
      <c r="K208" s="2808"/>
      <c r="L208" s="2808"/>
      <c r="M208" s="2808"/>
      <c r="N208" s="2808"/>
      <c r="O208" s="2587" t="str">
        <f>IF('A &amp; L INFO'!U24&lt;&gt;"",'A &amp; L INFO'!U24,"")</f>
        <v/>
      </c>
      <c r="P208" s="2588"/>
      <c r="Q208" s="2588"/>
      <c r="R208" s="2589"/>
      <c r="S208" s="2809" t="str">
        <f ca="1">'A &amp; L INFO'!T24</f>
        <v/>
      </c>
      <c r="T208" s="2809"/>
      <c r="U208" s="2809"/>
      <c r="V208" s="2809"/>
      <c r="W208" s="2809"/>
      <c r="X208" s="1027"/>
      <c r="Y208" s="829"/>
      <c r="Z208" s="829"/>
      <c r="AA208" s="829"/>
      <c r="AB208" s="829"/>
      <c r="AC208" s="1028"/>
    </row>
    <row r="209" spans="1:29" x14ac:dyDescent="0.2">
      <c r="A209" s="1026">
        <v>18</v>
      </c>
      <c r="B209" s="2807" t="str">
        <f ca="1">'A &amp; L INFO'!Q25</f>
        <v/>
      </c>
      <c r="C209" s="2807"/>
      <c r="D209" s="2808" t="str">
        <f ca="1">'A &amp; L INFO'!R25</f>
        <v/>
      </c>
      <c r="E209" s="2808"/>
      <c r="F209" s="2808"/>
      <c r="G209" s="2808"/>
      <c r="H209" s="2808"/>
      <c r="I209" s="2808"/>
      <c r="J209" s="2808"/>
      <c r="K209" s="2808"/>
      <c r="L209" s="2808"/>
      <c r="M209" s="2808"/>
      <c r="N209" s="2808"/>
      <c r="O209" s="2587" t="str">
        <f>IF('A &amp; L INFO'!U25&lt;&gt;"",'A &amp; L INFO'!U25,"")</f>
        <v/>
      </c>
      <c r="P209" s="2588"/>
      <c r="Q209" s="2588"/>
      <c r="R209" s="2589"/>
      <c r="S209" s="2809" t="str">
        <f ca="1">'A &amp; L INFO'!T25</f>
        <v/>
      </c>
      <c r="T209" s="2809"/>
      <c r="U209" s="2809"/>
      <c r="V209" s="2809"/>
      <c r="W209" s="2809"/>
      <c r="X209" s="1027"/>
      <c r="Y209" s="829"/>
      <c r="Z209" s="829"/>
      <c r="AA209" s="829"/>
      <c r="AB209" s="829"/>
      <c r="AC209" s="1028"/>
    </row>
    <row r="210" spans="1:29" x14ac:dyDescent="0.2">
      <c r="A210" s="1026">
        <v>19</v>
      </c>
      <c r="B210" s="2807" t="str">
        <f ca="1">'A &amp; L INFO'!Q26</f>
        <v/>
      </c>
      <c r="C210" s="2807"/>
      <c r="D210" s="2808" t="str">
        <f ca="1">'A &amp; L INFO'!R26</f>
        <v/>
      </c>
      <c r="E210" s="2808"/>
      <c r="F210" s="2808"/>
      <c r="G210" s="2808"/>
      <c r="H210" s="2808"/>
      <c r="I210" s="2808"/>
      <c r="J210" s="2808"/>
      <c r="K210" s="2808"/>
      <c r="L210" s="2808"/>
      <c r="M210" s="2808"/>
      <c r="N210" s="2808"/>
      <c r="O210" s="2587" t="str">
        <f>IF('A &amp; L INFO'!U26&lt;&gt;"",'A &amp; L INFO'!U26,"")</f>
        <v/>
      </c>
      <c r="P210" s="2588"/>
      <c r="Q210" s="2588"/>
      <c r="R210" s="2589"/>
      <c r="S210" s="2809" t="str">
        <f ca="1">'A &amp; L INFO'!T26</f>
        <v/>
      </c>
      <c r="T210" s="2809"/>
      <c r="U210" s="2809"/>
      <c r="V210" s="2809"/>
      <c r="W210" s="2809"/>
      <c r="X210" s="1027"/>
      <c r="Y210" s="829"/>
      <c r="Z210" s="829"/>
      <c r="AA210" s="829"/>
      <c r="AB210" s="829"/>
      <c r="AC210" s="1028"/>
    </row>
    <row r="211" spans="1:29" x14ac:dyDescent="0.2">
      <c r="A211" s="1026">
        <v>20</v>
      </c>
      <c r="B211" s="2807" t="str">
        <f ca="1">'A &amp; L INFO'!Q27</f>
        <v/>
      </c>
      <c r="C211" s="2807"/>
      <c r="D211" s="2808" t="str">
        <f ca="1">'A &amp; L INFO'!R27</f>
        <v/>
      </c>
      <c r="E211" s="2808"/>
      <c r="F211" s="2808"/>
      <c r="G211" s="2808"/>
      <c r="H211" s="2808"/>
      <c r="I211" s="2808"/>
      <c r="J211" s="2808"/>
      <c r="K211" s="2808"/>
      <c r="L211" s="2808"/>
      <c r="M211" s="2808"/>
      <c r="N211" s="2808"/>
      <c r="O211" s="2587" t="str">
        <f>IF('A &amp; L INFO'!U27&lt;&gt;"",'A &amp; L INFO'!U27,"")</f>
        <v/>
      </c>
      <c r="P211" s="2588"/>
      <c r="Q211" s="2588"/>
      <c r="R211" s="2589"/>
      <c r="S211" s="2809" t="str">
        <f ca="1">'A &amp; L INFO'!T27</f>
        <v/>
      </c>
      <c r="T211" s="2809"/>
      <c r="U211" s="2809"/>
      <c r="V211" s="2809"/>
      <c r="W211" s="2809"/>
      <c r="X211" s="1027"/>
      <c r="Y211" s="829"/>
      <c r="Z211" s="829"/>
      <c r="AA211" s="829"/>
      <c r="AB211" s="829"/>
      <c r="AC211" s="1028"/>
    </row>
    <row r="212" spans="1:29" x14ac:dyDescent="0.2">
      <c r="A212" s="1026">
        <v>21</v>
      </c>
      <c r="B212" s="2807" t="str">
        <f ca="1">'A &amp; L INFO'!Q28</f>
        <v/>
      </c>
      <c r="C212" s="2807"/>
      <c r="D212" s="2808" t="str">
        <f ca="1">'A &amp; L INFO'!R28</f>
        <v/>
      </c>
      <c r="E212" s="2808"/>
      <c r="F212" s="2808"/>
      <c r="G212" s="2808"/>
      <c r="H212" s="2808"/>
      <c r="I212" s="2808"/>
      <c r="J212" s="2808"/>
      <c r="K212" s="2808"/>
      <c r="L212" s="2808"/>
      <c r="M212" s="2808"/>
      <c r="N212" s="2808"/>
      <c r="O212" s="2587" t="str">
        <f>IF('A &amp; L INFO'!U28&lt;&gt;"",'A &amp; L INFO'!U28,"")</f>
        <v/>
      </c>
      <c r="P212" s="2588"/>
      <c r="Q212" s="2588"/>
      <c r="R212" s="2589"/>
      <c r="S212" s="2809" t="str">
        <f ca="1">'A &amp; L INFO'!T28</f>
        <v/>
      </c>
      <c r="T212" s="2809"/>
      <c r="U212" s="2809"/>
      <c r="V212" s="2809"/>
      <c r="W212" s="2809"/>
      <c r="X212" s="1027"/>
      <c r="Y212" s="829"/>
      <c r="Z212" s="829"/>
      <c r="AA212" s="829"/>
      <c r="AB212" s="829"/>
      <c r="AC212" s="1028"/>
    </row>
    <row r="213" spans="1:29" x14ac:dyDescent="0.2">
      <c r="A213" s="1026">
        <v>22</v>
      </c>
      <c r="B213" s="2807" t="str">
        <f ca="1">'A &amp; L INFO'!Q29</f>
        <v/>
      </c>
      <c r="C213" s="2807"/>
      <c r="D213" s="2808" t="str">
        <f ca="1">'A &amp; L INFO'!R29</f>
        <v/>
      </c>
      <c r="E213" s="2808"/>
      <c r="F213" s="2808"/>
      <c r="G213" s="2808"/>
      <c r="H213" s="2808"/>
      <c r="I213" s="2808"/>
      <c r="J213" s="2808"/>
      <c r="K213" s="2808"/>
      <c r="L213" s="2808"/>
      <c r="M213" s="2808"/>
      <c r="N213" s="2808"/>
      <c r="O213" s="2587" t="str">
        <f>IF('A &amp; L INFO'!U29&lt;&gt;"",'A &amp; L INFO'!U29,"")</f>
        <v/>
      </c>
      <c r="P213" s="2588"/>
      <c r="Q213" s="2588"/>
      <c r="R213" s="2589"/>
      <c r="S213" s="2809" t="str">
        <f ca="1">'A &amp; L INFO'!T29</f>
        <v/>
      </c>
      <c r="T213" s="2809"/>
      <c r="U213" s="2809"/>
      <c r="V213" s="2809"/>
      <c r="W213" s="2809"/>
      <c r="X213" s="1027"/>
      <c r="Y213" s="829"/>
      <c r="Z213" s="829"/>
      <c r="AA213" s="829"/>
      <c r="AB213" s="829"/>
      <c r="AC213" s="1028"/>
    </row>
    <row r="214" spans="1:29" x14ac:dyDescent="0.2">
      <c r="A214" s="1026">
        <v>23</v>
      </c>
      <c r="B214" s="2807" t="str">
        <f ca="1">'A &amp; L INFO'!Q30</f>
        <v/>
      </c>
      <c r="C214" s="2807"/>
      <c r="D214" s="2808" t="str">
        <f ca="1">'A &amp; L INFO'!R30</f>
        <v/>
      </c>
      <c r="E214" s="2808"/>
      <c r="F214" s="2808"/>
      <c r="G214" s="2808"/>
      <c r="H214" s="2808"/>
      <c r="I214" s="2808"/>
      <c r="J214" s="2808"/>
      <c r="K214" s="2808"/>
      <c r="L214" s="2808"/>
      <c r="M214" s="2808"/>
      <c r="N214" s="2808"/>
      <c r="O214" s="2587" t="str">
        <f>IF('A &amp; L INFO'!U30&lt;&gt;"",'A &amp; L INFO'!U30,"")</f>
        <v/>
      </c>
      <c r="P214" s="2588"/>
      <c r="Q214" s="2588"/>
      <c r="R214" s="2589"/>
      <c r="S214" s="2809" t="str">
        <f ca="1">'A &amp; L INFO'!T30</f>
        <v/>
      </c>
      <c r="T214" s="2809"/>
      <c r="U214" s="2809"/>
      <c r="V214" s="2809"/>
      <c r="W214" s="2809"/>
      <c r="X214" s="1027"/>
      <c r="Y214" s="829"/>
      <c r="Z214" s="829"/>
      <c r="AA214" s="829"/>
      <c r="AB214" s="829"/>
      <c r="AC214" s="1028"/>
    </row>
    <row r="215" spans="1:29" x14ac:dyDescent="0.2">
      <c r="A215" s="1026">
        <v>24</v>
      </c>
      <c r="B215" s="2807" t="str">
        <f ca="1">'A &amp; L INFO'!Q31</f>
        <v/>
      </c>
      <c r="C215" s="2807"/>
      <c r="D215" s="2808" t="str">
        <f ca="1">'A &amp; L INFO'!R31</f>
        <v/>
      </c>
      <c r="E215" s="2808"/>
      <c r="F215" s="2808"/>
      <c r="G215" s="2808"/>
      <c r="H215" s="2808"/>
      <c r="I215" s="2808"/>
      <c r="J215" s="2808"/>
      <c r="K215" s="2808"/>
      <c r="L215" s="2808"/>
      <c r="M215" s="2808"/>
      <c r="N215" s="2808"/>
      <c r="O215" s="2587" t="str">
        <f>IF('A &amp; L INFO'!U31&lt;&gt;"",'A &amp; L INFO'!U31,"")</f>
        <v/>
      </c>
      <c r="P215" s="2588"/>
      <c r="Q215" s="2588"/>
      <c r="R215" s="2589"/>
      <c r="S215" s="2809" t="str">
        <f ca="1">'A &amp; L INFO'!T31</f>
        <v/>
      </c>
      <c r="T215" s="2809"/>
      <c r="U215" s="2809"/>
      <c r="V215" s="2809"/>
      <c r="W215" s="2809"/>
      <c r="X215" s="1027"/>
      <c r="Y215" s="829"/>
      <c r="Z215" s="829"/>
      <c r="AA215" s="829"/>
      <c r="AB215" s="829"/>
      <c r="AC215" s="1028"/>
    </row>
    <row r="216" spans="1:29" x14ac:dyDescent="0.2">
      <c r="A216" s="1026">
        <v>25</v>
      </c>
      <c r="B216" s="2807" t="str">
        <f ca="1">'A &amp; L INFO'!Q32</f>
        <v/>
      </c>
      <c r="C216" s="2807"/>
      <c r="D216" s="2808" t="str">
        <f ca="1">'A &amp; L INFO'!R32</f>
        <v/>
      </c>
      <c r="E216" s="2808"/>
      <c r="F216" s="2808"/>
      <c r="G216" s="2808"/>
      <c r="H216" s="2808"/>
      <c r="I216" s="2808"/>
      <c r="J216" s="2808"/>
      <c r="K216" s="2808"/>
      <c r="L216" s="2808"/>
      <c r="M216" s="2808"/>
      <c r="N216" s="2808"/>
      <c r="O216" s="2587" t="str">
        <f>IF('A &amp; L INFO'!U32&lt;&gt;"",'A &amp; L INFO'!U32,"")</f>
        <v/>
      </c>
      <c r="P216" s="2588"/>
      <c r="Q216" s="2588"/>
      <c r="R216" s="2589"/>
      <c r="S216" s="2809" t="str">
        <f ca="1">'A &amp; L INFO'!T32</f>
        <v/>
      </c>
      <c r="T216" s="2809"/>
      <c r="U216" s="2809"/>
      <c r="V216" s="2809"/>
      <c r="W216" s="2809"/>
      <c r="X216" s="1027"/>
      <c r="Y216" s="829"/>
      <c r="Z216" s="829"/>
      <c r="AA216" s="829"/>
      <c r="AB216" s="829"/>
      <c r="AC216" s="1028"/>
    </row>
    <row r="217" spans="1:29" x14ac:dyDescent="0.2">
      <c r="A217" s="1026">
        <v>26</v>
      </c>
      <c r="B217" s="2807" t="str">
        <f ca="1">'A &amp; L INFO'!Q33</f>
        <v/>
      </c>
      <c r="C217" s="2807"/>
      <c r="D217" s="2808" t="str">
        <f ca="1">'A &amp; L INFO'!R33</f>
        <v/>
      </c>
      <c r="E217" s="2808"/>
      <c r="F217" s="2808"/>
      <c r="G217" s="2808"/>
      <c r="H217" s="2808"/>
      <c r="I217" s="2808"/>
      <c r="J217" s="2808"/>
      <c r="K217" s="2808"/>
      <c r="L217" s="2808"/>
      <c r="M217" s="2808"/>
      <c r="N217" s="2808"/>
      <c r="O217" s="2587" t="str">
        <f>IF('A &amp; L INFO'!U33&lt;&gt;"",'A &amp; L INFO'!U33,"")</f>
        <v/>
      </c>
      <c r="P217" s="2588"/>
      <c r="Q217" s="2588"/>
      <c r="R217" s="2589"/>
      <c r="S217" s="2809" t="str">
        <f ca="1">'A &amp; L INFO'!T33</f>
        <v/>
      </c>
      <c r="T217" s="2809"/>
      <c r="U217" s="2809"/>
      <c r="V217" s="2809"/>
      <c r="W217" s="2809"/>
      <c r="X217" s="1027"/>
      <c r="Y217" s="829"/>
      <c r="Z217" s="829"/>
      <c r="AA217" s="829"/>
      <c r="AB217" s="829"/>
      <c r="AC217" s="1028"/>
    </row>
    <row r="218" spans="1:29" x14ac:dyDescent="0.2">
      <c r="A218" s="1026">
        <v>27</v>
      </c>
      <c r="B218" s="2807" t="str">
        <f ca="1">'A &amp; L INFO'!Q34</f>
        <v/>
      </c>
      <c r="C218" s="2807"/>
      <c r="D218" s="2808" t="str">
        <f ca="1">'A &amp; L INFO'!R34</f>
        <v/>
      </c>
      <c r="E218" s="2808"/>
      <c r="F218" s="2808"/>
      <c r="G218" s="2808"/>
      <c r="H218" s="2808"/>
      <c r="I218" s="2808"/>
      <c r="J218" s="2808"/>
      <c r="K218" s="2808"/>
      <c r="L218" s="2808"/>
      <c r="M218" s="2808"/>
      <c r="N218" s="2808"/>
      <c r="O218" s="2587" t="str">
        <f>IF('A &amp; L INFO'!U34&lt;&gt;"",'A &amp; L INFO'!U34,"")</f>
        <v/>
      </c>
      <c r="P218" s="2588"/>
      <c r="Q218" s="2588"/>
      <c r="R218" s="2589"/>
      <c r="S218" s="2809" t="str">
        <f ca="1">'A &amp; L INFO'!T34</f>
        <v/>
      </c>
      <c r="T218" s="2809"/>
      <c r="U218" s="2809"/>
      <c r="V218" s="2809"/>
      <c r="W218" s="2809"/>
      <c r="X218" s="1027"/>
      <c r="Y218" s="829"/>
      <c r="Z218" s="829"/>
      <c r="AA218" s="829"/>
      <c r="AB218" s="829"/>
      <c r="AC218" s="1028"/>
    </row>
    <row r="219" spans="1:29" x14ac:dyDescent="0.2">
      <c r="A219" s="1026">
        <v>28</v>
      </c>
      <c r="B219" s="2807" t="str">
        <f ca="1">'A &amp; L INFO'!Q35</f>
        <v/>
      </c>
      <c r="C219" s="2807"/>
      <c r="D219" s="2808" t="str">
        <f ca="1">'A &amp; L INFO'!R35</f>
        <v/>
      </c>
      <c r="E219" s="2808"/>
      <c r="F219" s="2808"/>
      <c r="G219" s="2808"/>
      <c r="H219" s="2808"/>
      <c r="I219" s="2808"/>
      <c r="J219" s="2808"/>
      <c r="K219" s="2808"/>
      <c r="L219" s="2808"/>
      <c r="M219" s="2808"/>
      <c r="N219" s="2808"/>
      <c r="O219" s="2587" t="str">
        <f>IF('A &amp; L INFO'!U35&lt;&gt;"",'A &amp; L INFO'!U35,"")</f>
        <v/>
      </c>
      <c r="P219" s="2588"/>
      <c r="Q219" s="2588"/>
      <c r="R219" s="2589"/>
      <c r="S219" s="2809" t="str">
        <f ca="1">'A &amp; L INFO'!T35</f>
        <v/>
      </c>
      <c r="T219" s="2809"/>
      <c r="U219" s="2809"/>
      <c r="V219" s="2809"/>
      <c r="W219" s="2809"/>
      <c r="X219" s="1027"/>
      <c r="Y219" s="829"/>
      <c r="Z219" s="829"/>
      <c r="AA219" s="829"/>
      <c r="AB219" s="829"/>
      <c r="AC219" s="1028"/>
    </row>
    <row r="220" spans="1:29" x14ac:dyDescent="0.2">
      <c r="A220" s="1026">
        <v>29</v>
      </c>
      <c r="B220" s="2807" t="str">
        <f ca="1">'A &amp; L INFO'!Q36</f>
        <v/>
      </c>
      <c r="C220" s="2807"/>
      <c r="D220" s="2808" t="str">
        <f ca="1">'A &amp; L INFO'!R36</f>
        <v/>
      </c>
      <c r="E220" s="2808"/>
      <c r="F220" s="2808"/>
      <c r="G220" s="2808"/>
      <c r="H220" s="2808"/>
      <c r="I220" s="2808"/>
      <c r="J220" s="2808"/>
      <c r="K220" s="2808"/>
      <c r="L220" s="2808"/>
      <c r="M220" s="2808"/>
      <c r="N220" s="2808"/>
      <c r="O220" s="2587" t="str">
        <f>IF('A &amp; L INFO'!U36&lt;&gt;"",'A &amp; L INFO'!U36,"")</f>
        <v/>
      </c>
      <c r="P220" s="2588"/>
      <c r="Q220" s="2588"/>
      <c r="R220" s="2589"/>
      <c r="S220" s="2809" t="str">
        <f ca="1">'A &amp; L INFO'!T36</f>
        <v/>
      </c>
      <c r="T220" s="2809"/>
      <c r="U220" s="2809"/>
      <c r="V220" s="2809"/>
      <c r="W220" s="2809"/>
      <c r="X220" s="1027"/>
      <c r="Y220" s="829"/>
      <c r="Z220" s="829"/>
      <c r="AA220" s="829"/>
      <c r="AB220" s="829"/>
      <c r="AC220" s="1028"/>
    </row>
    <row r="221" spans="1:29" x14ac:dyDescent="0.2">
      <c r="A221" s="1026">
        <v>30</v>
      </c>
      <c r="B221" s="2810" t="str">
        <f ca="1">'A &amp; L INFO'!Q37</f>
        <v/>
      </c>
      <c r="C221" s="2810"/>
      <c r="D221" s="2811" t="str">
        <f ca="1">'A &amp; L INFO'!R37</f>
        <v/>
      </c>
      <c r="E221" s="2811"/>
      <c r="F221" s="2811"/>
      <c r="G221" s="2811"/>
      <c r="H221" s="2811"/>
      <c r="I221" s="2811"/>
      <c r="J221" s="2811"/>
      <c r="K221" s="2811"/>
      <c r="L221" s="2811"/>
      <c r="M221" s="2811"/>
      <c r="N221" s="2811"/>
      <c r="O221" s="2587" t="str">
        <f>IF('A &amp; L INFO'!U37&lt;&gt;"",'A &amp; L INFO'!U37,"")</f>
        <v/>
      </c>
      <c r="P221" s="2588"/>
      <c r="Q221" s="2588"/>
      <c r="R221" s="2589"/>
      <c r="S221" s="2809" t="str">
        <f ca="1">'A &amp; L INFO'!T37</f>
        <v/>
      </c>
      <c r="T221" s="2809"/>
      <c r="U221" s="2809"/>
      <c r="V221" s="2809"/>
      <c r="W221" s="2809"/>
      <c r="X221" s="1027"/>
      <c r="Y221" s="829"/>
      <c r="Z221" s="829"/>
      <c r="AA221" s="829"/>
      <c r="AB221" s="829"/>
      <c r="AC221" s="1028"/>
    </row>
    <row r="222" spans="1:29" ht="13.5" thickBot="1" x14ac:dyDescent="0.25">
      <c r="A222" s="852" t="s">
        <v>921</v>
      </c>
      <c r="B222" s="853"/>
      <c r="C222" s="853"/>
      <c r="D222" s="853"/>
      <c r="E222" s="853"/>
      <c r="F222" s="853"/>
      <c r="G222" s="853"/>
      <c r="H222" s="853"/>
      <c r="I222" s="853"/>
      <c r="J222" s="853"/>
      <c r="K222" s="853"/>
      <c r="L222" s="853"/>
      <c r="M222" s="853"/>
      <c r="N222" s="853"/>
      <c r="O222" s="853"/>
      <c r="P222" s="853"/>
      <c r="Q222" s="853"/>
      <c r="R222" s="853"/>
      <c r="S222" s="2812">
        <f ca="1">+SUM(S192:W221)</f>
        <v>0</v>
      </c>
      <c r="T222" s="2813"/>
      <c r="U222" s="2813"/>
      <c r="V222" s="2813"/>
      <c r="W222" s="2814"/>
      <c r="X222" s="853"/>
      <c r="Y222" s="853"/>
      <c r="Z222" s="853"/>
      <c r="AA222" s="853"/>
      <c r="AB222" s="853"/>
      <c r="AC222" s="854"/>
    </row>
    <row r="224" spans="1:29" ht="25.15" customHeight="1" x14ac:dyDescent="0.2">
      <c r="A224" s="849" t="s">
        <v>922</v>
      </c>
    </row>
    <row r="225" spans="1:29" ht="13.5" thickBot="1" x14ac:dyDescent="0.25"/>
    <row r="226" spans="1:29" ht="31.9" customHeight="1" x14ac:dyDescent="0.2">
      <c r="A226" s="998" t="s">
        <v>339</v>
      </c>
      <c r="B226" s="2605" t="s">
        <v>923</v>
      </c>
      <c r="C226" s="2607"/>
      <c r="D226" s="2799" t="s">
        <v>925</v>
      </c>
      <c r="E226" s="2800"/>
      <c r="F226" s="2800"/>
      <c r="G226" s="2800"/>
      <c r="H226" s="2800"/>
      <c r="I226" s="2800"/>
      <c r="J226" s="2801"/>
      <c r="K226" s="2799" t="s">
        <v>924</v>
      </c>
      <c r="L226" s="2800"/>
      <c r="M226" s="2800"/>
      <c r="N226" s="2800"/>
      <c r="O226" s="2800"/>
      <c r="P226" s="2800"/>
      <c r="Q226" s="2800"/>
      <c r="R226" s="2800"/>
      <c r="S226" s="2801"/>
      <c r="T226" s="2799" t="s">
        <v>918</v>
      </c>
      <c r="U226" s="2800"/>
      <c r="V226" s="2800"/>
      <c r="W226" s="2801"/>
      <c r="X226" s="2799" t="s">
        <v>490</v>
      </c>
      <c r="Y226" s="2800"/>
      <c r="Z226" s="2800"/>
      <c r="AA226" s="2800"/>
      <c r="AB226" s="2800"/>
      <c r="AC226" s="2802"/>
    </row>
    <row r="227" spans="1:29" ht="13.5" thickBot="1" x14ac:dyDescent="0.25">
      <c r="A227" s="999" t="s">
        <v>68</v>
      </c>
      <c r="B227" s="2058" t="s">
        <v>67</v>
      </c>
      <c r="C227" s="2059"/>
      <c r="D227" s="2058" t="s">
        <v>69</v>
      </c>
      <c r="E227" s="2791"/>
      <c r="F227" s="2791"/>
      <c r="G227" s="2791"/>
      <c r="H227" s="2791"/>
      <c r="I227" s="2791"/>
      <c r="J227" s="2059"/>
      <c r="K227" s="2058" t="s">
        <v>70</v>
      </c>
      <c r="L227" s="2791"/>
      <c r="M227" s="2791"/>
      <c r="N227" s="2791"/>
      <c r="O227" s="2791"/>
      <c r="P227" s="2791"/>
      <c r="Q227" s="2791"/>
      <c r="R227" s="2791"/>
      <c r="S227" s="2059"/>
      <c r="T227" s="2058" t="s">
        <v>71</v>
      </c>
      <c r="U227" s="2791"/>
      <c r="V227" s="2791"/>
      <c r="W227" s="2059"/>
      <c r="X227" s="2058" t="s">
        <v>104</v>
      </c>
      <c r="Y227" s="2791"/>
      <c r="Z227" s="2791"/>
      <c r="AA227" s="2791"/>
      <c r="AB227" s="2791"/>
      <c r="AC227" s="2792"/>
    </row>
    <row r="228" spans="1:29" x14ac:dyDescent="0.2">
      <c r="A228" s="1029">
        <v>1</v>
      </c>
      <c r="B228" s="2818" t="str">
        <f ca="1">'A &amp; L INFO'!Q40</f>
        <v/>
      </c>
      <c r="C228" s="2819"/>
      <c r="D228" s="2820" t="str">
        <f ca="1">'A &amp; L INFO'!R40</f>
        <v/>
      </c>
      <c r="E228" s="2821"/>
      <c r="F228" s="2821"/>
      <c r="G228" s="2821"/>
      <c r="H228" s="2821"/>
      <c r="I228" s="2821"/>
      <c r="J228" s="2822"/>
      <c r="K228" s="1032"/>
      <c r="L228" s="1033"/>
      <c r="M228" s="1033"/>
      <c r="N228" s="1033"/>
      <c r="O228" s="1030"/>
      <c r="P228" s="1031"/>
      <c r="Q228" s="1031"/>
      <c r="R228" s="1031"/>
      <c r="S228" s="1034"/>
      <c r="T228" s="2590" t="str">
        <f>IF('A &amp; L INFO'!U40 &lt;&gt;"", 'A &amp; L INFO'!U40,"")</f>
        <v/>
      </c>
      <c r="U228" s="2591"/>
      <c r="V228" s="2591"/>
      <c r="W228" s="2591"/>
      <c r="X228" s="2823" t="str">
        <f ca="1">'A &amp; L INFO'!T40</f>
        <v/>
      </c>
      <c r="Y228" s="2824"/>
      <c r="Z228" s="2824"/>
      <c r="AA228" s="2824"/>
      <c r="AB228" s="2824"/>
      <c r="AC228" s="2825"/>
    </row>
    <row r="229" spans="1:29" x14ac:dyDescent="0.2">
      <c r="A229" s="1029">
        <v>2</v>
      </c>
      <c r="B229" s="2818" t="str">
        <f ca="1">'A &amp; L INFO'!Q41</f>
        <v/>
      </c>
      <c r="C229" s="2819"/>
      <c r="D229" s="2820" t="str">
        <f ca="1">'A &amp; L INFO'!R41</f>
        <v/>
      </c>
      <c r="E229" s="2821"/>
      <c r="F229" s="2821"/>
      <c r="G229" s="2821"/>
      <c r="H229" s="2821"/>
      <c r="I229" s="2821"/>
      <c r="J229" s="2822"/>
      <c r="K229" s="1032"/>
      <c r="L229" s="1033"/>
      <c r="M229" s="1033"/>
      <c r="N229" s="1033"/>
      <c r="O229" s="1030"/>
      <c r="P229" s="1031"/>
      <c r="Q229" s="1031"/>
      <c r="R229" s="1031"/>
      <c r="S229" s="1034"/>
      <c r="T229" s="2590" t="str">
        <f>IF('A &amp; L INFO'!U41 &lt;&gt;"", 'A &amp; L INFO'!U41,"")</f>
        <v/>
      </c>
      <c r="U229" s="2591"/>
      <c r="V229" s="2591"/>
      <c r="W229" s="2591"/>
      <c r="X229" s="2823" t="str">
        <f ca="1">'A &amp; L INFO'!T41</f>
        <v/>
      </c>
      <c r="Y229" s="2824"/>
      <c r="Z229" s="2824"/>
      <c r="AA229" s="2824"/>
      <c r="AB229" s="2824"/>
      <c r="AC229" s="2825"/>
    </row>
    <row r="230" spans="1:29" x14ac:dyDescent="0.2">
      <c r="A230" s="1029">
        <v>3</v>
      </c>
      <c r="B230" s="2818" t="str">
        <f ca="1">'A &amp; L INFO'!Q42</f>
        <v/>
      </c>
      <c r="C230" s="2819"/>
      <c r="D230" s="2820" t="str">
        <f ca="1">'A &amp; L INFO'!R42</f>
        <v/>
      </c>
      <c r="E230" s="2821"/>
      <c r="F230" s="2821"/>
      <c r="G230" s="2821"/>
      <c r="H230" s="2821"/>
      <c r="I230" s="2821"/>
      <c r="J230" s="2822"/>
      <c r="K230" s="1032"/>
      <c r="L230" s="1033"/>
      <c r="M230" s="1033"/>
      <c r="N230" s="1033"/>
      <c r="O230" s="1030"/>
      <c r="P230" s="1031"/>
      <c r="Q230" s="1031"/>
      <c r="R230" s="1031"/>
      <c r="S230" s="1034"/>
      <c r="T230" s="2590" t="str">
        <f>IF('A &amp; L INFO'!U42 &lt;&gt;"", 'A &amp; L INFO'!U42,"")</f>
        <v/>
      </c>
      <c r="U230" s="2591"/>
      <c r="V230" s="2591"/>
      <c r="W230" s="2591"/>
      <c r="X230" s="2823" t="str">
        <f ca="1">'A &amp; L INFO'!T42</f>
        <v/>
      </c>
      <c r="Y230" s="2824"/>
      <c r="Z230" s="2824"/>
      <c r="AA230" s="2824"/>
      <c r="AB230" s="2824"/>
      <c r="AC230" s="2825"/>
    </row>
    <row r="231" spans="1:29" x14ac:dyDescent="0.2">
      <c r="A231" s="1029">
        <v>4</v>
      </c>
      <c r="B231" s="2826" t="str">
        <f ca="1">'A &amp; L INFO'!Q43</f>
        <v/>
      </c>
      <c r="C231" s="2827"/>
      <c r="D231" s="2828" t="str">
        <f ca="1">'A &amp; L INFO'!R43</f>
        <v/>
      </c>
      <c r="E231" s="2829"/>
      <c r="F231" s="2829"/>
      <c r="G231" s="2829"/>
      <c r="H231" s="2829"/>
      <c r="I231" s="2829"/>
      <c r="J231" s="2830"/>
      <c r="K231" s="1035"/>
      <c r="L231" s="1036"/>
      <c r="M231" s="1036"/>
      <c r="N231" s="1036"/>
      <c r="O231" s="1301"/>
      <c r="P231" s="1302"/>
      <c r="Q231" s="1302"/>
      <c r="R231" s="1302"/>
      <c r="S231" s="1037"/>
      <c r="T231" s="2590" t="str">
        <f>IF('A &amp; L INFO'!U43 &lt;&gt;"", 'A &amp; L INFO'!U43,"")</f>
        <v/>
      </c>
      <c r="U231" s="2591"/>
      <c r="V231" s="2591"/>
      <c r="W231" s="2591"/>
      <c r="X231" s="2831" t="str">
        <f ca="1">'A &amp; L INFO'!T43</f>
        <v/>
      </c>
      <c r="Y231" s="2832"/>
      <c r="Z231" s="2832"/>
      <c r="AA231" s="2832"/>
      <c r="AB231" s="2832"/>
      <c r="AC231" s="2833"/>
    </row>
    <row r="232" spans="1:29" ht="13.5" thickBot="1" x14ac:dyDescent="0.25">
      <c r="A232" s="852" t="s">
        <v>910</v>
      </c>
      <c r="B232" s="853"/>
      <c r="C232" s="853"/>
      <c r="D232" s="853"/>
      <c r="E232" s="853"/>
      <c r="F232" s="853"/>
      <c r="G232" s="853"/>
      <c r="H232" s="853"/>
      <c r="I232" s="853"/>
      <c r="J232" s="853"/>
      <c r="K232" s="865"/>
      <c r="L232" s="853"/>
      <c r="M232" s="853"/>
      <c r="N232" s="853"/>
      <c r="O232" s="866"/>
      <c r="P232" s="866"/>
      <c r="Q232" s="866"/>
      <c r="R232" s="866"/>
      <c r="S232" s="867"/>
      <c r="T232" s="868"/>
      <c r="U232" s="869"/>
      <c r="V232" s="869"/>
      <c r="W232" s="867"/>
      <c r="X232" s="2815">
        <f ca="1">+SUM(X228:AC231)</f>
        <v>0</v>
      </c>
      <c r="Y232" s="2816"/>
      <c r="Z232" s="2816"/>
      <c r="AA232" s="2816"/>
      <c r="AB232" s="2816"/>
      <c r="AC232" s="2817"/>
    </row>
  </sheetData>
  <sheetProtection formatCells="0" formatColumns="0" formatRows="0"/>
  <mergeCells count="436">
    <mergeCell ref="X232:AC232"/>
    <mergeCell ref="B230:C230"/>
    <mergeCell ref="D230:J230"/>
    <mergeCell ref="X230:AC230"/>
    <mergeCell ref="B231:C231"/>
    <mergeCell ref="D231:J231"/>
    <mergeCell ref="X231:AC231"/>
    <mergeCell ref="B228:C228"/>
    <mergeCell ref="D228:J228"/>
    <mergeCell ref="X228:AC228"/>
    <mergeCell ref="B229:C229"/>
    <mergeCell ref="D229:J229"/>
    <mergeCell ref="X229:AC229"/>
    <mergeCell ref="X226:AC226"/>
    <mergeCell ref="B227:C227"/>
    <mergeCell ref="D227:J227"/>
    <mergeCell ref="K227:S227"/>
    <mergeCell ref="T227:W227"/>
    <mergeCell ref="X227:AC227"/>
    <mergeCell ref="B221:C221"/>
    <mergeCell ref="D221:N221"/>
    <mergeCell ref="S221:W221"/>
    <mergeCell ref="S222:W222"/>
    <mergeCell ref="B226:C226"/>
    <mergeCell ref="D226:J226"/>
    <mergeCell ref="K226:S226"/>
    <mergeCell ref="T226:W226"/>
    <mergeCell ref="O221:R221"/>
    <mergeCell ref="B219:C219"/>
    <mergeCell ref="D219:N219"/>
    <mergeCell ref="S219:W219"/>
    <mergeCell ref="B220:C220"/>
    <mergeCell ref="D220:N220"/>
    <mergeCell ref="S220:W220"/>
    <mergeCell ref="B217:C217"/>
    <mergeCell ref="D217:N217"/>
    <mergeCell ref="S217:W217"/>
    <mergeCell ref="B218:C218"/>
    <mergeCell ref="D218:N218"/>
    <mergeCell ref="S218:W218"/>
    <mergeCell ref="O217:R217"/>
    <mergeCell ref="O218:R218"/>
    <mergeCell ref="O219:R219"/>
    <mergeCell ref="O220:R220"/>
    <mergeCell ref="B215:C215"/>
    <mergeCell ref="D215:N215"/>
    <mergeCell ref="S215:W215"/>
    <mergeCell ref="B216:C216"/>
    <mergeCell ref="D216:N216"/>
    <mergeCell ref="S216:W216"/>
    <mergeCell ref="B213:C213"/>
    <mergeCell ref="D213:N213"/>
    <mergeCell ref="S213:W213"/>
    <mergeCell ref="B214:C214"/>
    <mergeCell ref="D214:N214"/>
    <mergeCell ref="S214:W214"/>
    <mergeCell ref="O213:R213"/>
    <mergeCell ref="O214:R214"/>
    <mergeCell ref="O215:R215"/>
    <mergeCell ref="O216:R216"/>
    <mergeCell ref="B211:C211"/>
    <mergeCell ref="D211:N211"/>
    <mergeCell ref="S211:W211"/>
    <mergeCell ref="B212:C212"/>
    <mergeCell ref="D212:N212"/>
    <mergeCell ref="S212:W212"/>
    <mergeCell ref="B209:C209"/>
    <mergeCell ref="D209:N209"/>
    <mergeCell ref="S209:W209"/>
    <mergeCell ref="B210:C210"/>
    <mergeCell ref="D210:N210"/>
    <mergeCell ref="S210:W210"/>
    <mergeCell ref="O212:R212"/>
    <mergeCell ref="B207:C207"/>
    <mergeCell ref="D207:N207"/>
    <mergeCell ref="S207:W207"/>
    <mergeCell ref="B208:C208"/>
    <mergeCell ref="D208:N208"/>
    <mergeCell ref="S208:W208"/>
    <mergeCell ref="B205:C205"/>
    <mergeCell ref="D205:N205"/>
    <mergeCell ref="S205:W205"/>
    <mergeCell ref="B206:C206"/>
    <mergeCell ref="D206:N206"/>
    <mergeCell ref="S206:W206"/>
    <mergeCell ref="B203:C203"/>
    <mergeCell ref="D203:N203"/>
    <mergeCell ref="S203:W203"/>
    <mergeCell ref="B204:C204"/>
    <mergeCell ref="D204:N204"/>
    <mergeCell ref="S204:W204"/>
    <mergeCell ref="B201:C201"/>
    <mergeCell ref="D201:N201"/>
    <mergeCell ref="S201:W201"/>
    <mergeCell ref="B202:C202"/>
    <mergeCell ref="D202:N202"/>
    <mergeCell ref="S202:W202"/>
    <mergeCell ref="B199:C199"/>
    <mergeCell ref="D199:N199"/>
    <mergeCell ref="S199:W199"/>
    <mergeCell ref="B200:C200"/>
    <mergeCell ref="D200:N200"/>
    <mergeCell ref="S200:W200"/>
    <mergeCell ref="B197:C197"/>
    <mergeCell ref="D197:N197"/>
    <mergeCell ref="S197:W197"/>
    <mergeCell ref="B198:C198"/>
    <mergeCell ref="D198:N198"/>
    <mergeCell ref="S198:W198"/>
    <mergeCell ref="B195:C195"/>
    <mergeCell ref="D195:N195"/>
    <mergeCell ref="S195:W195"/>
    <mergeCell ref="B196:C196"/>
    <mergeCell ref="D196:N196"/>
    <mergeCell ref="S196:W196"/>
    <mergeCell ref="B193:C193"/>
    <mergeCell ref="D193:N193"/>
    <mergeCell ref="S193:W193"/>
    <mergeCell ref="B194:C194"/>
    <mergeCell ref="D194:N194"/>
    <mergeCell ref="S194:W194"/>
    <mergeCell ref="B191:C191"/>
    <mergeCell ref="D191:N191"/>
    <mergeCell ref="O191:R191"/>
    <mergeCell ref="S191:W191"/>
    <mergeCell ref="X191:AC191"/>
    <mergeCell ref="B192:C192"/>
    <mergeCell ref="D192:N192"/>
    <mergeCell ref="S192:W192"/>
    <mergeCell ref="A83:M83"/>
    <mergeCell ref="N83:Q83"/>
    <mergeCell ref="R83:U83"/>
    <mergeCell ref="V83:Y83"/>
    <mergeCell ref="Z83:AC83"/>
    <mergeCell ref="B190:C190"/>
    <mergeCell ref="D190:N190"/>
    <mergeCell ref="O190:R190"/>
    <mergeCell ref="S190:W190"/>
    <mergeCell ref="X190:AC190"/>
    <mergeCell ref="X136:AA136"/>
    <mergeCell ref="C138:AA138"/>
    <mergeCell ref="G177:L177"/>
    <mergeCell ref="M177:P177"/>
    <mergeCell ref="G172:L172"/>
    <mergeCell ref="M172:P172"/>
    <mergeCell ref="A57:G57"/>
    <mergeCell ref="H57:J57"/>
    <mergeCell ref="K57:M57"/>
    <mergeCell ref="N57:Q57"/>
    <mergeCell ref="R57:U57"/>
    <mergeCell ref="V57:Y57"/>
    <mergeCell ref="X129:AA129"/>
    <mergeCell ref="X131:AA131"/>
    <mergeCell ref="X133:AA133"/>
    <mergeCell ref="B98:AA99"/>
    <mergeCell ref="X118:AA118"/>
    <mergeCell ref="X120:AA120"/>
    <mergeCell ref="X122:AA122"/>
    <mergeCell ref="N86:Q86"/>
    <mergeCell ref="N87:Q87"/>
    <mergeCell ref="N84:Q84"/>
    <mergeCell ref="Z84:AC84"/>
    <mergeCell ref="N85:Q85"/>
    <mergeCell ref="R85:U85"/>
    <mergeCell ref="V85:Y85"/>
    <mergeCell ref="Z85:AC85"/>
    <mergeCell ref="A81:M82"/>
    <mergeCell ref="N81:U81"/>
    <mergeCell ref="V81:AC81"/>
    <mergeCell ref="AE122:AH122"/>
    <mergeCell ref="X124:AA124"/>
    <mergeCell ref="X126:AA126"/>
    <mergeCell ref="X112:AA112"/>
    <mergeCell ref="T113:W113"/>
    <mergeCell ref="X113:AA113"/>
    <mergeCell ref="T114:W114"/>
    <mergeCell ref="X114:AA114"/>
    <mergeCell ref="X116:AA116"/>
    <mergeCell ref="X41:AA41"/>
    <mergeCell ref="S44:V44"/>
    <mergeCell ref="S46:V46"/>
    <mergeCell ref="X48:AA48"/>
    <mergeCell ref="X51:AA51"/>
    <mergeCell ref="X106:AA106"/>
    <mergeCell ref="Z92:AC92"/>
    <mergeCell ref="Z57:AC57"/>
    <mergeCell ref="S33:V33"/>
    <mergeCell ref="X35:AA35"/>
    <mergeCell ref="Z88:AC88"/>
    <mergeCell ref="Z89:AC89"/>
    <mergeCell ref="Z90:AC90"/>
    <mergeCell ref="Z91:AC91"/>
    <mergeCell ref="Z93:AC93"/>
    <mergeCell ref="Z94:AC94"/>
    <mergeCell ref="R86:U86"/>
    <mergeCell ref="V86:Y86"/>
    <mergeCell ref="Z86:AC86"/>
    <mergeCell ref="R87:U87"/>
    <mergeCell ref="V87:Y87"/>
    <mergeCell ref="Z87:AC87"/>
    <mergeCell ref="R84:U84"/>
    <mergeCell ref="V84:Y84"/>
    <mergeCell ref="AE35:AI35"/>
    <mergeCell ref="AE36:AI36"/>
    <mergeCell ref="S38:V38"/>
    <mergeCell ref="S39:V39"/>
    <mergeCell ref="G181:L181"/>
    <mergeCell ref="M181:P181"/>
    <mergeCell ref="G182:L182"/>
    <mergeCell ref="M182:P182"/>
    <mergeCell ref="A4:AE4"/>
    <mergeCell ref="S18:V18"/>
    <mergeCell ref="S19:V19"/>
    <mergeCell ref="S20:V20"/>
    <mergeCell ref="X21:AA21"/>
    <mergeCell ref="X24:AA24"/>
    <mergeCell ref="G178:L178"/>
    <mergeCell ref="M178:P178"/>
    <mergeCell ref="G179:L179"/>
    <mergeCell ref="M179:P179"/>
    <mergeCell ref="G180:L180"/>
    <mergeCell ref="M180:P180"/>
    <mergeCell ref="G175:L175"/>
    <mergeCell ref="M175:P175"/>
    <mergeCell ref="G176:L176"/>
    <mergeCell ref="M176:P176"/>
    <mergeCell ref="G173:L173"/>
    <mergeCell ref="M173:P173"/>
    <mergeCell ref="G174:L174"/>
    <mergeCell ref="M174:P174"/>
    <mergeCell ref="G169:L169"/>
    <mergeCell ref="M169:P169"/>
    <mergeCell ref="G170:L170"/>
    <mergeCell ref="M170:P170"/>
    <mergeCell ref="G171:L171"/>
    <mergeCell ref="M171:P171"/>
    <mergeCell ref="X162:AA162"/>
    <mergeCell ref="G166:L166"/>
    <mergeCell ref="M166:P166"/>
    <mergeCell ref="G167:L167"/>
    <mergeCell ref="M167:P167"/>
    <mergeCell ref="G168:L168"/>
    <mergeCell ref="M168:P168"/>
    <mergeCell ref="C155:H155"/>
    <mergeCell ref="I155:L155"/>
    <mergeCell ref="M155:P155"/>
    <mergeCell ref="Q155:T155"/>
    <mergeCell ref="C156:H156"/>
    <mergeCell ref="I156:L156"/>
    <mergeCell ref="M156:P156"/>
    <mergeCell ref="Q156:T156"/>
    <mergeCell ref="C153:H153"/>
    <mergeCell ref="I153:L153"/>
    <mergeCell ref="M153:P153"/>
    <mergeCell ref="Q153:T153"/>
    <mergeCell ref="C154:H154"/>
    <mergeCell ref="I154:L154"/>
    <mergeCell ref="M154:P154"/>
    <mergeCell ref="Q154:T154"/>
    <mergeCell ref="C151:H151"/>
    <mergeCell ref="I151:L151"/>
    <mergeCell ref="M151:P151"/>
    <mergeCell ref="Q151:T151"/>
    <mergeCell ref="C152:H152"/>
    <mergeCell ref="I152:L152"/>
    <mergeCell ref="M152:P152"/>
    <mergeCell ref="Q152:T152"/>
    <mergeCell ref="C149:H149"/>
    <mergeCell ref="I149:L149"/>
    <mergeCell ref="M149:P149"/>
    <mergeCell ref="Q149:T149"/>
    <mergeCell ref="C150:H150"/>
    <mergeCell ref="I150:L150"/>
    <mergeCell ref="M150:P150"/>
    <mergeCell ref="Q150:T150"/>
    <mergeCell ref="C147:H147"/>
    <mergeCell ref="I147:L147"/>
    <mergeCell ref="M147:P147"/>
    <mergeCell ref="Q147:T147"/>
    <mergeCell ref="C148:H148"/>
    <mergeCell ref="I148:L148"/>
    <mergeCell ref="M148:P148"/>
    <mergeCell ref="Q148:T148"/>
    <mergeCell ref="N82:Q82"/>
    <mergeCell ref="R82:U82"/>
    <mergeCell ref="V82:Y82"/>
    <mergeCell ref="Z82:AC82"/>
    <mergeCell ref="C144:H146"/>
    <mergeCell ref="I144:T144"/>
    <mergeCell ref="I145:L146"/>
    <mergeCell ref="M145:T145"/>
    <mergeCell ref="M146:P146"/>
    <mergeCell ref="Q146:T146"/>
    <mergeCell ref="Z95:AC95"/>
    <mergeCell ref="G107:I107"/>
    <mergeCell ref="T111:W111"/>
    <mergeCell ref="X111:AA111"/>
    <mergeCell ref="T112:W112"/>
    <mergeCell ref="C139:AB139"/>
    <mergeCell ref="Z70:AC70"/>
    <mergeCell ref="H71:J71"/>
    <mergeCell ref="N71:Q71"/>
    <mergeCell ref="R71:U71"/>
    <mergeCell ref="V71:Y71"/>
    <mergeCell ref="Z71:AC71"/>
    <mergeCell ref="A70:G70"/>
    <mergeCell ref="H70:J70"/>
    <mergeCell ref="K70:M70"/>
    <mergeCell ref="N70:Q70"/>
    <mergeCell ref="R70:U70"/>
    <mergeCell ref="V70:Y70"/>
    <mergeCell ref="Z68:AC68"/>
    <mergeCell ref="A69:G69"/>
    <mergeCell ref="H69:J69"/>
    <mergeCell ref="K69:M69"/>
    <mergeCell ref="N69:Q69"/>
    <mergeCell ref="R69:U69"/>
    <mergeCell ref="V69:Y69"/>
    <mergeCell ref="Z69:AC69"/>
    <mergeCell ref="A68:G68"/>
    <mergeCell ref="H68:J68"/>
    <mergeCell ref="K68:M68"/>
    <mergeCell ref="N68:Q68"/>
    <mergeCell ref="R68:U68"/>
    <mergeCell ref="V68:Y68"/>
    <mergeCell ref="Z66:AC66"/>
    <mergeCell ref="A67:G67"/>
    <mergeCell ref="H67:J67"/>
    <mergeCell ref="K67:M67"/>
    <mergeCell ref="N67:Q67"/>
    <mergeCell ref="R67:U67"/>
    <mergeCell ref="V67:Y67"/>
    <mergeCell ref="Z67:AC67"/>
    <mergeCell ref="A66:G66"/>
    <mergeCell ref="H66:J66"/>
    <mergeCell ref="K66:M66"/>
    <mergeCell ref="N66:Q66"/>
    <mergeCell ref="R66:U66"/>
    <mergeCell ref="V66:Y66"/>
    <mergeCell ref="Z64:AC64"/>
    <mergeCell ref="A65:G65"/>
    <mergeCell ref="H65:J65"/>
    <mergeCell ref="K65:M65"/>
    <mergeCell ref="N65:Q65"/>
    <mergeCell ref="R65:U65"/>
    <mergeCell ref="V65:Y65"/>
    <mergeCell ref="Z65:AC65"/>
    <mergeCell ref="A64:G64"/>
    <mergeCell ref="H64:J64"/>
    <mergeCell ref="K64:M64"/>
    <mergeCell ref="N64:Q64"/>
    <mergeCell ref="R64:U64"/>
    <mergeCell ref="V64:Y64"/>
    <mergeCell ref="Z62:AC62"/>
    <mergeCell ref="A63:G63"/>
    <mergeCell ref="H63:J63"/>
    <mergeCell ref="K63:M63"/>
    <mergeCell ref="N63:Q63"/>
    <mergeCell ref="R63:U63"/>
    <mergeCell ref="V63:Y63"/>
    <mergeCell ref="Z63:AC63"/>
    <mergeCell ref="A62:G62"/>
    <mergeCell ref="H62:J62"/>
    <mergeCell ref="K62:M62"/>
    <mergeCell ref="N62:Q62"/>
    <mergeCell ref="R62:U62"/>
    <mergeCell ref="V62:Y62"/>
    <mergeCell ref="Z59:AC59"/>
    <mergeCell ref="A58:G58"/>
    <mergeCell ref="H58:J58"/>
    <mergeCell ref="K58:M58"/>
    <mergeCell ref="N58:Q58"/>
    <mergeCell ref="R58:U58"/>
    <mergeCell ref="V58:Y58"/>
    <mergeCell ref="Z60:AC60"/>
    <mergeCell ref="A61:G61"/>
    <mergeCell ref="H61:J61"/>
    <mergeCell ref="K61:M61"/>
    <mergeCell ref="N61:Q61"/>
    <mergeCell ref="R61:U61"/>
    <mergeCell ref="V61:Y61"/>
    <mergeCell ref="Z61:AC61"/>
    <mergeCell ref="A60:G60"/>
    <mergeCell ref="H60:J60"/>
    <mergeCell ref="K60:M60"/>
    <mergeCell ref="N60:Q60"/>
    <mergeCell ref="R60:U60"/>
    <mergeCell ref="V60:Y60"/>
    <mergeCell ref="S45:V45"/>
    <mergeCell ref="X14:AA14"/>
    <mergeCell ref="X25:AA25"/>
    <mergeCell ref="X26:AA26"/>
    <mergeCell ref="X29:AA29"/>
    <mergeCell ref="S32:V32"/>
    <mergeCell ref="AD95:AF95"/>
    <mergeCell ref="O76:P76"/>
    <mergeCell ref="A55:G56"/>
    <mergeCell ref="H55:J56"/>
    <mergeCell ref="K55:M56"/>
    <mergeCell ref="N55:U55"/>
    <mergeCell ref="V55:AC55"/>
    <mergeCell ref="N56:Q56"/>
    <mergeCell ref="R56:U56"/>
    <mergeCell ref="V56:Y56"/>
    <mergeCell ref="Z56:AC56"/>
    <mergeCell ref="Z58:AC58"/>
    <mergeCell ref="A59:G59"/>
    <mergeCell ref="H59:J59"/>
    <mergeCell ref="K59:M59"/>
    <mergeCell ref="N59:Q59"/>
    <mergeCell ref="R59:U59"/>
    <mergeCell ref="V59:Y59"/>
    <mergeCell ref="O192:R192"/>
    <mergeCell ref="O193:R193"/>
    <mergeCell ref="T228:W228"/>
    <mergeCell ref="T229:W229"/>
    <mergeCell ref="T230:W230"/>
    <mergeCell ref="T231:W231"/>
    <mergeCell ref="O194:R194"/>
    <mergeCell ref="O195:R195"/>
    <mergeCell ref="O196:R196"/>
    <mergeCell ref="O197:R197"/>
    <mergeCell ref="O198:R198"/>
    <mergeCell ref="O199:R199"/>
    <mergeCell ref="O200:R200"/>
    <mergeCell ref="O201:R201"/>
    <mergeCell ref="O202:R202"/>
    <mergeCell ref="O203:R203"/>
    <mergeCell ref="O204:R204"/>
    <mergeCell ref="O205:R205"/>
    <mergeCell ref="O206:R206"/>
    <mergeCell ref="O207:R207"/>
    <mergeCell ref="O208:R208"/>
    <mergeCell ref="O209:R209"/>
    <mergeCell ref="O210:R210"/>
    <mergeCell ref="O211:R211"/>
  </mergeCells>
  <printOptions horizontalCentered="1"/>
  <pageMargins left="0.15748031496062992" right="0.15748031496062992" top="0.98425196850393704" bottom="0.98425196850393704" header="0.51181102362204722" footer="0.51181102362204722"/>
  <pageSetup paperSize="5" scale="71" orientation="portrait" r:id="rId1"/>
  <headerFooter alignWithMargins="0"/>
  <rowBreaks count="4" manualBreakCount="4">
    <brk id="51" max="16383" man="1"/>
    <brk id="102" max="16383" man="1"/>
    <brk id="140" max="16383" man="1"/>
    <brk id="15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66"/>
    <pageSetUpPr fitToPage="1"/>
  </sheetPr>
  <dimension ref="A1:CL77"/>
  <sheetViews>
    <sheetView showGridLines="0" view="pageBreakPreview" zoomScaleSheetLayoutView="100" workbookViewId="0">
      <selection activeCell="AM11" sqref="AM11:BP12"/>
    </sheetView>
  </sheetViews>
  <sheetFormatPr defaultColWidth="9.140625" defaultRowHeight="14.25" x14ac:dyDescent="0.2"/>
  <cols>
    <col min="1" max="4" width="1.7109375" style="573" customWidth="1"/>
    <col min="5" max="5" width="0.85546875" style="573" customWidth="1"/>
    <col min="6" max="7" width="1.7109375" style="573" customWidth="1"/>
    <col min="8" max="8" width="3.28515625" style="573" customWidth="1"/>
    <col min="9" max="12" width="1.7109375" style="573" customWidth="1"/>
    <col min="13" max="14" width="0.85546875" style="573" customWidth="1"/>
    <col min="15" max="15" width="1.7109375" style="573" customWidth="1"/>
    <col min="16" max="17" width="0.85546875" style="573" customWidth="1"/>
    <col min="18" max="18" width="1.7109375" style="573" customWidth="1"/>
    <col min="19" max="22" width="0.85546875" style="573" customWidth="1"/>
    <col min="23" max="23" width="1.7109375" style="573" customWidth="1"/>
    <col min="24" max="25" width="0.85546875" style="573" customWidth="1"/>
    <col min="26" max="26" width="1.7109375" style="573" customWidth="1"/>
    <col min="27" max="30" width="0.85546875" style="573" customWidth="1"/>
    <col min="31" max="31" width="1.7109375" style="573" customWidth="1"/>
    <col min="32" max="33" width="0.85546875" style="573" customWidth="1"/>
    <col min="34" max="34" width="1.7109375" style="573" customWidth="1"/>
    <col min="35" max="38" width="0.85546875" style="573" customWidth="1"/>
    <col min="39" max="39" width="1.7109375" style="573" customWidth="1"/>
    <col min="40" max="41" width="0.85546875" style="573" customWidth="1"/>
    <col min="42" max="42" width="1.7109375" style="573" customWidth="1"/>
    <col min="43" max="46" width="0.85546875" style="573" customWidth="1"/>
    <col min="47" max="47" width="1.7109375" style="573" customWidth="1"/>
    <col min="48" max="49" width="0.85546875" style="573" customWidth="1"/>
    <col min="50" max="50" width="1.7109375" style="573" customWidth="1"/>
    <col min="51" max="54" width="0.85546875" style="573" customWidth="1"/>
    <col min="55" max="55" width="1.7109375" style="573" customWidth="1"/>
    <col min="56" max="57" width="0.85546875" style="573" customWidth="1"/>
    <col min="58" max="75" width="1.7109375" style="573" customWidth="1"/>
    <col min="76" max="76" width="2.28515625" style="573" customWidth="1"/>
    <col min="77" max="77" width="0.85546875" style="573" customWidth="1"/>
    <col min="78" max="78" width="2.28515625" style="573" customWidth="1"/>
    <col min="79" max="79" width="0.85546875" style="573" customWidth="1"/>
    <col min="80" max="80" width="2.28515625" style="573" customWidth="1"/>
    <col min="81" max="81" width="0.85546875" style="573" customWidth="1"/>
    <col min="82" max="82" width="2.28515625" style="573" customWidth="1"/>
    <col min="83" max="83" width="0.5703125" style="573" customWidth="1"/>
    <col min="84" max="84" width="1.42578125" style="573" customWidth="1"/>
    <col min="85" max="16384" width="9.140625" style="573"/>
  </cols>
  <sheetData>
    <row r="1" spans="1:90" ht="21" customHeight="1" x14ac:dyDescent="0.2">
      <c r="A1" s="755"/>
      <c r="B1" s="2931" t="s">
        <v>769</v>
      </c>
      <c r="C1" s="2931"/>
      <c r="D1" s="2931"/>
      <c r="E1" s="2931"/>
      <c r="F1" s="2931"/>
      <c r="G1" s="2931"/>
      <c r="H1" s="2931"/>
      <c r="I1" s="2931"/>
      <c r="J1" s="2931"/>
      <c r="K1" s="2931"/>
      <c r="L1" s="2931"/>
      <c r="M1" s="2931"/>
      <c r="N1" s="2931"/>
      <c r="O1" s="2931"/>
      <c r="P1" s="2931"/>
      <c r="Q1" s="755"/>
      <c r="R1" s="755"/>
      <c r="S1" s="755"/>
      <c r="T1" s="755"/>
      <c r="U1" s="755"/>
      <c r="V1" s="755"/>
      <c r="W1" s="755"/>
      <c r="X1" s="755"/>
      <c r="Y1" s="755"/>
      <c r="Z1" s="755"/>
      <c r="AA1" s="755"/>
      <c r="AB1" s="755"/>
      <c r="AC1" s="755"/>
      <c r="AD1" s="755"/>
      <c r="AE1" s="755"/>
      <c r="AF1" s="755"/>
      <c r="AG1" s="755"/>
      <c r="AH1" s="755"/>
      <c r="AI1" s="755"/>
      <c r="AJ1" s="755"/>
      <c r="AK1" s="755"/>
      <c r="AL1" s="755"/>
      <c r="AM1" s="755"/>
      <c r="AN1" s="755"/>
      <c r="AO1" s="755"/>
      <c r="AP1" s="755"/>
      <c r="AQ1" s="755"/>
      <c r="AR1" s="755"/>
      <c r="AS1" s="755"/>
      <c r="AT1" s="755"/>
      <c r="AU1" s="755"/>
      <c r="AV1" s="755"/>
      <c r="AW1" s="755"/>
      <c r="AX1" s="755"/>
      <c r="AY1" s="755"/>
      <c r="AZ1" s="755"/>
      <c r="BA1" s="755"/>
      <c r="BB1" s="755"/>
      <c r="BC1" s="755"/>
      <c r="BD1" s="755"/>
      <c r="BE1" s="755"/>
      <c r="BF1" s="755"/>
      <c r="BG1" s="755"/>
      <c r="BH1" s="755"/>
      <c r="BI1" s="755"/>
      <c r="BJ1" s="755"/>
      <c r="BK1" s="755"/>
      <c r="BL1" s="755"/>
      <c r="BM1" s="755"/>
      <c r="BN1" s="755"/>
      <c r="BO1" s="755"/>
      <c r="BP1" s="755"/>
      <c r="BQ1" s="755"/>
      <c r="BR1" s="755"/>
      <c r="BS1" s="755"/>
      <c r="BT1" s="755"/>
      <c r="BU1" s="755"/>
      <c r="BV1" s="755"/>
      <c r="BW1" s="755"/>
      <c r="BX1" s="755"/>
      <c r="BY1" s="755"/>
      <c r="BZ1" s="755"/>
      <c r="CA1" s="755"/>
      <c r="CB1" s="755"/>
      <c r="CC1" s="755"/>
      <c r="CE1" s="755"/>
      <c r="CF1" s="755"/>
    </row>
    <row r="2" spans="1:90" ht="9" customHeight="1" x14ac:dyDescent="0.2">
      <c r="A2" s="751"/>
      <c r="B2" s="754"/>
      <c r="C2" s="754"/>
      <c r="D2" s="653"/>
      <c r="E2" s="653"/>
      <c r="F2" s="653"/>
      <c r="G2" s="653"/>
      <c r="H2" s="653"/>
      <c r="I2" s="653"/>
      <c r="J2" s="653"/>
      <c r="K2" s="653"/>
      <c r="L2" s="653"/>
      <c r="M2" s="653"/>
      <c r="N2" s="653"/>
      <c r="O2" s="653"/>
      <c r="P2" s="653"/>
      <c r="Q2" s="653"/>
      <c r="R2" s="653"/>
      <c r="S2" s="653"/>
      <c r="T2" s="653"/>
      <c r="U2" s="653"/>
      <c r="V2" s="653"/>
      <c r="W2" s="653"/>
      <c r="X2" s="653"/>
      <c r="Y2" s="653"/>
      <c r="Z2" s="653"/>
      <c r="AA2" s="653"/>
      <c r="AB2" s="653"/>
      <c r="AC2" s="653"/>
      <c r="AD2" s="653"/>
      <c r="AE2" s="653"/>
      <c r="AF2" s="653"/>
      <c r="AG2" s="653"/>
      <c r="AH2" s="653"/>
      <c r="AI2" s="653"/>
      <c r="AJ2" s="653"/>
      <c r="AK2" s="653"/>
      <c r="AL2" s="653"/>
      <c r="AM2" s="653"/>
      <c r="AN2" s="653"/>
      <c r="AO2" s="653"/>
      <c r="AP2" s="653"/>
      <c r="AQ2" s="653"/>
      <c r="AR2" s="653"/>
      <c r="AS2" s="653"/>
      <c r="AT2" s="653"/>
      <c r="AU2" s="653"/>
      <c r="AV2" s="653"/>
      <c r="AW2" s="653"/>
      <c r="AX2" s="653"/>
      <c r="AY2" s="653"/>
      <c r="AZ2" s="653"/>
      <c r="BA2" s="653"/>
      <c r="BB2" s="653"/>
      <c r="BC2" s="653"/>
      <c r="BD2" s="653"/>
      <c r="BE2" s="653"/>
      <c r="BF2" s="653"/>
      <c r="BG2" s="653"/>
      <c r="BH2" s="653"/>
      <c r="BI2" s="653"/>
      <c r="BJ2" s="653"/>
      <c r="BK2" s="653"/>
      <c r="BL2" s="653"/>
      <c r="BM2" s="653"/>
      <c r="BN2" s="653"/>
      <c r="BO2" s="653"/>
      <c r="BP2" s="653"/>
      <c r="BQ2" s="653"/>
      <c r="BR2" s="653"/>
      <c r="BS2" s="653"/>
      <c r="BT2" s="653"/>
      <c r="BU2" s="653"/>
      <c r="BV2" s="653"/>
      <c r="BW2" s="653"/>
      <c r="BX2" s="653"/>
      <c r="BY2" s="653"/>
      <c r="BZ2" s="653"/>
      <c r="CA2" s="653"/>
      <c r="CB2" s="653"/>
      <c r="CC2" s="754"/>
      <c r="CD2" s="753"/>
      <c r="CE2" s="751"/>
      <c r="CF2" s="751"/>
    </row>
    <row r="3" spans="1:90" s="574" customFormat="1" ht="9" customHeight="1" x14ac:dyDescent="0.2">
      <c r="A3" s="751"/>
      <c r="B3" s="751"/>
      <c r="C3" s="751"/>
      <c r="D3" s="751"/>
      <c r="E3" s="751"/>
      <c r="F3" s="751"/>
      <c r="G3" s="751"/>
      <c r="H3" s="751"/>
      <c r="I3" s="751"/>
      <c r="J3" s="751"/>
      <c r="K3" s="751"/>
      <c r="L3" s="751"/>
      <c r="M3" s="751"/>
      <c r="N3" s="751"/>
      <c r="O3" s="751"/>
      <c r="P3" s="751"/>
      <c r="Q3" s="751"/>
      <c r="R3" s="751"/>
      <c r="S3" s="751"/>
      <c r="T3" s="751"/>
      <c r="U3" s="751"/>
      <c r="V3" s="751"/>
      <c r="W3" s="751"/>
      <c r="X3" s="751"/>
      <c r="Y3" s="751"/>
      <c r="Z3" s="2932" t="s">
        <v>768</v>
      </c>
      <c r="AA3" s="2933"/>
      <c r="AB3" s="2933"/>
      <c r="AC3" s="2933"/>
      <c r="AD3" s="2933"/>
      <c r="AE3" s="2933"/>
      <c r="AF3" s="2933"/>
      <c r="AG3" s="2933"/>
      <c r="AH3" s="2933"/>
      <c r="AI3" s="2933"/>
      <c r="AJ3" s="2933"/>
      <c r="AK3" s="2933"/>
      <c r="AL3" s="2933"/>
      <c r="AM3" s="2933"/>
      <c r="AN3" s="2933"/>
      <c r="AO3" s="2933"/>
      <c r="AP3" s="2933"/>
      <c r="AQ3" s="2933"/>
      <c r="AR3" s="2933"/>
      <c r="AS3" s="2933"/>
      <c r="AT3" s="2933"/>
      <c r="AU3" s="2933"/>
      <c r="AV3" s="2933"/>
      <c r="AW3" s="2933"/>
      <c r="AX3" s="2933"/>
      <c r="AY3" s="2933"/>
      <c r="AZ3" s="2933"/>
      <c r="BA3" s="2933"/>
      <c r="BB3" s="2933"/>
      <c r="BC3" s="2933"/>
      <c r="BD3" s="2933"/>
      <c r="BE3" s="2933"/>
      <c r="BF3" s="2933"/>
      <c r="BG3" s="2933"/>
      <c r="BH3" s="2933"/>
      <c r="BI3" s="2933"/>
      <c r="BJ3" s="2933"/>
      <c r="BK3" s="2934"/>
      <c r="BL3" s="742"/>
      <c r="BM3" s="748"/>
      <c r="BN3" s="751"/>
      <c r="BO3" s="751"/>
      <c r="BP3" s="751"/>
      <c r="BQ3" s="751"/>
      <c r="BR3" s="751"/>
      <c r="BS3" s="751"/>
      <c r="BT3" s="751"/>
      <c r="BU3" s="751"/>
      <c r="BV3" s="751"/>
      <c r="BW3" s="751"/>
      <c r="BX3" s="751"/>
      <c r="BY3" s="751"/>
      <c r="BZ3" s="751"/>
      <c r="CA3" s="751"/>
      <c r="CB3" s="751"/>
      <c r="CC3" s="751"/>
      <c r="CD3" s="751"/>
      <c r="CE3" s="749"/>
      <c r="CF3" s="749"/>
    </row>
    <row r="4" spans="1:90" s="574" customFormat="1" ht="9" customHeight="1" x14ac:dyDescent="0.2">
      <c r="A4" s="751"/>
      <c r="B4" s="751"/>
      <c r="C4" s="751"/>
      <c r="D4" s="751"/>
      <c r="E4" s="751"/>
      <c r="F4" s="751"/>
      <c r="G4" s="751"/>
      <c r="H4" s="751"/>
      <c r="I4" s="751"/>
      <c r="J4" s="751"/>
      <c r="K4" s="751"/>
      <c r="L4" s="751"/>
      <c r="M4" s="751"/>
      <c r="N4" s="751"/>
      <c r="O4" s="751"/>
      <c r="P4" s="751"/>
      <c r="Q4" s="751"/>
      <c r="R4" s="751"/>
      <c r="S4" s="751"/>
      <c r="T4" s="751"/>
      <c r="U4" s="751"/>
      <c r="V4" s="751"/>
      <c r="W4" s="751"/>
      <c r="X4" s="751"/>
      <c r="Y4" s="751"/>
      <c r="Z4" s="2932"/>
      <c r="AA4" s="2933"/>
      <c r="AB4" s="2933"/>
      <c r="AC4" s="2933"/>
      <c r="AD4" s="2933"/>
      <c r="AE4" s="2933"/>
      <c r="AF4" s="2933"/>
      <c r="AG4" s="2933"/>
      <c r="AH4" s="2933"/>
      <c r="AI4" s="2933"/>
      <c r="AJ4" s="2933"/>
      <c r="AK4" s="2933"/>
      <c r="AL4" s="2933"/>
      <c r="AM4" s="2933"/>
      <c r="AN4" s="2933"/>
      <c r="AO4" s="2933"/>
      <c r="AP4" s="2933"/>
      <c r="AQ4" s="2933"/>
      <c r="AR4" s="2933"/>
      <c r="AS4" s="2933"/>
      <c r="AT4" s="2933"/>
      <c r="AU4" s="2933"/>
      <c r="AV4" s="2933"/>
      <c r="AW4" s="2933"/>
      <c r="AX4" s="2933"/>
      <c r="AY4" s="2933"/>
      <c r="AZ4" s="2933"/>
      <c r="BA4" s="2933"/>
      <c r="BB4" s="2933"/>
      <c r="BC4" s="2933"/>
      <c r="BD4" s="2933"/>
      <c r="BE4" s="2933"/>
      <c r="BF4" s="2933"/>
      <c r="BG4" s="2933"/>
      <c r="BH4" s="2933"/>
      <c r="BI4" s="2933"/>
      <c r="BJ4" s="2933"/>
      <c r="BK4" s="2934"/>
      <c r="BL4" s="742"/>
      <c r="BM4" s="748"/>
      <c r="BN4" s="751"/>
      <c r="BO4" s="751"/>
      <c r="BP4" s="751"/>
      <c r="BQ4" s="751"/>
      <c r="BR4" s="751"/>
      <c r="BS4" s="751"/>
      <c r="BT4" s="751"/>
      <c r="BU4" s="751"/>
      <c r="BV4" s="751"/>
      <c r="BW4" s="751"/>
      <c r="BX4" s="752"/>
      <c r="BY4" s="751"/>
      <c r="BZ4" s="750"/>
      <c r="CA4" s="751"/>
      <c r="CB4" s="752"/>
      <c r="CC4" s="751"/>
      <c r="CD4" s="750"/>
      <c r="CE4" s="749"/>
      <c r="CF4" s="749"/>
    </row>
    <row r="5" spans="1:90" ht="18.75" customHeight="1" x14ac:dyDescent="0.25">
      <c r="B5" s="743"/>
      <c r="C5" s="743"/>
      <c r="D5" s="743"/>
      <c r="E5" s="743"/>
      <c r="F5" s="743"/>
      <c r="G5" s="743"/>
      <c r="H5" s="743"/>
      <c r="I5" s="743"/>
      <c r="J5" s="743"/>
      <c r="K5" s="743"/>
      <c r="L5" s="743"/>
      <c r="M5" s="743"/>
      <c r="N5" s="743"/>
      <c r="O5" s="743"/>
      <c r="P5" s="743"/>
      <c r="Q5" s="743"/>
      <c r="R5" s="743"/>
      <c r="S5" s="743"/>
      <c r="T5" s="743"/>
      <c r="U5" s="743"/>
      <c r="V5" s="743"/>
      <c r="W5" s="743"/>
      <c r="X5" s="743"/>
      <c r="Y5" s="743"/>
      <c r="Z5" s="2932"/>
      <c r="AA5" s="2933"/>
      <c r="AB5" s="2933"/>
      <c r="AC5" s="2933"/>
      <c r="AD5" s="2933"/>
      <c r="AE5" s="2933"/>
      <c r="AF5" s="2933"/>
      <c r="AG5" s="2933"/>
      <c r="AH5" s="2933"/>
      <c r="AI5" s="2933"/>
      <c r="AJ5" s="2933"/>
      <c r="AK5" s="2933"/>
      <c r="AL5" s="2933"/>
      <c r="AM5" s="2933"/>
      <c r="AN5" s="2933"/>
      <c r="AO5" s="2933"/>
      <c r="AP5" s="2933"/>
      <c r="AQ5" s="2933"/>
      <c r="AR5" s="2933"/>
      <c r="AS5" s="2933"/>
      <c r="AT5" s="2933"/>
      <c r="AU5" s="2933"/>
      <c r="AV5" s="2933"/>
      <c r="AW5" s="2933"/>
      <c r="AX5" s="2933"/>
      <c r="AY5" s="2933"/>
      <c r="AZ5" s="2933"/>
      <c r="BA5" s="2933"/>
      <c r="BB5" s="2933"/>
      <c r="BC5" s="2933"/>
      <c r="BD5" s="2933"/>
      <c r="BE5" s="2933"/>
      <c r="BF5" s="2933"/>
      <c r="BG5" s="2933"/>
      <c r="BH5" s="2933"/>
      <c r="BI5" s="2933"/>
      <c r="BJ5" s="2933"/>
      <c r="BK5" s="2934"/>
      <c r="BL5" s="742"/>
      <c r="BM5" s="748"/>
      <c r="BN5" s="2857" t="s">
        <v>767</v>
      </c>
      <c r="BO5" s="2857"/>
      <c r="BP5" s="2857"/>
      <c r="BQ5" s="2857"/>
      <c r="BR5" s="2857"/>
      <c r="BS5" s="2857"/>
      <c r="BT5" s="2857"/>
      <c r="BU5" s="2857"/>
      <c r="BV5" s="2857"/>
      <c r="BW5" s="2857"/>
      <c r="BX5" s="2857"/>
      <c r="BY5" s="2857"/>
      <c r="BZ5" s="2857"/>
      <c r="CA5" s="2857"/>
      <c r="CB5" s="2857"/>
      <c r="CC5" s="2857"/>
      <c r="CD5" s="2857"/>
      <c r="CE5" s="735"/>
      <c r="CF5" s="747"/>
    </row>
    <row r="6" spans="1:90" ht="6" customHeight="1" x14ac:dyDescent="0.25">
      <c r="B6" s="743"/>
      <c r="C6" s="743"/>
      <c r="D6" s="743"/>
      <c r="E6" s="743"/>
      <c r="F6" s="743"/>
      <c r="G6" s="743"/>
      <c r="H6" s="743"/>
      <c r="I6" s="743"/>
      <c r="J6" s="743"/>
      <c r="K6" s="743"/>
      <c r="L6" s="743"/>
      <c r="M6" s="743"/>
      <c r="N6" s="743"/>
      <c r="O6" s="743"/>
      <c r="P6" s="743"/>
      <c r="Q6" s="743"/>
      <c r="R6" s="743"/>
      <c r="S6" s="743"/>
      <c r="T6" s="743"/>
      <c r="U6" s="743"/>
      <c r="V6" s="743"/>
      <c r="W6" s="743"/>
      <c r="X6" s="743"/>
      <c r="Y6" s="743"/>
      <c r="Z6" s="2932"/>
      <c r="AA6" s="2933"/>
      <c r="AB6" s="2933"/>
      <c r="AC6" s="2933"/>
      <c r="AD6" s="2933"/>
      <c r="AE6" s="2933"/>
      <c r="AF6" s="2933"/>
      <c r="AG6" s="2933"/>
      <c r="AH6" s="2933"/>
      <c r="AI6" s="2933"/>
      <c r="AJ6" s="2933"/>
      <c r="AK6" s="2933"/>
      <c r="AL6" s="2933"/>
      <c r="AM6" s="2933"/>
      <c r="AN6" s="2933"/>
      <c r="AO6" s="2933"/>
      <c r="AP6" s="2933"/>
      <c r="AQ6" s="2933"/>
      <c r="AR6" s="2933"/>
      <c r="AS6" s="2933"/>
      <c r="AT6" s="2933"/>
      <c r="AU6" s="2933"/>
      <c r="AV6" s="2933"/>
      <c r="AW6" s="2933"/>
      <c r="AX6" s="2933"/>
      <c r="AY6" s="2933"/>
      <c r="AZ6" s="2933"/>
      <c r="BA6" s="2933"/>
      <c r="BB6" s="2933"/>
      <c r="BC6" s="2933"/>
      <c r="BD6" s="2933"/>
      <c r="BE6" s="2933"/>
      <c r="BF6" s="2933"/>
      <c r="BG6" s="2933"/>
      <c r="BH6" s="2933"/>
      <c r="BI6" s="2933"/>
      <c r="BJ6" s="2933"/>
      <c r="BK6" s="2934"/>
      <c r="BL6" s="2877" t="s">
        <v>766</v>
      </c>
      <c r="BM6" s="2878"/>
      <c r="BN6" s="2878"/>
      <c r="BO6" s="2878"/>
      <c r="BP6" s="2878"/>
      <c r="BQ6" s="2878"/>
      <c r="BR6" s="2878"/>
      <c r="BS6" s="2878"/>
      <c r="BT6" s="2878"/>
      <c r="BU6" s="2878"/>
      <c r="BV6" s="2878"/>
      <c r="BW6" s="2878"/>
      <c r="BX6" s="2878"/>
      <c r="BY6" s="2878"/>
      <c r="BZ6" s="2878"/>
      <c r="CA6" s="2878"/>
      <c r="CB6" s="2878"/>
      <c r="CC6" s="2878"/>
      <c r="CD6" s="2878"/>
      <c r="CE6" s="653"/>
      <c r="CF6" s="653"/>
    </row>
    <row r="7" spans="1:90" ht="9" customHeight="1" x14ac:dyDescent="0.25">
      <c r="B7" s="743"/>
      <c r="C7" s="743"/>
      <c r="D7" s="743"/>
      <c r="E7" s="743"/>
      <c r="F7" s="743"/>
      <c r="G7" s="743"/>
      <c r="H7" s="743"/>
      <c r="I7" s="743"/>
      <c r="J7" s="743"/>
      <c r="K7" s="743"/>
      <c r="L7" s="743"/>
      <c r="M7" s="743"/>
      <c r="N7" s="743"/>
      <c r="O7" s="743"/>
      <c r="P7" s="743"/>
      <c r="Q7" s="743"/>
      <c r="R7" s="743"/>
      <c r="S7" s="743"/>
      <c r="T7" s="743"/>
      <c r="U7" s="743"/>
      <c r="V7" s="743"/>
      <c r="W7" s="743"/>
      <c r="X7" s="743"/>
      <c r="Y7" s="743"/>
      <c r="Z7" s="2932"/>
      <c r="AA7" s="2933"/>
      <c r="AB7" s="2933"/>
      <c r="AC7" s="2933"/>
      <c r="AD7" s="2933"/>
      <c r="AE7" s="2933"/>
      <c r="AF7" s="2933"/>
      <c r="AG7" s="2933"/>
      <c r="AH7" s="2933"/>
      <c r="AI7" s="2933"/>
      <c r="AJ7" s="2933"/>
      <c r="AK7" s="2933"/>
      <c r="AL7" s="2933"/>
      <c r="AM7" s="2933"/>
      <c r="AN7" s="2933"/>
      <c r="AO7" s="2933"/>
      <c r="AP7" s="2933"/>
      <c r="AQ7" s="2933"/>
      <c r="AR7" s="2933"/>
      <c r="AS7" s="2933"/>
      <c r="AT7" s="2933"/>
      <c r="AU7" s="2933"/>
      <c r="AV7" s="2933"/>
      <c r="AW7" s="2933"/>
      <c r="AX7" s="2933"/>
      <c r="AY7" s="2933"/>
      <c r="AZ7" s="2933"/>
      <c r="BA7" s="2933"/>
      <c r="BB7" s="2933"/>
      <c r="BC7" s="2933"/>
      <c r="BD7" s="2933"/>
      <c r="BE7" s="2933"/>
      <c r="BF7" s="2933"/>
      <c r="BG7" s="2933"/>
      <c r="BH7" s="2933"/>
      <c r="BI7" s="2933"/>
      <c r="BJ7" s="2933"/>
      <c r="BK7" s="2934"/>
      <c r="BL7" s="2877"/>
      <c r="BM7" s="2878"/>
      <c r="BN7" s="2878"/>
      <c r="BO7" s="2878"/>
      <c r="BP7" s="2878"/>
      <c r="BQ7" s="2878"/>
      <c r="BR7" s="2878"/>
      <c r="BS7" s="2878"/>
      <c r="BT7" s="2878"/>
      <c r="BU7" s="2878"/>
      <c r="BV7" s="2878"/>
      <c r="BW7" s="2878"/>
      <c r="BX7" s="2878"/>
      <c r="BY7" s="2878"/>
      <c r="BZ7" s="2878"/>
      <c r="CA7" s="2878"/>
      <c r="CB7" s="2878"/>
      <c r="CC7" s="2878"/>
      <c r="CD7" s="2878"/>
      <c r="CE7" s="746"/>
      <c r="CF7" s="746"/>
    </row>
    <row r="8" spans="1:90" ht="9.75" customHeight="1" x14ac:dyDescent="0.25">
      <c r="B8" s="743"/>
      <c r="C8" s="743"/>
      <c r="D8" s="743"/>
      <c r="E8" s="743"/>
      <c r="F8" s="743"/>
      <c r="G8" s="743"/>
      <c r="H8" s="743"/>
      <c r="I8" s="743"/>
      <c r="J8" s="743"/>
      <c r="K8" s="743"/>
      <c r="L8" s="743"/>
      <c r="M8" s="743"/>
      <c r="N8" s="743"/>
      <c r="O8" s="743"/>
      <c r="P8" s="743"/>
      <c r="Q8" s="743"/>
      <c r="R8" s="743"/>
      <c r="S8" s="743"/>
      <c r="T8" s="743"/>
      <c r="U8" s="743"/>
      <c r="V8" s="743"/>
      <c r="W8" s="743"/>
      <c r="X8" s="743"/>
      <c r="Y8" s="743"/>
      <c r="Z8" s="2932"/>
      <c r="AA8" s="2933"/>
      <c r="AB8" s="2933"/>
      <c r="AC8" s="2933"/>
      <c r="AD8" s="2933"/>
      <c r="AE8" s="2933"/>
      <c r="AF8" s="2933"/>
      <c r="AG8" s="2933"/>
      <c r="AH8" s="2933"/>
      <c r="AI8" s="2933"/>
      <c r="AJ8" s="2933"/>
      <c r="AK8" s="2933"/>
      <c r="AL8" s="2933"/>
      <c r="AM8" s="2933"/>
      <c r="AN8" s="2933"/>
      <c r="AO8" s="2933"/>
      <c r="AP8" s="2933"/>
      <c r="AQ8" s="2933"/>
      <c r="AR8" s="2933"/>
      <c r="AS8" s="2933"/>
      <c r="AT8" s="2933"/>
      <c r="AU8" s="2933"/>
      <c r="AV8" s="2933"/>
      <c r="AW8" s="2933"/>
      <c r="AX8" s="2933"/>
      <c r="AY8" s="2933"/>
      <c r="AZ8" s="2933"/>
      <c r="BA8" s="2933"/>
      <c r="BB8" s="2933"/>
      <c r="BC8" s="2933"/>
      <c r="BD8" s="2933"/>
      <c r="BE8" s="2933"/>
      <c r="BF8" s="2933"/>
      <c r="BG8" s="2933"/>
      <c r="BH8" s="2933"/>
      <c r="BI8" s="2933"/>
      <c r="BJ8" s="2933"/>
      <c r="BK8" s="2934"/>
      <c r="BL8" s="2879" t="s">
        <v>765</v>
      </c>
      <c r="BM8" s="2880"/>
      <c r="BN8" s="2880"/>
      <c r="BO8" s="2880"/>
      <c r="BP8" s="2880"/>
      <c r="BQ8" s="2880"/>
      <c r="BR8" s="2880"/>
      <c r="BS8" s="2880"/>
      <c r="BT8" s="2880"/>
      <c r="BU8" s="2880"/>
      <c r="BV8" s="2880"/>
      <c r="BW8" s="2880"/>
      <c r="BX8" s="2880"/>
      <c r="BY8" s="2880"/>
      <c r="BZ8" s="2880"/>
      <c r="CA8" s="2880"/>
      <c r="CB8" s="2880"/>
      <c r="CC8" s="2880"/>
      <c r="CD8" s="2880"/>
      <c r="CE8" s="2880"/>
      <c r="CF8" s="2880"/>
    </row>
    <row r="9" spans="1:90" ht="6" customHeight="1" x14ac:dyDescent="0.25">
      <c r="B9" s="743"/>
      <c r="C9" s="743"/>
      <c r="D9" s="743"/>
      <c r="E9" s="743"/>
      <c r="F9" s="743"/>
      <c r="G9" s="743"/>
      <c r="H9" s="743"/>
      <c r="I9" s="743"/>
      <c r="J9" s="743"/>
      <c r="K9" s="743"/>
      <c r="L9" s="743"/>
      <c r="M9" s="743"/>
      <c r="N9" s="743"/>
      <c r="O9" s="743"/>
      <c r="P9" s="743"/>
      <c r="Q9" s="743"/>
      <c r="R9" s="743"/>
      <c r="S9" s="743"/>
      <c r="T9" s="743"/>
      <c r="U9" s="743"/>
      <c r="V9" s="743"/>
      <c r="W9" s="743"/>
      <c r="X9" s="743"/>
      <c r="Y9" s="743"/>
      <c r="Z9" s="2932"/>
      <c r="AA9" s="2933"/>
      <c r="AB9" s="2933"/>
      <c r="AC9" s="2933"/>
      <c r="AD9" s="2933"/>
      <c r="AE9" s="2933"/>
      <c r="AF9" s="2933"/>
      <c r="AG9" s="2933"/>
      <c r="AH9" s="2933"/>
      <c r="AI9" s="2933"/>
      <c r="AJ9" s="2933"/>
      <c r="AK9" s="2933"/>
      <c r="AL9" s="2933"/>
      <c r="AM9" s="2933"/>
      <c r="AN9" s="2933"/>
      <c r="AO9" s="2933"/>
      <c r="AP9" s="2933"/>
      <c r="AQ9" s="2933"/>
      <c r="AR9" s="2933"/>
      <c r="AS9" s="2933"/>
      <c r="AT9" s="2933"/>
      <c r="AU9" s="2933"/>
      <c r="AV9" s="2933"/>
      <c r="AW9" s="2933"/>
      <c r="AX9" s="2933"/>
      <c r="AY9" s="2933"/>
      <c r="AZ9" s="2933"/>
      <c r="BA9" s="2933"/>
      <c r="BB9" s="2933"/>
      <c r="BC9" s="2933"/>
      <c r="BD9" s="2933"/>
      <c r="BE9" s="2933"/>
      <c r="BF9" s="2933"/>
      <c r="BG9" s="2933"/>
      <c r="BH9" s="2933"/>
      <c r="BI9" s="2933"/>
      <c r="BJ9" s="2933"/>
      <c r="BK9" s="2934"/>
      <c r="BL9" s="745"/>
      <c r="BM9" s="744"/>
      <c r="BN9" s="744"/>
      <c r="BO9" s="744"/>
      <c r="BP9" s="744"/>
      <c r="BQ9" s="744"/>
      <c r="BR9" s="744"/>
      <c r="BS9" s="744"/>
      <c r="BT9" s="744"/>
      <c r="BU9" s="744"/>
      <c r="BV9" s="744"/>
      <c r="BW9" s="744"/>
      <c r="BX9" s="744"/>
      <c r="BY9" s="744"/>
      <c r="BZ9" s="744"/>
      <c r="CA9" s="744"/>
      <c r="CB9" s="744"/>
      <c r="CC9" s="744"/>
      <c r="CD9" s="744"/>
      <c r="CE9" s="744"/>
      <c r="CF9" s="744"/>
    </row>
    <row r="10" spans="1:90" ht="14.25" customHeight="1" thickBot="1" x14ac:dyDescent="0.3">
      <c r="B10" s="743"/>
      <c r="C10" s="743"/>
      <c r="D10" s="743"/>
      <c r="E10" s="743"/>
      <c r="F10" s="743"/>
      <c r="G10" s="743"/>
      <c r="H10" s="743"/>
      <c r="I10" s="743"/>
      <c r="J10" s="743"/>
      <c r="K10" s="743"/>
      <c r="L10" s="743"/>
      <c r="M10" s="743"/>
      <c r="N10" s="743"/>
      <c r="O10" s="743"/>
      <c r="P10" s="743"/>
      <c r="Q10" s="743"/>
      <c r="R10" s="743"/>
      <c r="S10" s="743"/>
      <c r="T10" s="743"/>
      <c r="U10" s="743"/>
      <c r="V10" s="743"/>
      <c r="W10" s="743"/>
      <c r="X10" s="743"/>
      <c r="Y10" s="743"/>
      <c r="Z10" s="2935"/>
      <c r="AA10" s="2936"/>
      <c r="AB10" s="2936"/>
      <c r="AC10" s="2936"/>
      <c r="AD10" s="2936"/>
      <c r="AE10" s="2936"/>
      <c r="AF10" s="2936"/>
      <c r="AG10" s="2936"/>
      <c r="AH10" s="2936"/>
      <c r="AI10" s="2936"/>
      <c r="AJ10" s="2936"/>
      <c r="AK10" s="2936"/>
      <c r="AL10" s="2936"/>
      <c r="AM10" s="2936"/>
      <c r="AN10" s="2936"/>
      <c r="AO10" s="2936"/>
      <c r="AP10" s="2936"/>
      <c r="AQ10" s="2936"/>
      <c r="AR10" s="2936"/>
      <c r="AS10" s="2936"/>
      <c r="AT10" s="2936"/>
      <c r="AU10" s="2936"/>
      <c r="AV10" s="2936"/>
      <c r="AW10" s="2936"/>
      <c r="AX10" s="2936"/>
      <c r="AY10" s="2936"/>
      <c r="AZ10" s="2936"/>
      <c r="BA10" s="2936"/>
      <c r="BB10" s="2936"/>
      <c r="BC10" s="2936"/>
      <c r="BD10" s="2936"/>
      <c r="BE10" s="2936"/>
      <c r="BF10" s="2936"/>
      <c r="BG10" s="2936"/>
      <c r="BH10" s="2936"/>
      <c r="BI10" s="2936"/>
      <c r="BJ10" s="2936"/>
      <c r="BK10" s="2937"/>
      <c r="BL10" s="742"/>
      <c r="BM10" s="741"/>
      <c r="BN10" s="740"/>
      <c r="BO10" s="740"/>
      <c r="BP10" s="740"/>
      <c r="BQ10" s="740"/>
      <c r="BR10" s="2854" t="s">
        <v>764</v>
      </c>
      <c r="BS10" s="2854"/>
      <c r="BT10" s="2854"/>
      <c r="BU10" s="2854"/>
      <c r="BV10" s="2854"/>
      <c r="BW10" s="2854"/>
      <c r="BX10" s="2854"/>
      <c r="BY10" s="2854"/>
      <c r="BZ10" s="2854"/>
      <c r="CA10" s="2854"/>
      <c r="CB10" s="2854"/>
      <c r="CC10" s="2854"/>
      <c r="CD10" s="2854"/>
      <c r="CE10" s="735"/>
      <c r="CF10" s="735"/>
    </row>
    <row r="11" spans="1:90" ht="15" customHeight="1" x14ac:dyDescent="0.25">
      <c r="B11" s="2872" t="s">
        <v>308</v>
      </c>
      <c r="C11" s="2872"/>
      <c r="D11" s="2872"/>
      <c r="E11" s="2872"/>
      <c r="F11" s="2872"/>
      <c r="G11" s="2872"/>
      <c r="H11" s="2872"/>
      <c r="I11" s="2872"/>
      <c r="J11" s="2872"/>
      <c r="K11" s="2872"/>
      <c r="L11" s="2872"/>
      <c r="M11" s="2872"/>
      <c r="N11" s="2872"/>
      <c r="O11" s="2872"/>
      <c r="P11" s="2872"/>
      <c r="Q11" s="2872"/>
      <c r="R11" s="2872"/>
      <c r="S11" s="2872"/>
      <c r="T11" s="2872"/>
      <c r="U11" s="2872"/>
      <c r="V11" s="2872"/>
      <c r="W11" s="2872"/>
      <c r="X11" s="2872"/>
      <c r="Y11" s="2873"/>
      <c r="Z11" s="739"/>
      <c r="AA11" s="738"/>
      <c r="AB11" s="738"/>
      <c r="AC11" s="738"/>
      <c r="AD11" s="738"/>
      <c r="AE11" s="738"/>
      <c r="AF11" s="738"/>
      <c r="AG11" s="738"/>
      <c r="AH11" s="738"/>
      <c r="AI11" s="738"/>
      <c r="AJ11" s="737"/>
      <c r="AK11" s="737"/>
      <c r="AL11" s="737"/>
      <c r="AM11" s="2909" t="s">
        <v>1132</v>
      </c>
      <c r="AN11" s="2910"/>
      <c r="AO11" s="2910"/>
      <c r="AP11" s="2910"/>
      <c r="AQ11" s="2910"/>
      <c r="AR11" s="2910"/>
      <c r="AS11" s="2910"/>
      <c r="AT11" s="2910"/>
      <c r="AU11" s="2910"/>
      <c r="AV11" s="2910"/>
      <c r="AW11" s="2910"/>
      <c r="AX11" s="2910"/>
      <c r="AY11" s="2910"/>
      <c r="AZ11" s="2910"/>
      <c r="BA11" s="2910"/>
      <c r="BB11" s="2910"/>
      <c r="BC11" s="2910"/>
      <c r="BD11" s="2910"/>
      <c r="BE11" s="2910"/>
      <c r="BF11" s="2910"/>
      <c r="BG11" s="2910"/>
      <c r="BH11" s="2910"/>
      <c r="BI11" s="2910"/>
      <c r="BJ11" s="2910"/>
      <c r="BK11" s="2910"/>
      <c r="BL11" s="2910"/>
      <c r="BM11" s="2910"/>
      <c r="BN11" s="2910"/>
      <c r="BO11" s="2910"/>
      <c r="BP11" s="2910"/>
      <c r="BQ11" s="736"/>
      <c r="BR11" s="2855" t="s">
        <v>763</v>
      </c>
      <c r="BS11" s="2856"/>
      <c r="BT11" s="2856"/>
      <c r="BU11" s="2856"/>
      <c r="BV11" s="2856"/>
      <c r="BW11" s="2856"/>
      <c r="BX11" s="2856"/>
      <c r="BY11" s="2856"/>
      <c r="BZ11" s="2856"/>
      <c r="CA11" s="2856"/>
      <c r="CB11" s="2856"/>
      <c r="CC11" s="2856"/>
      <c r="CD11" s="2856"/>
      <c r="CE11" s="2856"/>
      <c r="CF11" s="735"/>
      <c r="CG11" s="2951" t="s">
        <v>1325</v>
      </c>
      <c r="CH11" s="2951"/>
      <c r="CI11" s="2951"/>
      <c r="CJ11" s="2951"/>
      <c r="CK11" s="2951"/>
      <c r="CL11" s="2951"/>
    </row>
    <row r="12" spans="1:90" ht="11.25" customHeight="1" x14ac:dyDescent="0.25">
      <c r="B12" s="2943" t="s">
        <v>762</v>
      </c>
      <c r="C12" s="2943"/>
      <c r="D12" s="2943"/>
      <c r="E12" s="2943"/>
      <c r="F12" s="2943"/>
      <c r="G12" s="2943"/>
      <c r="H12" s="2943"/>
      <c r="I12" s="2943"/>
      <c r="J12" s="2943"/>
      <c r="K12" s="2943"/>
      <c r="L12" s="2943"/>
      <c r="M12" s="2943"/>
      <c r="N12" s="2943"/>
      <c r="O12" s="2943"/>
      <c r="P12" s="2943"/>
      <c r="Q12" s="2943"/>
      <c r="R12" s="2943"/>
      <c r="S12" s="2943"/>
      <c r="T12" s="2943"/>
      <c r="U12" s="2943"/>
      <c r="V12" s="2943"/>
      <c r="W12" s="2943"/>
      <c r="X12" s="2943"/>
      <c r="Y12" s="2944"/>
      <c r="Z12" s="2939" t="s">
        <v>761</v>
      </c>
      <c r="AA12" s="2940"/>
      <c r="AB12" s="2940"/>
      <c r="AC12" s="2940"/>
      <c r="AD12" s="2940"/>
      <c r="AE12" s="2940"/>
      <c r="AF12" s="2940"/>
      <c r="AG12" s="2940"/>
      <c r="AH12" s="2941" t="s">
        <v>760</v>
      </c>
      <c r="AI12" s="2941"/>
      <c r="AJ12" s="2941"/>
      <c r="AK12" s="2941"/>
      <c r="AL12" s="734"/>
      <c r="AM12" s="2911"/>
      <c r="AN12" s="2911"/>
      <c r="AO12" s="2911"/>
      <c r="AP12" s="2911"/>
      <c r="AQ12" s="2911"/>
      <c r="AR12" s="2911"/>
      <c r="AS12" s="2911"/>
      <c r="AT12" s="2911"/>
      <c r="AU12" s="2911"/>
      <c r="AV12" s="2911"/>
      <c r="AW12" s="2911"/>
      <c r="AX12" s="2911"/>
      <c r="AY12" s="2911"/>
      <c r="AZ12" s="2911"/>
      <c r="BA12" s="2911"/>
      <c r="BB12" s="2911"/>
      <c r="BC12" s="2911"/>
      <c r="BD12" s="2911"/>
      <c r="BE12" s="2911"/>
      <c r="BF12" s="2911"/>
      <c r="BG12" s="2911"/>
      <c r="BH12" s="2911"/>
      <c r="BI12" s="2911"/>
      <c r="BJ12" s="2911"/>
      <c r="BK12" s="2911"/>
      <c r="BL12" s="2911"/>
      <c r="BM12" s="2911"/>
      <c r="BN12" s="2911"/>
      <c r="BO12" s="2911"/>
      <c r="BP12" s="2911"/>
      <c r="BQ12" s="714"/>
      <c r="BR12" s="2905" t="s">
        <v>759</v>
      </c>
      <c r="BS12" s="2905"/>
      <c r="BT12" s="733"/>
      <c r="BU12" s="2942">
        <f>'GENERAL INFO'!G108</f>
        <v>0</v>
      </c>
      <c r="BV12" s="2942"/>
      <c r="BW12" s="2942"/>
      <c r="BX12" s="732" t="s">
        <v>33</v>
      </c>
      <c r="BY12" s="2942">
        <f>'GENERAL INFO'!J108</f>
        <v>0</v>
      </c>
      <c r="BZ12" s="2942"/>
      <c r="CA12" s="2942"/>
      <c r="CB12" s="2942"/>
      <c r="CC12" s="702"/>
      <c r="CD12" s="702"/>
      <c r="CE12" s="702"/>
      <c r="CF12" s="702"/>
      <c r="CG12" s="2951"/>
      <c r="CH12" s="2951"/>
      <c r="CI12" s="2951"/>
      <c r="CJ12" s="2951"/>
      <c r="CK12" s="2951"/>
      <c r="CL12" s="2951"/>
    </row>
    <row r="13" spans="1:90" ht="3" customHeight="1" x14ac:dyDescent="0.25">
      <c r="B13" s="2943"/>
      <c r="C13" s="2943"/>
      <c r="D13" s="2943"/>
      <c r="E13" s="2943"/>
      <c r="F13" s="2943"/>
      <c r="G13" s="2943"/>
      <c r="H13" s="2943"/>
      <c r="I13" s="2943"/>
      <c r="J13" s="2943"/>
      <c r="K13" s="2943"/>
      <c r="L13" s="2943"/>
      <c r="M13" s="2943"/>
      <c r="N13" s="2943"/>
      <c r="O13" s="2943"/>
      <c r="P13" s="2943"/>
      <c r="Q13" s="2943"/>
      <c r="R13" s="2943"/>
      <c r="S13" s="2943"/>
      <c r="T13" s="2943"/>
      <c r="U13" s="2943"/>
      <c r="V13" s="2943"/>
      <c r="W13" s="2943"/>
      <c r="X13" s="2943"/>
      <c r="Y13" s="2944"/>
      <c r="Z13" s="731"/>
      <c r="AA13" s="730"/>
      <c r="AB13" s="730"/>
      <c r="AC13" s="730"/>
      <c r="AD13" s="730"/>
      <c r="AE13" s="730"/>
      <c r="AF13" s="730"/>
      <c r="AG13" s="730"/>
      <c r="AH13" s="729"/>
      <c r="AI13" s="729"/>
      <c r="AJ13" s="729"/>
      <c r="AK13" s="729"/>
      <c r="AL13" s="729"/>
      <c r="AM13" s="728"/>
      <c r="AN13" s="727"/>
      <c r="AO13" s="727"/>
      <c r="AP13" s="727"/>
      <c r="AQ13" s="726"/>
      <c r="AR13" s="726"/>
      <c r="AS13" s="725"/>
      <c r="AT13" s="724"/>
      <c r="AU13" s="724"/>
      <c r="AV13" s="718"/>
      <c r="AW13" s="718"/>
      <c r="AX13" s="718"/>
      <c r="AY13" s="718"/>
      <c r="AZ13" s="718"/>
      <c r="BA13" s="718"/>
      <c r="BB13" s="723"/>
      <c r="BC13" s="722"/>
      <c r="BD13" s="721"/>
      <c r="BE13" s="720"/>
      <c r="BF13" s="718"/>
      <c r="BG13" s="718"/>
      <c r="BH13" s="718"/>
      <c r="BI13" s="719"/>
      <c r="BJ13" s="718"/>
      <c r="BK13" s="718"/>
      <c r="BL13" s="718"/>
      <c r="BM13" s="718"/>
      <c r="BN13" s="717"/>
      <c r="BO13" s="716"/>
      <c r="BP13" s="715"/>
      <c r="BQ13" s="714"/>
      <c r="BR13" s="713"/>
      <c r="BS13" s="2905"/>
      <c r="BT13" s="2905"/>
      <c r="BU13" s="2905"/>
      <c r="BV13" s="702"/>
      <c r="BW13" s="702"/>
      <c r="BX13" s="702"/>
      <c r="BY13" s="702"/>
      <c r="BZ13" s="702"/>
      <c r="CA13" s="702"/>
      <c r="CB13" s="702"/>
      <c r="CC13" s="702"/>
      <c r="CD13" s="702"/>
      <c r="CE13" s="702"/>
      <c r="CF13" s="702"/>
      <c r="CG13" s="2951"/>
      <c r="CH13" s="2951"/>
      <c r="CI13" s="2951"/>
      <c r="CJ13" s="2951"/>
      <c r="CK13" s="2951"/>
      <c r="CL13" s="2951"/>
    </row>
    <row r="14" spans="1:90" ht="16.5" customHeight="1" thickBot="1" x14ac:dyDescent="0.3">
      <c r="B14" s="2945"/>
      <c r="C14" s="2945"/>
      <c r="D14" s="2945"/>
      <c r="E14" s="2945"/>
      <c r="F14" s="2945"/>
      <c r="G14" s="2945"/>
      <c r="H14" s="2945"/>
      <c r="I14" s="2945"/>
      <c r="J14" s="2945"/>
      <c r="K14" s="2945"/>
      <c r="L14" s="2945"/>
      <c r="M14" s="2945"/>
      <c r="N14" s="2945"/>
      <c r="O14" s="2945"/>
      <c r="P14" s="2945"/>
      <c r="Q14" s="2945"/>
      <c r="R14" s="2945"/>
      <c r="S14" s="2945"/>
      <c r="T14" s="2945"/>
      <c r="U14" s="2945"/>
      <c r="V14" s="2945"/>
      <c r="W14" s="2945"/>
      <c r="X14" s="2945"/>
      <c r="Y14" s="2946"/>
      <c r="Z14" s="712"/>
      <c r="AA14" s="710"/>
      <c r="AB14" s="710"/>
      <c r="AC14" s="710"/>
      <c r="AD14" s="710"/>
      <c r="AE14" s="710"/>
      <c r="AF14" s="710"/>
      <c r="AG14" s="710"/>
      <c r="AH14" s="710"/>
      <c r="AI14" s="711"/>
      <c r="AJ14" s="711"/>
      <c r="AK14" s="711"/>
      <c r="AL14" s="711"/>
      <c r="AM14" s="711"/>
      <c r="AN14" s="710"/>
      <c r="AO14" s="710"/>
      <c r="AP14" s="710"/>
      <c r="AQ14" s="710"/>
      <c r="AR14" s="710"/>
      <c r="AS14" s="709"/>
      <c r="AT14" s="710"/>
      <c r="AU14" s="710"/>
      <c r="AV14" s="709"/>
      <c r="AW14" s="709"/>
      <c r="AX14" s="709"/>
      <c r="AY14" s="709"/>
      <c r="AZ14" s="709"/>
      <c r="BA14" s="709"/>
      <c r="BB14" s="709"/>
      <c r="BC14" s="709"/>
      <c r="BD14" s="709"/>
      <c r="BE14" s="709"/>
      <c r="BF14" s="709"/>
      <c r="BG14" s="709"/>
      <c r="BH14" s="709"/>
      <c r="BI14" s="709"/>
      <c r="BJ14" s="709"/>
      <c r="BK14" s="709"/>
      <c r="BL14" s="709"/>
      <c r="BM14" s="709"/>
      <c r="BN14" s="708"/>
      <c r="BO14" s="707"/>
      <c r="BP14" s="706"/>
      <c r="BQ14" s="705"/>
      <c r="BR14" s="704"/>
      <c r="BS14" s="704"/>
      <c r="BT14" s="704"/>
      <c r="BU14" s="703"/>
      <c r="BV14" s="703"/>
      <c r="BW14" s="703"/>
      <c r="BX14" s="703"/>
      <c r="BY14" s="703"/>
      <c r="BZ14" s="703"/>
      <c r="CA14" s="703"/>
      <c r="CB14" s="703"/>
      <c r="CC14" s="703"/>
      <c r="CD14" s="703"/>
      <c r="CE14" s="702"/>
      <c r="CF14" s="702"/>
      <c r="CG14" s="2951"/>
      <c r="CH14" s="2951"/>
      <c r="CI14" s="2951"/>
      <c r="CJ14" s="2951"/>
      <c r="CK14" s="2951"/>
      <c r="CL14" s="2951"/>
    </row>
    <row r="15" spans="1:90" s="653" customFormat="1" ht="5.25" customHeight="1" x14ac:dyDescent="0.2">
      <c r="B15" s="618"/>
      <c r="C15" s="617"/>
      <c r="D15" s="617"/>
      <c r="E15" s="617"/>
      <c r="F15" s="617"/>
      <c r="G15" s="617"/>
      <c r="H15" s="617"/>
      <c r="I15" s="617"/>
      <c r="J15" s="617"/>
      <c r="K15" s="617"/>
      <c r="L15" s="617"/>
      <c r="M15" s="617"/>
      <c r="N15" s="617"/>
      <c r="O15" s="616"/>
      <c r="P15" s="616"/>
      <c r="Q15" s="616"/>
      <c r="R15" s="616"/>
      <c r="S15" s="616"/>
      <c r="T15" s="616"/>
      <c r="U15" s="616"/>
      <c r="V15" s="616"/>
      <c r="W15" s="616"/>
      <c r="X15" s="616"/>
      <c r="Y15" s="616"/>
      <c r="Z15" s="616"/>
      <c r="AA15" s="616"/>
      <c r="AB15" s="616"/>
      <c r="AC15" s="616"/>
      <c r="AD15" s="616"/>
      <c r="AE15" s="616"/>
      <c r="AF15" s="616"/>
      <c r="AG15" s="616"/>
      <c r="AH15" s="616"/>
      <c r="AI15" s="616"/>
      <c r="AJ15" s="616"/>
      <c r="AK15" s="616"/>
      <c r="AL15" s="616"/>
      <c r="AM15" s="616"/>
      <c r="AN15" s="616"/>
      <c r="AO15" s="616"/>
      <c r="AP15" s="615"/>
      <c r="AQ15" s="615"/>
      <c r="AR15" s="615"/>
      <c r="AS15" s="615"/>
      <c r="AT15" s="615"/>
      <c r="AU15" s="615"/>
      <c r="AV15" s="615"/>
      <c r="AW15" s="615"/>
      <c r="AX15" s="615"/>
      <c r="AY15" s="615"/>
      <c r="AZ15" s="615"/>
      <c r="BA15" s="615"/>
      <c r="BB15" s="615"/>
      <c r="BC15" s="615"/>
      <c r="BD15" s="615"/>
      <c r="BE15" s="615"/>
      <c r="BF15" s="615"/>
      <c r="BG15" s="615"/>
      <c r="BH15" s="615"/>
      <c r="BI15" s="615"/>
      <c r="BJ15" s="615"/>
      <c r="BK15" s="615"/>
      <c r="BL15" s="615"/>
      <c r="BM15" s="615"/>
      <c r="BN15" s="615"/>
      <c r="BO15" s="615"/>
      <c r="BP15" s="615"/>
      <c r="BQ15" s="615"/>
      <c r="BR15" s="615"/>
      <c r="BS15" s="615"/>
      <c r="BT15" s="615"/>
      <c r="BU15" s="615"/>
      <c r="BV15" s="615"/>
      <c r="BW15" s="615"/>
      <c r="BX15" s="615"/>
      <c r="BY15" s="615"/>
      <c r="BZ15" s="615"/>
      <c r="CA15" s="615"/>
      <c r="CB15" s="615"/>
      <c r="CC15" s="615"/>
      <c r="CD15" s="614"/>
    </row>
    <row r="16" spans="1:90" s="653" customFormat="1" ht="23.1" customHeight="1" x14ac:dyDescent="0.2">
      <c r="B16" s="698"/>
      <c r="C16" s="2876" t="s">
        <v>758</v>
      </c>
      <c r="D16" s="2915"/>
      <c r="E16" s="2915"/>
      <c r="F16" s="2915"/>
      <c r="G16" s="2915"/>
      <c r="H16" s="2915"/>
      <c r="I16" s="2915"/>
      <c r="J16" s="2915"/>
      <c r="K16" s="701" t="s">
        <v>29</v>
      </c>
      <c r="L16" s="2953" t="s">
        <v>757</v>
      </c>
      <c r="M16" s="2953"/>
      <c r="N16" s="2953"/>
      <c r="O16" s="2953"/>
      <c r="P16" s="2885" t="str">
        <f>'FE-1770 S-1'!L81</f>
        <v>-</v>
      </c>
      <c r="Q16" s="2885"/>
      <c r="R16" s="2885"/>
      <c r="S16" s="2885"/>
      <c r="T16" s="2885"/>
      <c r="U16" s="2885"/>
      <c r="V16" s="2885"/>
      <c r="W16" s="2885"/>
      <c r="X16" s="2885"/>
      <c r="Y16" s="2885"/>
      <c r="Z16" s="2885"/>
      <c r="AA16" s="2885"/>
      <c r="AB16" s="2885"/>
      <c r="AC16" s="2885"/>
      <c r="AD16" s="2885"/>
      <c r="AE16" s="2885"/>
      <c r="AF16" s="2885"/>
      <c r="AG16" s="2885"/>
      <c r="AH16" s="2885"/>
      <c r="AI16" s="2885"/>
      <c r="AJ16" s="2885"/>
      <c r="AK16" s="2885"/>
      <c r="AL16" s="2885"/>
      <c r="AM16" s="2885"/>
      <c r="AN16" s="2885"/>
      <c r="AO16" s="2885"/>
      <c r="AP16" s="2885"/>
      <c r="AQ16" s="2885"/>
      <c r="AR16" s="2885"/>
      <c r="AS16" s="2885"/>
      <c r="AT16" s="2885"/>
      <c r="AU16" s="2885"/>
      <c r="AV16" s="2885"/>
      <c r="AW16" s="2885"/>
      <c r="AX16" s="2885"/>
      <c r="AY16" s="2885"/>
      <c r="AZ16" s="2885"/>
      <c r="BA16" s="2885"/>
      <c r="BB16" s="2885"/>
      <c r="BC16" s="2885"/>
      <c r="BD16" s="700"/>
      <c r="BE16" s="700"/>
      <c r="BF16" s="700"/>
      <c r="BG16" s="700"/>
      <c r="BH16" s="700"/>
      <c r="BI16" s="700"/>
      <c r="BJ16" s="700"/>
      <c r="BK16" s="700"/>
      <c r="BL16" s="700"/>
      <c r="BM16" s="700"/>
      <c r="BN16" s="700"/>
      <c r="BO16" s="2950"/>
      <c r="BP16" s="2950"/>
      <c r="BQ16" s="2950"/>
      <c r="BR16" s="604"/>
      <c r="BS16" s="604"/>
      <c r="BT16" s="699"/>
      <c r="BU16" s="699"/>
      <c r="BV16" s="699"/>
      <c r="BW16" s="699"/>
      <c r="BX16" s="699"/>
      <c r="BY16" s="604"/>
      <c r="BZ16" s="604"/>
      <c r="CA16" s="604"/>
      <c r="CB16" s="604"/>
      <c r="CC16" s="604"/>
      <c r="CD16" s="603"/>
    </row>
    <row r="17" spans="2:84" s="653" customFormat="1" ht="6" customHeight="1" x14ac:dyDescent="0.2">
      <c r="B17" s="608"/>
      <c r="C17" s="599"/>
      <c r="D17" s="599"/>
      <c r="E17" s="599"/>
      <c r="F17" s="599"/>
      <c r="G17" s="599"/>
      <c r="H17" s="599"/>
      <c r="I17" s="599"/>
      <c r="J17" s="607"/>
      <c r="K17" s="607"/>
      <c r="L17" s="607"/>
      <c r="M17" s="599"/>
      <c r="N17" s="599"/>
      <c r="O17" s="606"/>
      <c r="P17" s="606"/>
      <c r="Q17" s="606"/>
      <c r="R17" s="605"/>
      <c r="S17" s="605"/>
      <c r="T17" s="605"/>
      <c r="U17" s="605"/>
      <c r="V17" s="605"/>
      <c r="W17" s="605"/>
      <c r="X17" s="605"/>
      <c r="Y17" s="605"/>
      <c r="Z17" s="605"/>
      <c r="AA17" s="605"/>
      <c r="AB17" s="605"/>
      <c r="AC17" s="605"/>
      <c r="AD17" s="605"/>
      <c r="AE17" s="605"/>
      <c r="AF17" s="605"/>
      <c r="AG17" s="605"/>
      <c r="AH17" s="605"/>
      <c r="AI17" s="605"/>
      <c r="AJ17" s="605"/>
      <c r="AK17" s="605"/>
      <c r="AL17" s="605"/>
      <c r="AM17" s="605"/>
      <c r="AN17" s="605"/>
      <c r="AO17" s="605"/>
      <c r="AP17" s="604"/>
      <c r="AQ17" s="604"/>
      <c r="AR17" s="604"/>
      <c r="AS17" s="604"/>
      <c r="AT17" s="604"/>
      <c r="AU17" s="604"/>
      <c r="AV17" s="604"/>
      <c r="AW17" s="604"/>
      <c r="AX17" s="604"/>
      <c r="AY17" s="604"/>
      <c r="AZ17" s="604"/>
      <c r="BA17" s="604"/>
      <c r="BB17" s="604"/>
      <c r="BC17" s="604"/>
      <c r="BD17" s="604"/>
      <c r="BE17" s="604"/>
      <c r="BF17" s="604"/>
      <c r="BG17" s="604"/>
      <c r="BH17" s="604"/>
      <c r="BI17" s="604"/>
      <c r="BJ17" s="604"/>
      <c r="BK17" s="604"/>
      <c r="BL17" s="604"/>
      <c r="BM17" s="604"/>
      <c r="BN17" s="604"/>
      <c r="BO17" s="604"/>
      <c r="BP17" s="604"/>
      <c r="BQ17" s="604"/>
      <c r="BR17" s="604"/>
      <c r="BS17" s="604"/>
      <c r="BT17" s="604"/>
      <c r="BU17" s="604"/>
      <c r="BV17" s="604"/>
      <c r="BW17" s="604"/>
      <c r="BX17" s="604"/>
      <c r="BY17" s="604"/>
      <c r="BZ17" s="604"/>
      <c r="CA17" s="604"/>
      <c r="CB17" s="604"/>
      <c r="CC17" s="604"/>
      <c r="CD17" s="603"/>
    </row>
    <row r="18" spans="2:84" s="653" customFormat="1" ht="23.1" customHeight="1" x14ac:dyDescent="0.2">
      <c r="B18" s="698"/>
      <c r="C18" s="2912" t="s">
        <v>756</v>
      </c>
      <c r="D18" s="2913"/>
      <c r="E18" s="2913"/>
      <c r="F18" s="2913"/>
      <c r="G18" s="2913"/>
      <c r="H18" s="2913"/>
      <c r="I18" s="2913"/>
      <c r="J18" s="2913"/>
      <c r="K18" s="697" t="s">
        <v>29</v>
      </c>
      <c r="L18" s="2903" t="s">
        <v>755</v>
      </c>
      <c r="M18" s="2903"/>
      <c r="N18" s="2903"/>
      <c r="O18" s="2903"/>
      <c r="P18" s="2923">
        <f>'FE-1770 S-1'!C81</f>
        <v>0</v>
      </c>
      <c r="Q18" s="2923"/>
      <c r="R18" s="2923"/>
      <c r="S18" s="2923"/>
      <c r="T18" s="2923"/>
      <c r="U18" s="2923"/>
      <c r="V18" s="2923"/>
      <c r="W18" s="2923"/>
      <c r="X18" s="2923"/>
      <c r="Y18" s="2923"/>
      <c r="Z18" s="2923"/>
      <c r="AA18" s="2923"/>
      <c r="AB18" s="2923"/>
      <c r="AC18" s="2923"/>
      <c r="AD18" s="2923"/>
      <c r="AE18" s="2923"/>
      <c r="AF18" s="2923"/>
      <c r="AG18" s="2923"/>
      <c r="AH18" s="2923"/>
      <c r="AI18" s="2923"/>
      <c r="AJ18" s="2923"/>
      <c r="AK18" s="2923"/>
      <c r="AL18" s="2923"/>
      <c r="AM18" s="2923"/>
      <c r="AN18" s="2923"/>
      <c r="AO18" s="2923"/>
      <c r="AP18" s="2923"/>
      <c r="AQ18" s="2923"/>
      <c r="AR18" s="2923"/>
      <c r="AS18" s="2923"/>
      <c r="AT18" s="2923"/>
      <c r="AU18" s="2923"/>
      <c r="AV18" s="2923"/>
      <c r="AW18" s="2923"/>
      <c r="AX18" s="2923"/>
      <c r="AY18" s="2923"/>
      <c r="AZ18" s="2923"/>
      <c r="BA18" s="2923"/>
      <c r="BB18" s="2923"/>
      <c r="BC18" s="2923"/>
      <c r="BD18" s="2923"/>
      <c r="BE18" s="2923"/>
      <c r="BF18" s="2923"/>
      <c r="BG18" s="2923"/>
      <c r="BH18" s="2923"/>
      <c r="BI18" s="2923"/>
      <c r="BJ18" s="2923"/>
      <c r="BK18" s="2923"/>
      <c r="BL18" s="2923"/>
      <c r="BM18" s="2923"/>
      <c r="BN18" s="2923"/>
      <c r="BO18" s="2923"/>
      <c r="BP18" s="2923"/>
      <c r="BQ18" s="2923"/>
      <c r="BR18" s="2923"/>
      <c r="BS18" s="2923"/>
      <c r="BT18" s="2923"/>
      <c r="BU18" s="2923"/>
      <c r="BV18" s="2923"/>
      <c r="BW18" s="2923"/>
      <c r="BX18" s="2923"/>
      <c r="BY18" s="2923"/>
      <c r="BZ18" s="2923"/>
      <c r="CA18" s="2923"/>
      <c r="CB18" s="2923"/>
      <c r="CC18" s="2923"/>
      <c r="CD18" s="592"/>
      <c r="CE18" s="654"/>
      <c r="CF18" s="654"/>
    </row>
    <row r="19" spans="2:84" s="653" customFormat="1" ht="9" customHeight="1" thickBot="1" x14ac:dyDescent="0.25">
      <c r="B19" s="591"/>
      <c r="C19" s="590"/>
      <c r="D19" s="588"/>
      <c r="E19" s="588"/>
      <c r="F19" s="588"/>
      <c r="G19" s="588"/>
      <c r="H19" s="588"/>
      <c r="I19" s="588"/>
      <c r="J19" s="589"/>
      <c r="K19" s="589"/>
      <c r="L19" s="589"/>
      <c r="M19" s="588"/>
      <c r="N19" s="587"/>
      <c r="O19" s="587"/>
      <c r="P19" s="587"/>
      <c r="Q19" s="587"/>
      <c r="R19" s="586"/>
      <c r="S19" s="586"/>
      <c r="T19" s="586"/>
      <c r="U19" s="586"/>
      <c r="V19" s="586"/>
      <c r="W19" s="586"/>
      <c r="X19" s="586"/>
      <c r="Y19" s="586"/>
      <c r="Z19" s="586"/>
      <c r="AA19" s="586"/>
      <c r="AB19" s="586"/>
      <c r="AC19" s="586"/>
      <c r="AD19" s="586"/>
      <c r="AE19" s="586"/>
      <c r="AF19" s="586"/>
      <c r="AG19" s="586"/>
      <c r="AH19" s="586"/>
      <c r="AI19" s="586"/>
      <c r="AJ19" s="586"/>
      <c r="AK19" s="586"/>
      <c r="AL19" s="586"/>
      <c r="AM19" s="586"/>
      <c r="AN19" s="586"/>
      <c r="AO19" s="586"/>
      <c r="AP19" s="586"/>
      <c r="AQ19" s="586"/>
      <c r="AR19" s="586"/>
      <c r="AS19" s="586"/>
      <c r="AT19" s="586"/>
      <c r="AU19" s="586"/>
      <c r="AV19" s="586"/>
      <c r="AW19" s="586"/>
      <c r="AX19" s="586"/>
      <c r="AY19" s="586"/>
      <c r="AZ19" s="586"/>
      <c r="BA19" s="586"/>
      <c r="BB19" s="586"/>
      <c r="BC19" s="586"/>
      <c r="BD19" s="586"/>
      <c r="BE19" s="586"/>
      <c r="BF19" s="586"/>
      <c r="BG19" s="586"/>
      <c r="BH19" s="586"/>
      <c r="BI19" s="586"/>
      <c r="BJ19" s="586"/>
      <c r="BK19" s="586"/>
      <c r="BL19" s="586"/>
      <c r="BM19" s="586"/>
      <c r="BN19" s="586"/>
      <c r="BO19" s="586"/>
      <c r="BP19" s="586"/>
      <c r="BQ19" s="586"/>
      <c r="BR19" s="586"/>
      <c r="BS19" s="586"/>
      <c r="BT19" s="586"/>
      <c r="BU19" s="586"/>
      <c r="BV19" s="586"/>
      <c r="BW19" s="586"/>
      <c r="BX19" s="586"/>
      <c r="BY19" s="586"/>
      <c r="BZ19" s="586"/>
      <c r="CA19" s="586"/>
      <c r="CB19" s="586"/>
      <c r="CC19" s="586"/>
      <c r="CD19" s="585"/>
      <c r="CE19" s="654"/>
      <c r="CF19" s="654"/>
    </row>
    <row r="20" spans="2:84" s="653" customFormat="1" ht="9" customHeight="1" x14ac:dyDescent="0.2">
      <c r="B20" s="695"/>
      <c r="C20" s="695"/>
      <c r="D20" s="696"/>
      <c r="E20" s="696"/>
      <c r="F20" s="696"/>
      <c r="G20" s="696"/>
      <c r="H20" s="696"/>
      <c r="I20" s="695"/>
      <c r="J20" s="694"/>
      <c r="K20" s="694"/>
      <c r="L20" s="693"/>
      <c r="M20" s="692"/>
      <c r="N20" s="596"/>
      <c r="O20" s="596"/>
      <c r="P20" s="596"/>
      <c r="Q20" s="596"/>
      <c r="R20" s="593"/>
      <c r="S20" s="593"/>
      <c r="T20" s="593"/>
      <c r="U20" s="593"/>
      <c r="V20" s="593"/>
      <c r="W20" s="593"/>
      <c r="X20" s="593"/>
      <c r="Y20" s="593"/>
      <c r="Z20" s="593"/>
      <c r="AA20" s="593"/>
      <c r="AB20" s="593"/>
      <c r="AC20" s="593"/>
      <c r="AD20" s="593"/>
      <c r="AE20" s="593"/>
      <c r="AF20" s="593"/>
      <c r="AG20" s="593"/>
      <c r="AH20" s="593"/>
      <c r="AI20" s="593"/>
      <c r="AJ20" s="593"/>
      <c r="AK20" s="593"/>
      <c r="AL20" s="593"/>
      <c r="AM20" s="593"/>
      <c r="AN20" s="593"/>
      <c r="AO20" s="593"/>
      <c r="AP20" s="593"/>
      <c r="AQ20" s="593"/>
      <c r="AR20" s="593"/>
      <c r="AS20" s="593"/>
      <c r="AT20" s="593"/>
      <c r="AU20" s="593"/>
      <c r="AV20" s="593"/>
      <c r="AW20" s="593"/>
      <c r="AX20" s="593"/>
      <c r="AY20" s="593"/>
      <c r="AZ20" s="593"/>
      <c r="BA20" s="593"/>
      <c r="BB20" s="593"/>
      <c r="BC20" s="593"/>
      <c r="BD20" s="593"/>
      <c r="BE20" s="593"/>
      <c r="BF20" s="593"/>
      <c r="BG20" s="593"/>
      <c r="BH20" s="593"/>
      <c r="BI20" s="593"/>
      <c r="BJ20" s="593"/>
      <c r="BK20" s="593"/>
      <c r="BL20" s="593"/>
      <c r="BM20" s="593"/>
      <c r="BN20" s="593"/>
      <c r="BO20" s="593"/>
      <c r="BP20" s="593"/>
      <c r="BQ20" s="593"/>
      <c r="BR20" s="593"/>
      <c r="BS20" s="593"/>
      <c r="BT20" s="593"/>
      <c r="BU20" s="593"/>
      <c r="BV20" s="593"/>
      <c r="BW20" s="593"/>
      <c r="BX20" s="593"/>
      <c r="BY20" s="593"/>
      <c r="BZ20" s="593"/>
      <c r="CA20" s="593"/>
      <c r="CB20" s="593"/>
      <c r="CC20" s="593"/>
      <c r="CD20" s="691"/>
      <c r="CE20" s="654"/>
      <c r="CF20" s="654"/>
    </row>
    <row r="21" spans="2:84" ht="15" x14ac:dyDescent="0.25">
      <c r="B21" s="2938" t="s">
        <v>754</v>
      </c>
      <c r="C21" s="2938"/>
      <c r="D21" s="2938"/>
      <c r="E21" s="2938"/>
      <c r="F21" s="2938"/>
      <c r="G21" s="2938"/>
      <c r="H21" s="2938"/>
      <c r="I21" s="2938"/>
      <c r="J21" s="2938"/>
      <c r="K21" s="2938"/>
      <c r="L21" s="2938"/>
      <c r="M21" s="2938"/>
      <c r="N21" s="2938"/>
      <c r="O21" s="2938"/>
      <c r="P21" s="2938"/>
      <c r="Q21" s="2938"/>
      <c r="R21" s="2938"/>
      <c r="S21" s="2938"/>
      <c r="T21" s="2938"/>
      <c r="U21" s="2938"/>
      <c r="V21" s="2938"/>
      <c r="W21" s="2938"/>
      <c r="X21" s="2938"/>
      <c r="Y21" s="2938"/>
      <c r="Z21" s="2938"/>
      <c r="AA21" s="2938"/>
      <c r="AB21" s="2938"/>
      <c r="AC21" s="2938"/>
      <c r="AD21" s="2938"/>
      <c r="AE21" s="2938"/>
      <c r="AF21" s="2938"/>
      <c r="AG21" s="2938"/>
      <c r="AH21" s="2938"/>
      <c r="AI21" s="2938"/>
      <c r="AJ21" s="2938"/>
      <c r="AK21" s="2938"/>
      <c r="AL21" s="2938"/>
      <c r="AM21" s="2938"/>
      <c r="AN21" s="2938"/>
      <c r="AO21" s="2938"/>
      <c r="AP21" s="2938"/>
      <c r="AQ21" s="2938"/>
      <c r="AR21" s="2938"/>
      <c r="AS21" s="2938"/>
      <c r="AT21" s="2938"/>
      <c r="AU21" s="2938"/>
      <c r="AV21" s="2938"/>
      <c r="AW21" s="2938"/>
      <c r="AX21" s="2938"/>
      <c r="AY21" s="2938"/>
      <c r="AZ21" s="2938"/>
      <c r="BA21" s="2938"/>
      <c r="BB21" s="2938"/>
      <c r="BC21" s="2938"/>
      <c r="BD21" s="2938"/>
      <c r="BE21" s="2938"/>
      <c r="BF21" s="2938"/>
      <c r="BG21" s="2938"/>
      <c r="BH21" s="2938"/>
      <c r="BI21" s="2938"/>
      <c r="BJ21" s="2938"/>
      <c r="BK21" s="2938"/>
      <c r="BL21" s="2938"/>
      <c r="BM21" s="2938"/>
      <c r="BN21" s="2938"/>
      <c r="BO21" s="2938"/>
      <c r="BP21" s="2938"/>
      <c r="BQ21" s="2938"/>
      <c r="BR21" s="2938"/>
      <c r="BS21" s="2938"/>
      <c r="BT21" s="2938"/>
      <c r="BU21" s="2938"/>
      <c r="BV21" s="2938"/>
      <c r="BW21" s="2938"/>
      <c r="BX21" s="2938"/>
      <c r="BY21" s="2938"/>
      <c r="BZ21" s="2938"/>
      <c r="CA21" s="2938"/>
      <c r="CB21" s="2938"/>
      <c r="CC21" s="2938"/>
      <c r="CD21" s="2938"/>
      <c r="CE21" s="689"/>
      <c r="CF21" s="689"/>
    </row>
    <row r="22" spans="2:84" ht="3.75" customHeight="1" thickBot="1" x14ac:dyDescent="0.3">
      <c r="B22" s="690"/>
      <c r="C22" s="690"/>
      <c r="D22" s="690"/>
      <c r="E22" s="690"/>
      <c r="F22" s="690"/>
      <c r="G22" s="690"/>
      <c r="H22" s="690"/>
      <c r="I22" s="690"/>
      <c r="J22" s="690"/>
      <c r="K22" s="690"/>
      <c r="L22" s="690"/>
      <c r="M22" s="690"/>
      <c r="N22" s="690"/>
      <c r="O22" s="690"/>
      <c r="P22" s="690"/>
      <c r="Q22" s="690"/>
      <c r="R22" s="690"/>
      <c r="S22" s="690"/>
      <c r="T22" s="690"/>
      <c r="U22" s="690"/>
      <c r="V22" s="690"/>
      <c r="W22" s="690"/>
      <c r="X22" s="690"/>
      <c r="Y22" s="690"/>
      <c r="Z22" s="690"/>
      <c r="AA22" s="690"/>
      <c r="AB22" s="690"/>
      <c r="AC22" s="690"/>
      <c r="AD22" s="690"/>
      <c r="AE22" s="690"/>
      <c r="AF22" s="690"/>
      <c r="AG22" s="690"/>
      <c r="AH22" s="690"/>
      <c r="AI22" s="690"/>
      <c r="AJ22" s="690"/>
      <c r="AK22" s="690"/>
      <c r="AL22" s="690"/>
      <c r="AM22" s="690"/>
      <c r="AN22" s="690"/>
      <c r="AO22" s="690"/>
      <c r="AP22" s="690"/>
      <c r="AQ22" s="690"/>
      <c r="AR22" s="690"/>
      <c r="AS22" s="690"/>
      <c r="AT22" s="690"/>
      <c r="AU22" s="690"/>
      <c r="AV22" s="690"/>
      <c r="AW22" s="690"/>
      <c r="AX22" s="690"/>
      <c r="AY22" s="690"/>
      <c r="AZ22" s="690"/>
      <c r="BA22" s="690"/>
      <c r="BB22" s="690"/>
      <c r="BC22" s="690"/>
      <c r="BD22" s="690"/>
      <c r="BE22" s="690"/>
      <c r="BF22" s="690"/>
      <c r="BG22" s="690"/>
      <c r="BH22" s="690"/>
      <c r="BI22" s="690"/>
      <c r="BJ22" s="690"/>
      <c r="BK22" s="690"/>
      <c r="BL22" s="690"/>
      <c r="BM22" s="690"/>
      <c r="BN22" s="690"/>
      <c r="BO22" s="690"/>
      <c r="BP22" s="690"/>
      <c r="BQ22" s="690"/>
      <c r="BR22" s="690"/>
      <c r="BS22" s="690"/>
      <c r="BT22" s="690"/>
      <c r="BU22" s="690"/>
      <c r="BV22" s="690"/>
      <c r="BW22" s="690"/>
      <c r="BX22" s="690"/>
      <c r="BY22" s="690"/>
      <c r="BZ22" s="690"/>
      <c r="CA22" s="690"/>
      <c r="CB22" s="690"/>
      <c r="CC22" s="690"/>
      <c r="CD22" s="690"/>
      <c r="CE22" s="689"/>
      <c r="CF22" s="689"/>
    </row>
    <row r="23" spans="2:84" s="653" customFormat="1" ht="9" customHeight="1" x14ac:dyDescent="0.2">
      <c r="B23" s="618"/>
      <c r="C23" s="617"/>
      <c r="D23" s="617"/>
      <c r="E23" s="617"/>
      <c r="F23" s="617"/>
      <c r="G23" s="617"/>
      <c r="H23" s="617"/>
      <c r="I23" s="617"/>
      <c r="J23" s="617"/>
      <c r="K23" s="617"/>
      <c r="L23" s="617"/>
      <c r="M23" s="617"/>
      <c r="N23" s="617"/>
      <c r="O23" s="616"/>
      <c r="P23" s="616"/>
      <c r="Q23" s="616"/>
      <c r="R23" s="616"/>
      <c r="S23" s="616"/>
      <c r="T23" s="616"/>
      <c r="U23" s="616"/>
      <c r="V23" s="616"/>
      <c r="W23" s="616"/>
      <c r="X23" s="616"/>
      <c r="Y23" s="616"/>
      <c r="Z23" s="616"/>
      <c r="AA23" s="616"/>
      <c r="AB23" s="616"/>
      <c r="AC23" s="616"/>
      <c r="AD23" s="616"/>
      <c r="AE23" s="616"/>
      <c r="AF23" s="616"/>
      <c r="AG23" s="616"/>
      <c r="AH23" s="616"/>
      <c r="AI23" s="616"/>
      <c r="AJ23" s="616"/>
      <c r="AK23" s="616"/>
      <c r="AL23" s="616"/>
      <c r="AM23" s="616"/>
      <c r="AN23" s="616"/>
      <c r="AO23" s="616"/>
      <c r="AP23" s="615"/>
      <c r="AQ23" s="615"/>
      <c r="AR23" s="615"/>
      <c r="AS23" s="615"/>
      <c r="AT23" s="615"/>
      <c r="AU23" s="615"/>
      <c r="AV23" s="615"/>
      <c r="AW23" s="615"/>
      <c r="AX23" s="615"/>
      <c r="AY23" s="615"/>
      <c r="AZ23" s="615"/>
      <c r="BA23" s="615"/>
      <c r="BB23" s="615"/>
      <c r="BC23" s="615"/>
      <c r="BD23" s="615"/>
      <c r="BE23" s="615"/>
      <c r="BF23" s="615"/>
      <c r="BG23" s="615"/>
      <c r="BH23" s="615"/>
      <c r="BI23" s="615"/>
      <c r="BJ23" s="615"/>
      <c r="BK23" s="615"/>
      <c r="BL23" s="615"/>
      <c r="BM23" s="615"/>
      <c r="BN23" s="615"/>
      <c r="BO23" s="615"/>
      <c r="BP23" s="615"/>
      <c r="BQ23" s="615"/>
      <c r="BR23" s="615"/>
      <c r="BS23" s="615"/>
      <c r="BT23" s="615"/>
      <c r="BU23" s="615"/>
      <c r="BV23" s="615"/>
      <c r="BW23" s="615"/>
      <c r="BX23" s="615"/>
      <c r="BY23" s="615"/>
      <c r="BZ23" s="615"/>
      <c r="CA23" s="615"/>
      <c r="CB23" s="615"/>
      <c r="CC23" s="615"/>
      <c r="CD23" s="614"/>
    </row>
    <row r="24" spans="2:84" s="653" customFormat="1" ht="15.75" customHeight="1" x14ac:dyDescent="0.2">
      <c r="B24" s="2906" t="s">
        <v>584</v>
      </c>
      <c r="C24" s="2907"/>
      <c r="D24" s="2917" t="s">
        <v>192</v>
      </c>
      <c r="E24" s="2917"/>
      <c r="F24" s="2917"/>
      <c r="G24" s="2917"/>
      <c r="H24" s="2917"/>
      <c r="I24" s="684" t="s">
        <v>29</v>
      </c>
      <c r="J24" s="2867" t="s">
        <v>753</v>
      </c>
      <c r="K24" s="2867"/>
      <c r="L24" s="2886" t="str">
        <f>npwp</f>
        <v>...-.</v>
      </c>
      <c r="M24" s="2886"/>
      <c r="N24" s="2886"/>
      <c r="O24" s="2886"/>
      <c r="P24" s="2886"/>
      <c r="Q24" s="2886"/>
      <c r="R24" s="2886"/>
      <c r="S24" s="2886"/>
      <c r="T24" s="2886"/>
      <c r="U24" s="2886"/>
      <c r="V24" s="2886"/>
      <c r="W24" s="2886"/>
      <c r="X24" s="2886"/>
      <c r="Y24" s="2886"/>
      <c r="Z24" s="2886"/>
      <c r="AA24" s="2886"/>
      <c r="AB24" s="2886"/>
      <c r="AC24" s="2886"/>
      <c r="AD24" s="2886"/>
      <c r="AE24" s="2886"/>
      <c r="AF24" s="2886"/>
      <c r="AG24" s="2886"/>
      <c r="AH24" s="2886"/>
      <c r="AI24" s="2886"/>
      <c r="AJ24" s="2886"/>
      <c r="AK24" s="2886"/>
      <c r="AL24" s="2886"/>
      <c r="AM24" s="2886"/>
      <c r="AN24" s="2886"/>
      <c r="AO24" s="2886"/>
      <c r="AP24" s="2886"/>
      <c r="AQ24" s="2886"/>
      <c r="AR24" s="2886"/>
      <c r="AS24" s="2886"/>
      <c r="AT24" s="2886"/>
      <c r="AU24" s="2886"/>
      <c r="AV24" s="2886"/>
      <c r="AW24" s="2886"/>
      <c r="AX24" s="610"/>
      <c r="AY24" s="612"/>
      <c r="AZ24" s="2922" t="s">
        <v>589</v>
      </c>
      <c r="BA24" s="2922"/>
      <c r="BB24" s="2922"/>
      <c r="BC24" s="2919" t="s">
        <v>752</v>
      </c>
      <c r="BD24" s="2919"/>
      <c r="BE24" s="2919"/>
      <c r="BF24" s="2919"/>
      <c r="BG24" s="2919"/>
      <c r="BH24" s="2919"/>
      <c r="BI24" s="2919"/>
      <c r="BJ24" s="2919"/>
      <c r="BK24" s="2919"/>
      <c r="BL24" s="2919"/>
      <c r="BM24" s="2919"/>
      <c r="BN24" s="2919"/>
      <c r="BO24" s="2919"/>
      <c r="BP24" s="2919"/>
      <c r="BQ24" s="2919"/>
      <c r="BR24" s="2919"/>
      <c r="BS24" s="2919"/>
      <c r="BT24" s="2919"/>
      <c r="BU24" s="2919"/>
      <c r="BV24" s="2919"/>
      <c r="BW24" s="2919"/>
      <c r="BX24" s="2919"/>
      <c r="BY24" s="2919"/>
      <c r="BZ24" s="2919"/>
      <c r="CA24" s="2919"/>
      <c r="CB24" s="2919"/>
      <c r="CC24" s="2919"/>
      <c r="CD24" s="2920"/>
    </row>
    <row r="25" spans="2:84" s="653" customFormat="1" ht="6" customHeight="1" x14ac:dyDescent="0.2">
      <c r="B25" s="682"/>
      <c r="C25" s="673"/>
      <c r="D25" s="673"/>
      <c r="E25" s="673"/>
      <c r="F25" s="673"/>
      <c r="G25" s="673"/>
      <c r="H25" s="673"/>
      <c r="I25" s="673"/>
      <c r="J25" s="673"/>
      <c r="K25" s="673"/>
      <c r="L25" s="673"/>
      <c r="M25" s="673"/>
      <c r="N25" s="673"/>
      <c r="O25" s="681"/>
      <c r="P25" s="681"/>
      <c r="Q25" s="681"/>
      <c r="R25" s="680"/>
      <c r="S25" s="680"/>
      <c r="T25" s="680"/>
      <c r="U25" s="680"/>
      <c r="V25" s="680"/>
      <c r="W25" s="680"/>
      <c r="X25" s="680"/>
      <c r="Y25" s="680"/>
      <c r="Z25" s="680"/>
      <c r="AA25" s="680"/>
      <c r="AB25" s="680"/>
      <c r="AC25" s="680"/>
      <c r="AD25" s="680"/>
      <c r="AE25" s="680"/>
      <c r="AF25" s="680"/>
      <c r="AG25" s="680"/>
      <c r="AH25" s="680"/>
      <c r="AI25" s="680"/>
      <c r="AJ25" s="680"/>
      <c r="AK25" s="680"/>
      <c r="AL25" s="680"/>
      <c r="AM25" s="680"/>
      <c r="AN25" s="680"/>
      <c r="AO25" s="680"/>
      <c r="AP25" s="679"/>
      <c r="AQ25" s="679"/>
      <c r="AR25" s="679"/>
      <c r="AS25" s="679"/>
      <c r="AT25" s="679"/>
      <c r="AU25" s="679"/>
      <c r="AV25" s="679"/>
      <c r="AW25" s="679"/>
      <c r="AX25" s="604"/>
      <c r="AY25" s="604"/>
      <c r="AZ25" s="679"/>
      <c r="BA25" s="679"/>
      <c r="BB25" s="679"/>
      <c r="BC25" s="679"/>
      <c r="BD25" s="679"/>
      <c r="BE25" s="679"/>
      <c r="BF25" s="679"/>
      <c r="BG25" s="679"/>
      <c r="BH25" s="679"/>
      <c r="BI25" s="679"/>
      <c r="BJ25" s="679"/>
      <c r="BK25" s="679"/>
      <c r="BL25" s="679"/>
      <c r="BM25" s="679"/>
      <c r="BN25" s="679"/>
      <c r="BO25" s="679"/>
      <c r="BP25" s="679"/>
      <c r="BQ25" s="679"/>
      <c r="BR25" s="679"/>
      <c r="BS25" s="679"/>
      <c r="BT25" s="679"/>
      <c r="BU25" s="679"/>
      <c r="BV25" s="679"/>
      <c r="BW25" s="679"/>
      <c r="BX25" s="679"/>
      <c r="BY25" s="679"/>
      <c r="BZ25" s="679"/>
      <c r="CA25" s="679"/>
      <c r="CB25" s="679"/>
      <c r="CC25" s="679"/>
      <c r="CD25" s="678"/>
    </row>
    <row r="26" spans="2:84" s="653" customFormat="1" ht="15.75" customHeight="1" x14ac:dyDescent="0.2">
      <c r="B26" s="2916" t="s">
        <v>585</v>
      </c>
      <c r="C26" s="2908"/>
      <c r="D26" s="2876" t="s">
        <v>751</v>
      </c>
      <c r="E26" s="2876"/>
      <c r="F26" s="2876"/>
      <c r="G26" s="2876"/>
      <c r="H26" s="2876"/>
      <c r="I26" s="2908" t="s">
        <v>29</v>
      </c>
      <c r="J26" s="2874" t="s">
        <v>750</v>
      </c>
      <c r="K26" s="2874"/>
      <c r="L26" s="2874"/>
      <c r="M26" s="2874"/>
      <c r="N26" s="2874"/>
      <c r="O26" s="2874"/>
      <c r="P26" s="2874"/>
      <c r="Q26" s="2874"/>
      <c r="R26" s="2874"/>
      <c r="S26" s="2874"/>
      <c r="T26" s="2874"/>
      <c r="U26" s="2874"/>
      <c r="V26" s="2874"/>
      <c r="W26" s="2874"/>
      <c r="X26" s="2874"/>
      <c r="Y26" s="2874"/>
      <c r="Z26" s="2874"/>
      <c r="AA26" s="2874"/>
      <c r="AB26" s="2874"/>
      <c r="AC26" s="2874"/>
      <c r="AD26" s="2874"/>
      <c r="AE26" s="2874"/>
      <c r="AF26" s="2874"/>
      <c r="AG26" s="2874"/>
      <c r="AH26" s="2874"/>
      <c r="AI26" s="2874"/>
      <c r="AJ26" s="2874"/>
      <c r="AK26" s="2874"/>
      <c r="AL26" s="2874"/>
      <c r="AM26" s="2874"/>
      <c r="AN26" s="2874"/>
      <c r="AO26" s="2874"/>
      <c r="AP26" s="2874"/>
      <c r="AQ26" s="2874"/>
      <c r="AR26" s="2874"/>
      <c r="AS26" s="2874"/>
      <c r="AT26" s="2874"/>
      <c r="AU26" s="2874"/>
      <c r="AV26" s="2874"/>
      <c r="AW26" s="2874"/>
      <c r="AX26" s="593"/>
      <c r="AY26" s="593"/>
      <c r="AZ26" s="667"/>
      <c r="BA26" s="667"/>
      <c r="BB26" s="667"/>
      <c r="BC26" s="667" t="s">
        <v>692</v>
      </c>
      <c r="BD26" s="667"/>
      <c r="BE26" s="2956" t="str">
        <f>'FE-1770S'!S50</f>
        <v/>
      </c>
      <c r="BF26" s="2956"/>
      <c r="BG26" s="2956"/>
      <c r="BH26" s="2956"/>
      <c r="BI26" s="667"/>
      <c r="BJ26" s="667"/>
      <c r="BK26" s="667"/>
      <c r="BL26" s="667" t="s">
        <v>693</v>
      </c>
      <c r="BM26" s="667"/>
      <c r="BN26" s="2956" t="str">
        <f>'FE-1770S'!P50</f>
        <v/>
      </c>
      <c r="BO26" s="2956"/>
      <c r="BP26" s="2956"/>
      <c r="BQ26" s="667"/>
      <c r="BR26" s="667"/>
      <c r="BS26" s="667"/>
      <c r="BT26" s="667" t="s">
        <v>770</v>
      </c>
      <c r="BU26" s="667"/>
      <c r="BV26" s="2954">
        <f>'FE-1770S'!Y50</f>
        <v>0</v>
      </c>
      <c r="BW26" s="2954"/>
      <c r="BX26" s="2954"/>
      <c r="BY26" s="667"/>
      <c r="BZ26" s="667"/>
      <c r="CA26" s="667"/>
      <c r="CB26" s="667"/>
      <c r="CC26" s="667"/>
      <c r="CD26" s="670"/>
      <c r="CE26" s="654"/>
      <c r="CF26" s="654"/>
    </row>
    <row r="27" spans="2:84" s="653" customFormat="1" ht="9" customHeight="1" x14ac:dyDescent="0.2">
      <c r="B27" s="688"/>
      <c r="C27" s="687"/>
      <c r="D27" s="2876"/>
      <c r="E27" s="2876"/>
      <c r="F27" s="2876"/>
      <c r="G27" s="2876"/>
      <c r="H27" s="2876"/>
      <c r="I27" s="2908"/>
      <c r="J27" s="2874"/>
      <c r="K27" s="2874"/>
      <c r="L27" s="2952"/>
      <c r="M27" s="2952"/>
      <c r="N27" s="2952"/>
      <c r="O27" s="2952"/>
      <c r="P27" s="2952"/>
      <c r="Q27" s="2952"/>
      <c r="R27" s="2952"/>
      <c r="S27" s="2952"/>
      <c r="T27" s="2952"/>
      <c r="U27" s="2952"/>
      <c r="V27" s="2952"/>
      <c r="W27" s="2952"/>
      <c r="X27" s="2952"/>
      <c r="Y27" s="2952"/>
      <c r="Z27" s="2952"/>
      <c r="AA27" s="2952"/>
      <c r="AB27" s="2952"/>
      <c r="AC27" s="2952"/>
      <c r="AD27" s="2952"/>
      <c r="AE27" s="2952"/>
      <c r="AF27" s="2952"/>
      <c r="AG27" s="2952"/>
      <c r="AH27" s="2952"/>
      <c r="AI27" s="2952"/>
      <c r="AJ27" s="2952"/>
      <c r="AK27" s="2952"/>
      <c r="AL27" s="2952"/>
      <c r="AM27" s="2952"/>
      <c r="AN27" s="2952"/>
      <c r="AO27" s="2952"/>
      <c r="AP27" s="2952"/>
      <c r="AQ27" s="2952"/>
      <c r="AR27" s="2952"/>
      <c r="AS27" s="2952"/>
      <c r="AT27" s="2952"/>
      <c r="AU27" s="2952"/>
      <c r="AV27" s="2952"/>
      <c r="AW27" s="2952"/>
      <c r="AX27" s="593"/>
      <c r="AY27" s="593"/>
      <c r="AZ27" s="667"/>
      <c r="BA27" s="667"/>
      <c r="BB27" s="667"/>
      <c r="BC27" s="667"/>
      <c r="BD27" s="667"/>
      <c r="BE27" s="2957"/>
      <c r="BF27" s="2957"/>
      <c r="BG27" s="2957"/>
      <c r="BH27" s="2957"/>
      <c r="BI27" s="669" t="s">
        <v>749</v>
      </c>
      <c r="BJ27" s="667"/>
      <c r="BK27" s="667"/>
      <c r="BL27" s="667"/>
      <c r="BM27" s="667"/>
      <c r="BN27" s="2957"/>
      <c r="BO27" s="2957"/>
      <c r="BP27" s="2957"/>
      <c r="BQ27" s="669" t="s">
        <v>748</v>
      </c>
      <c r="BR27" s="667"/>
      <c r="BS27" s="667"/>
      <c r="BT27" s="667"/>
      <c r="BU27" s="667"/>
      <c r="BV27" s="2955"/>
      <c r="BW27" s="2955"/>
      <c r="BX27" s="2955"/>
      <c r="BY27" s="669" t="s">
        <v>747</v>
      </c>
      <c r="BZ27" s="667"/>
      <c r="CA27" s="667"/>
      <c r="CB27" s="667"/>
      <c r="CC27" s="667"/>
      <c r="CD27" s="670"/>
      <c r="CE27" s="654"/>
      <c r="CF27" s="654"/>
    </row>
    <row r="28" spans="2:84" s="653" customFormat="1" ht="6" customHeight="1" x14ac:dyDescent="0.2">
      <c r="B28" s="675"/>
      <c r="C28" s="674"/>
      <c r="D28" s="674"/>
      <c r="E28" s="673"/>
      <c r="F28" s="672"/>
      <c r="G28" s="672"/>
      <c r="H28" s="672"/>
      <c r="I28" s="672"/>
      <c r="J28" s="673"/>
      <c r="K28" s="673"/>
      <c r="L28" s="673"/>
      <c r="M28" s="672"/>
      <c r="N28" s="672"/>
      <c r="O28" s="671"/>
      <c r="P28" s="671"/>
      <c r="Q28" s="671"/>
      <c r="R28" s="667"/>
      <c r="S28" s="667"/>
      <c r="T28" s="667"/>
      <c r="U28" s="667"/>
      <c r="V28" s="667"/>
      <c r="W28" s="667"/>
      <c r="X28" s="667"/>
      <c r="Y28" s="667"/>
      <c r="Z28" s="667"/>
      <c r="AA28" s="667"/>
      <c r="AB28" s="667"/>
      <c r="AC28" s="667"/>
      <c r="AD28" s="667"/>
      <c r="AE28" s="667"/>
      <c r="AF28" s="667"/>
      <c r="AG28" s="667"/>
      <c r="AH28" s="667"/>
      <c r="AI28" s="667"/>
      <c r="AJ28" s="667"/>
      <c r="AK28" s="667"/>
      <c r="AL28" s="667"/>
      <c r="AM28" s="667"/>
      <c r="AN28" s="667"/>
      <c r="AO28" s="667"/>
      <c r="AP28" s="667"/>
      <c r="AQ28" s="667"/>
      <c r="AR28" s="667"/>
      <c r="AS28" s="667"/>
      <c r="AT28" s="667"/>
      <c r="AU28" s="667"/>
      <c r="AV28" s="667"/>
      <c r="AW28" s="667"/>
      <c r="AX28" s="593"/>
      <c r="AY28" s="593"/>
      <c r="AZ28" s="667"/>
      <c r="BA28" s="667"/>
      <c r="BB28" s="667"/>
      <c r="BC28" s="667"/>
      <c r="BD28" s="667"/>
      <c r="BE28" s="667"/>
      <c r="BF28" s="667"/>
      <c r="BG28" s="667"/>
      <c r="BH28" s="667"/>
      <c r="BI28" s="667"/>
      <c r="BJ28" s="667"/>
      <c r="BK28" s="667"/>
      <c r="BL28" s="667"/>
      <c r="BM28" s="667"/>
      <c r="BN28" s="667"/>
      <c r="BO28" s="667"/>
      <c r="BP28" s="667"/>
      <c r="BQ28" s="667"/>
      <c r="BR28" s="667"/>
      <c r="BS28" s="667"/>
      <c r="BT28" s="667"/>
      <c r="BU28" s="667"/>
      <c r="BV28" s="667"/>
      <c r="BW28" s="667"/>
      <c r="BX28" s="667"/>
      <c r="BY28" s="667"/>
      <c r="BZ28" s="667"/>
      <c r="CA28" s="667"/>
      <c r="CB28" s="667"/>
      <c r="CC28" s="667"/>
      <c r="CD28" s="670"/>
      <c r="CE28" s="654"/>
      <c r="CF28" s="654"/>
    </row>
    <row r="29" spans="2:84" s="653" customFormat="1" ht="15.75" customHeight="1" x14ac:dyDescent="0.2">
      <c r="B29" s="2916" t="s">
        <v>586</v>
      </c>
      <c r="C29" s="2908"/>
      <c r="D29" s="2876" t="s">
        <v>746</v>
      </c>
      <c r="E29" s="2876"/>
      <c r="F29" s="2876"/>
      <c r="G29" s="2876"/>
      <c r="H29" s="677"/>
      <c r="I29" s="677" t="s">
        <v>29</v>
      </c>
      <c r="J29" s="2918" t="s">
        <v>745</v>
      </c>
      <c r="K29" s="2918"/>
      <c r="L29" s="2923" t="str">
        <f>UPPER(name)</f>
        <v>0</v>
      </c>
      <c r="M29" s="2923"/>
      <c r="N29" s="2923"/>
      <c r="O29" s="2923"/>
      <c r="P29" s="2923"/>
      <c r="Q29" s="2923"/>
      <c r="R29" s="2923"/>
      <c r="S29" s="2923"/>
      <c r="T29" s="2923"/>
      <c r="U29" s="2923"/>
      <c r="V29" s="2923"/>
      <c r="W29" s="2923"/>
      <c r="X29" s="2923"/>
      <c r="Y29" s="2923"/>
      <c r="Z29" s="2923"/>
      <c r="AA29" s="2923"/>
      <c r="AB29" s="2923"/>
      <c r="AC29" s="2923"/>
      <c r="AD29" s="2923"/>
      <c r="AE29" s="2923"/>
      <c r="AF29" s="2923"/>
      <c r="AG29" s="2923"/>
      <c r="AH29" s="2923"/>
      <c r="AI29" s="2923"/>
      <c r="AJ29" s="2923"/>
      <c r="AK29" s="2923"/>
      <c r="AL29" s="2923"/>
      <c r="AM29" s="2923"/>
      <c r="AN29" s="2923"/>
      <c r="AO29" s="2923"/>
      <c r="AP29" s="2923"/>
      <c r="AQ29" s="2923"/>
      <c r="AR29" s="2923"/>
      <c r="AS29" s="2923"/>
      <c r="AT29" s="2923"/>
      <c r="AU29" s="2923"/>
      <c r="AV29" s="2923"/>
      <c r="AW29" s="2923"/>
      <c r="AX29" s="593"/>
      <c r="AY29" s="593"/>
      <c r="AZ29" s="2921" t="s">
        <v>592</v>
      </c>
      <c r="BA29" s="2921"/>
      <c r="BB29" s="2921"/>
      <c r="BC29" s="667" t="s">
        <v>744</v>
      </c>
      <c r="BD29" s="667"/>
      <c r="BE29" s="667"/>
      <c r="BF29" s="667"/>
      <c r="BG29" s="667"/>
      <c r="BH29" s="667"/>
      <c r="BI29" s="667"/>
      <c r="BJ29" s="667"/>
      <c r="BK29" s="667"/>
      <c r="BL29" s="669" t="s">
        <v>743</v>
      </c>
      <c r="BM29" s="667"/>
      <c r="BN29" s="2882"/>
      <c r="BO29" s="2882"/>
      <c r="BP29" s="2882"/>
      <c r="BQ29" s="2882"/>
      <c r="BR29" s="2882"/>
      <c r="BS29" s="2882"/>
      <c r="BT29" s="2882"/>
      <c r="BU29" s="2882"/>
      <c r="BV29" s="2882"/>
      <c r="BW29" s="2882"/>
      <c r="BX29" s="2882"/>
      <c r="BY29" s="2882"/>
      <c r="BZ29" s="2882"/>
      <c r="CA29" s="2882"/>
      <c r="CB29" s="2882"/>
      <c r="CC29" s="2882"/>
      <c r="CD29" s="670"/>
      <c r="CE29" s="654"/>
      <c r="CF29" s="654"/>
    </row>
    <row r="30" spans="2:84" s="653" customFormat="1" ht="6" customHeight="1" x14ac:dyDescent="0.2">
      <c r="B30" s="688"/>
      <c r="C30" s="687"/>
      <c r="D30" s="686"/>
      <c r="E30" s="686"/>
      <c r="F30" s="686"/>
      <c r="G30" s="686"/>
      <c r="H30" s="686"/>
      <c r="I30" s="677"/>
      <c r="J30" s="685"/>
      <c r="K30" s="685"/>
      <c r="L30" s="685"/>
      <c r="M30" s="677"/>
      <c r="N30" s="679"/>
      <c r="O30" s="679"/>
      <c r="P30" s="679"/>
      <c r="Q30" s="671"/>
      <c r="R30" s="667"/>
      <c r="S30" s="667"/>
      <c r="T30" s="667"/>
      <c r="U30" s="667"/>
      <c r="V30" s="667"/>
      <c r="W30" s="667"/>
      <c r="X30" s="667"/>
      <c r="Y30" s="667"/>
      <c r="Z30" s="667"/>
      <c r="AA30" s="667"/>
      <c r="AB30" s="667"/>
      <c r="AC30" s="667"/>
      <c r="AD30" s="667"/>
      <c r="AE30" s="667"/>
      <c r="AF30" s="667"/>
      <c r="AG30" s="667"/>
      <c r="AH30" s="667"/>
      <c r="AI30" s="667"/>
      <c r="AJ30" s="667"/>
      <c r="AK30" s="667"/>
      <c r="AL30" s="667"/>
      <c r="AM30" s="667"/>
      <c r="AN30" s="667"/>
      <c r="AO30" s="667"/>
      <c r="AP30" s="667"/>
      <c r="AQ30" s="667"/>
      <c r="AR30" s="667"/>
      <c r="AS30" s="667"/>
      <c r="AT30" s="667"/>
      <c r="AU30" s="667"/>
      <c r="AV30" s="667"/>
      <c r="AW30" s="667"/>
      <c r="AX30" s="593"/>
      <c r="AY30" s="593"/>
      <c r="AZ30" s="667"/>
      <c r="BA30" s="667"/>
      <c r="BB30" s="667"/>
      <c r="BC30" s="667"/>
      <c r="BD30" s="667"/>
      <c r="BE30" s="667"/>
      <c r="BF30" s="667"/>
      <c r="BG30" s="667"/>
      <c r="BH30" s="667"/>
      <c r="BI30" s="667"/>
      <c r="BJ30" s="667"/>
      <c r="BK30" s="667"/>
      <c r="BL30" s="667"/>
      <c r="BM30" s="667"/>
      <c r="BN30" s="667"/>
      <c r="BO30" s="667"/>
      <c r="BP30" s="667"/>
      <c r="BQ30" s="667"/>
      <c r="BR30" s="667"/>
      <c r="BS30" s="667"/>
      <c r="BT30" s="667"/>
      <c r="BU30" s="667"/>
      <c r="BV30" s="667"/>
      <c r="BW30" s="667"/>
      <c r="BX30" s="667"/>
      <c r="BY30" s="667"/>
      <c r="BZ30" s="667"/>
      <c r="CA30" s="667"/>
      <c r="CB30" s="667"/>
      <c r="CC30" s="667"/>
      <c r="CD30" s="670"/>
      <c r="CE30" s="654"/>
      <c r="CF30" s="654"/>
    </row>
    <row r="31" spans="2:84" s="653" customFormat="1" ht="15.75" customHeight="1" x14ac:dyDescent="0.2">
      <c r="B31" s="2906" t="s">
        <v>587</v>
      </c>
      <c r="C31" s="2907"/>
      <c r="D31" s="2917" t="s">
        <v>569</v>
      </c>
      <c r="E31" s="2917"/>
      <c r="F31" s="2917"/>
      <c r="G31" s="2917"/>
      <c r="H31" s="2917"/>
      <c r="I31" s="684" t="s">
        <v>29</v>
      </c>
      <c r="J31" s="2867" t="s">
        <v>742</v>
      </c>
      <c r="K31" s="2867"/>
      <c r="L31" s="2881"/>
      <c r="M31" s="2881"/>
      <c r="N31" s="2881"/>
      <c r="O31" s="2881"/>
      <c r="P31" s="2881"/>
      <c r="Q31" s="2881"/>
      <c r="R31" s="2881"/>
      <c r="S31" s="2881"/>
      <c r="T31" s="2881"/>
      <c r="U31" s="2881"/>
      <c r="V31" s="2881"/>
      <c r="W31" s="2881"/>
      <c r="X31" s="2881"/>
      <c r="Y31" s="2881"/>
      <c r="Z31" s="2881"/>
      <c r="AA31" s="2881"/>
      <c r="AB31" s="2881"/>
      <c r="AC31" s="2881"/>
      <c r="AD31" s="2881"/>
      <c r="AE31" s="2881"/>
      <c r="AF31" s="2881"/>
      <c r="AG31" s="2881"/>
      <c r="AH31" s="2881"/>
      <c r="AI31" s="2881"/>
      <c r="AJ31" s="2881"/>
      <c r="AK31" s="2881"/>
      <c r="AL31" s="2881"/>
      <c r="AM31" s="2881"/>
      <c r="AN31" s="2881"/>
      <c r="AO31" s="2881"/>
      <c r="AP31" s="2881"/>
      <c r="AQ31" s="2881"/>
      <c r="AR31" s="2881"/>
      <c r="AS31" s="2881"/>
      <c r="AT31" s="2881"/>
      <c r="AU31" s="2881"/>
      <c r="AV31" s="2881"/>
      <c r="AW31" s="2881"/>
      <c r="AX31" s="610"/>
      <c r="AY31" s="612"/>
      <c r="AZ31" s="2922" t="s">
        <v>593</v>
      </c>
      <c r="BA31" s="2922"/>
      <c r="BB31" s="2922"/>
      <c r="BC31" s="2919" t="s">
        <v>741</v>
      </c>
      <c r="BD31" s="2919"/>
      <c r="BE31" s="2919"/>
      <c r="BF31" s="2919"/>
      <c r="BG31" s="2919"/>
      <c r="BH31" s="2919"/>
      <c r="BI31" s="2919"/>
      <c r="BJ31" s="2919"/>
      <c r="BK31" s="2919"/>
      <c r="BL31" s="2919"/>
      <c r="BM31" s="2919"/>
      <c r="BN31" s="676"/>
      <c r="BO31" s="2867" t="s">
        <v>740</v>
      </c>
      <c r="BP31" s="2867"/>
      <c r="BQ31" s="2949"/>
      <c r="BR31" s="2883"/>
      <c r="BS31" s="2884"/>
      <c r="BT31" s="2947" t="s">
        <v>698</v>
      </c>
      <c r="BU31" s="2948"/>
      <c r="BV31" s="2948"/>
      <c r="BW31" s="683"/>
      <c r="BX31" s="683"/>
      <c r="BY31" s="679"/>
      <c r="BZ31" s="679"/>
      <c r="CA31" s="679"/>
      <c r="CB31" s="679"/>
      <c r="CC31" s="679"/>
      <c r="CD31" s="678"/>
    </row>
    <row r="32" spans="2:84" s="653" customFormat="1" ht="6" customHeight="1" x14ac:dyDescent="0.2">
      <c r="B32" s="682"/>
      <c r="C32" s="673"/>
      <c r="D32" s="673"/>
      <c r="E32" s="673"/>
      <c r="F32" s="673"/>
      <c r="G32" s="673"/>
      <c r="H32" s="673"/>
      <c r="I32" s="673"/>
      <c r="J32" s="673"/>
      <c r="K32" s="673"/>
      <c r="L32" s="673"/>
      <c r="M32" s="673"/>
      <c r="N32" s="673"/>
      <c r="O32" s="681"/>
      <c r="P32" s="681"/>
      <c r="Q32" s="681"/>
      <c r="R32" s="680"/>
      <c r="S32" s="680"/>
      <c r="T32" s="680"/>
      <c r="U32" s="680"/>
      <c r="V32" s="680"/>
      <c r="W32" s="680"/>
      <c r="X32" s="680"/>
      <c r="Y32" s="680"/>
      <c r="Z32" s="680"/>
      <c r="AA32" s="680"/>
      <c r="AB32" s="680"/>
      <c r="AC32" s="680"/>
      <c r="AD32" s="680"/>
      <c r="AE32" s="680"/>
      <c r="AF32" s="680"/>
      <c r="AG32" s="680"/>
      <c r="AH32" s="680"/>
      <c r="AI32" s="680"/>
      <c r="AJ32" s="680"/>
      <c r="AK32" s="680"/>
      <c r="AL32" s="680"/>
      <c r="AM32" s="680"/>
      <c r="AN32" s="680"/>
      <c r="AO32" s="680"/>
      <c r="AP32" s="679"/>
      <c r="AQ32" s="679"/>
      <c r="AR32" s="679"/>
      <c r="AS32" s="679"/>
      <c r="AT32" s="679"/>
      <c r="AU32" s="679"/>
      <c r="AV32" s="679"/>
      <c r="AW32" s="679"/>
      <c r="AX32" s="604"/>
      <c r="AY32" s="604"/>
      <c r="AZ32" s="679"/>
      <c r="BA32" s="679"/>
      <c r="BB32" s="679"/>
      <c r="BC32" s="679"/>
      <c r="BD32" s="679"/>
      <c r="BE32" s="679"/>
      <c r="BF32" s="679"/>
      <c r="BG32" s="679"/>
      <c r="BH32" s="679"/>
      <c r="BI32" s="679"/>
      <c r="BJ32" s="679"/>
      <c r="BK32" s="679"/>
      <c r="BL32" s="679"/>
      <c r="BM32" s="679"/>
      <c r="BN32" s="679"/>
      <c r="BO32" s="679"/>
      <c r="BP32" s="679"/>
      <c r="BQ32" s="679"/>
      <c r="BR32" s="679"/>
      <c r="BS32" s="679"/>
      <c r="BT32" s="679"/>
      <c r="BU32" s="679"/>
      <c r="BV32" s="679"/>
      <c r="BW32" s="679"/>
      <c r="BX32" s="679"/>
      <c r="BY32" s="679"/>
      <c r="BZ32" s="679"/>
      <c r="CA32" s="679"/>
      <c r="CB32" s="679"/>
      <c r="CC32" s="679"/>
      <c r="CD32" s="678"/>
    </row>
    <row r="33" spans="2:84" s="653" customFormat="1" ht="15.75" customHeight="1" x14ac:dyDescent="0.2">
      <c r="B33" s="2916"/>
      <c r="C33" s="2908"/>
      <c r="D33" s="2876"/>
      <c r="E33" s="2876"/>
      <c r="F33" s="2876"/>
      <c r="G33" s="2876"/>
      <c r="H33" s="2876"/>
      <c r="I33" s="677"/>
      <c r="J33" s="676"/>
      <c r="K33" s="676"/>
      <c r="L33" s="2881"/>
      <c r="M33" s="2881"/>
      <c r="N33" s="2881"/>
      <c r="O33" s="2881"/>
      <c r="P33" s="2881"/>
      <c r="Q33" s="2881"/>
      <c r="R33" s="2881"/>
      <c r="S33" s="2881"/>
      <c r="T33" s="2881"/>
      <c r="U33" s="2881"/>
      <c r="V33" s="2881"/>
      <c r="W33" s="2881"/>
      <c r="X33" s="2881"/>
      <c r="Y33" s="2881"/>
      <c r="Z33" s="2881"/>
      <c r="AA33" s="2881"/>
      <c r="AB33" s="2881"/>
      <c r="AC33" s="2881"/>
      <c r="AD33" s="2881"/>
      <c r="AE33" s="2881"/>
      <c r="AF33" s="2881"/>
      <c r="AG33" s="2881"/>
      <c r="AH33" s="2881"/>
      <c r="AI33" s="2881"/>
      <c r="AJ33" s="2881"/>
      <c r="AK33" s="2881"/>
      <c r="AL33" s="2881"/>
      <c r="AM33" s="2881"/>
      <c r="AN33" s="2881"/>
      <c r="AO33" s="2881"/>
      <c r="AP33" s="2881"/>
      <c r="AQ33" s="2881"/>
      <c r="AR33" s="2881"/>
      <c r="AS33" s="2881"/>
      <c r="AT33" s="2881"/>
      <c r="AU33" s="2881"/>
      <c r="AV33" s="2881"/>
      <c r="AW33" s="2881"/>
      <c r="AX33" s="593"/>
      <c r="AY33" s="593"/>
      <c r="AZ33" s="2921" t="s">
        <v>594</v>
      </c>
      <c r="BA33" s="2921"/>
      <c r="BB33" s="2921"/>
      <c r="BC33" s="667" t="s">
        <v>739</v>
      </c>
      <c r="BD33" s="667"/>
      <c r="BE33" s="667"/>
      <c r="BF33" s="667"/>
      <c r="BG33" s="667"/>
      <c r="BH33" s="667"/>
      <c r="BI33" s="667"/>
      <c r="BJ33" s="667"/>
      <c r="BK33" s="667"/>
      <c r="BL33" s="667"/>
      <c r="BM33" s="667"/>
      <c r="BN33" s="667"/>
      <c r="BO33" s="669"/>
      <c r="BP33" s="669" t="s">
        <v>738</v>
      </c>
      <c r="BQ33" s="669"/>
      <c r="BR33" s="2882"/>
      <c r="BS33" s="2882"/>
      <c r="BT33" s="2882"/>
      <c r="BU33" s="667"/>
      <c r="BV33" s="667"/>
      <c r="BW33" s="667"/>
      <c r="BX33" s="667"/>
      <c r="BY33" s="667"/>
      <c r="BZ33" s="667"/>
      <c r="CA33" s="667"/>
      <c r="CB33" s="667"/>
      <c r="CC33" s="667"/>
      <c r="CD33" s="670"/>
      <c r="CE33" s="654"/>
      <c r="CF33" s="654"/>
    </row>
    <row r="34" spans="2:84" s="653" customFormat="1" ht="6" customHeight="1" x14ac:dyDescent="0.2">
      <c r="B34" s="675"/>
      <c r="C34" s="674"/>
      <c r="D34" s="674"/>
      <c r="E34" s="673"/>
      <c r="F34" s="672"/>
      <c r="G34" s="672"/>
      <c r="H34" s="672"/>
      <c r="I34" s="672"/>
      <c r="J34" s="672"/>
      <c r="K34" s="672"/>
      <c r="L34" s="672"/>
      <c r="M34" s="672"/>
      <c r="N34" s="672"/>
      <c r="O34" s="671"/>
      <c r="P34" s="671"/>
      <c r="Q34" s="671"/>
      <c r="R34" s="667"/>
      <c r="S34" s="667"/>
      <c r="T34" s="667"/>
      <c r="U34" s="667"/>
      <c r="V34" s="667"/>
      <c r="W34" s="667"/>
      <c r="X34" s="667"/>
      <c r="Y34" s="667"/>
      <c r="Z34" s="667"/>
      <c r="AA34" s="667"/>
      <c r="AB34" s="667"/>
      <c r="AC34" s="667"/>
      <c r="AD34" s="667"/>
      <c r="AE34" s="667"/>
      <c r="AF34" s="667"/>
      <c r="AG34" s="667"/>
      <c r="AH34" s="667"/>
      <c r="AI34" s="667"/>
      <c r="AJ34" s="667"/>
      <c r="AK34" s="667"/>
      <c r="AL34" s="667"/>
      <c r="AM34" s="667"/>
      <c r="AN34" s="667"/>
      <c r="AO34" s="667"/>
      <c r="AP34" s="667"/>
      <c r="AQ34" s="667"/>
      <c r="AR34" s="667"/>
      <c r="AS34" s="667"/>
      <c r="AT34" s="667"/>
      <c r="AU34" s="667"/>
      <c r="AV34" s="667"/>
      <c r="AW34" s="667"/>
      <c r="AX34" s="593"/>
      <c r="AY34" s="593"/>
      <c r="AZ34" s="667"/>
      <c r="BA34" s="667"/>
      <c r="BB34" s="667"/>
      <c r="BC34" s="667"/>
      <c r="BD34" s="667"/>
      <c r="BE34" s="667"/>
      <c r="BF34" s="667"/>
      <c r="BG34" s="667"/>
      <c r="BH34" s="667"/>
      <c r="BI34" s="667"/>
      <c r="BJ34" s="667"/>
      <c r="BK34" s="667"/>
      <c r="BL34" s="667"/>
      <c r="BM34" s="667"/>
      <c r="BN34" s="667"/>
      <c r="BO34" s="667"/>
      <c r="BP34" s="667"/>
      <c r="BQ34" s="667"/>
      <c r="BR34" s="667"/>
      <c r="BS34" s="667"/>
      <c r="BT34" s="667"/>
      <c r="BU34" s="667"/>
      <c r="BV34" s="667"/>
      <c r="BW34" s="667"/>
      <c r="BX34" s="667"/>
      <c r="BY34" s="667"/>
      <c r="BZ34" s="667"/>
      <c r="CA34" s="667"/>
      <c r="CB34" s="667"/>
      <c r="CC34" s="667"/>
      <c r="CD34" s="670"/>
      <c r="CE34" s="654"/>
      <c r="CF34" s="654"/>
    </row>
    <row r="35" spans="2:84" s="653" customFormat="1" ht="15.75" customHeight="1" x14ac:dyDescent="0.2">
      <c r="B35" s="2916" t="s">
        <v>588</v>
      </c>
      <c r="C35" s="2908"/>
      <c r="D35" s="2876" t="s">
        <v>737</v>
      </c>
      <c r="E35" s="2876"/>
      <c r="F35" s="2876"/>
      <c r="G35" s="2876"/>
      <c r="H35" s="2876"/>
      <c r="I35" s="2876"/>
      <c r="J35" s="2876"/>
      <c r="K35" s="2876"/>
      <c r="L35" s="2876"/>
      <c r="M35" s="2874" t="s">
        <v>736</v>
      </c>
      <c r="N35" s="2874"/>
      <c r="O35" s="2874"/>
      <c r="P35" s="2875"/>
      <c r="Q35" s="2961"/>
      <c r="R35" s="2962"/>
      <c r="S35" s="2963"/>
      <c r="T35" s="667" t="s">
        <v>735</v>
      </c>
      <c r="U35" s="667"/>
      <c r="V35" s="667"/>
      <c r="W35" s="667"/>
      <c r="X35" s="667"/>
      <c r="Y35" s="667"/>
      <c r="Z35" s="667"/>
      <c r="AA35" s="667"/>
      <c r="AB35" s="667"/>
      <c r="AC35" s="667"/>
      <c r="AD35" s="669" t="s">
        <v>734</v>
      </c>
      <c r="AE35" s="667"/>
      <c r="AF35" s="667"/>
      <c r="AG35" s="668"/>
      <c r="AH35" s="2964"/>
      <c r="AI35" s="2965"/>
      <c r="AJ35" s="2966"/>
      <c r="AK35" s="667"/>
      <c r="AL35" s="667" t="s">
        <v>691</v>
      </c>
      <c r="AM35" s="667"/>
      <c r="AN35" s="667"/>
      <c r="AO35" s="667"/>
      <c r="AP35" s="667"/>
      <c r="AQ35" s="667"/>
      <c r="AR35" s="667"/>
      <c r="AS35" s="667"/>
      <c r="AT35" s="667"/>
      <c r="AU35" s="667"/>
      <c r="AV35" s="667"/>
      <c r="AW35" s="667"/>
      <c r="AX35" s="593"/>
      <c r="AY35" s="593"/>
      <c r="AZ35" s="593"/>
      <c r="BA35" s="593"/>
      <c r="BB35" s="593"/>
      <c r="BC35" s="593"/>
      <c r="BD35" s="593"/>
      <c r="BE35" s="593"/>
      <c r="BF35" s="593"/>
      <c r="BG35" s="593"/>
      <c r="BH35" s="593"/>
      <c r="BI35" s="593"/>
      <c r="BJ35" s="593"/>
      <c r="BK35" s="593"/>
      <c r="BL35" s="593"/>
      <c r="BM35" s="593"/>
      <c r="BN35" s="593"/>
      <c r="BO35" s="593"/>
      <c r="BP35" s="593"/>
      <c r="BQ35" s="593"/>
      <c r="BR35" s="593"/>
      <c r="BS35" s="593"/>
      <c r="BT35" s="593"/>
      <c r="BU35" s="593"/>
      <c r="BV35" s="593"/>
      <c r="BW35" s="593"/>
      <c r="BX35" s="593"/>
      <c r="BY35" s="593"/>
      <c r="BZ35" s="593"/>
      <c r="CA35" s="593"/>
      <c r="CB35" s="593"/>
      <c r="CC35" s="593"/>
      <c r="CD35" s="592"/>
      <c r="CE35" s="654"/>
      <c r="CF35" s="654"/>
    </row>
    <row r="36" spans="2:84" s="653" customFormat="1" ht="9.75" customHeight="1" thickBot="1" x14ac:dyDescent="0.25">
      <c r="B36" s="591"/>
      <c r="C36" s="590"/>
      <c r="D36" s="666"/>
      <c r="E36" s="666"/>
      <c r="F36" s="666"/>
      <c r="G36" s="666"/>
      <c r="H36" s="666"/>
      <c r="I36" s="666"/>
      <c r="J36" s="666"/>
      <c r="K36" s="666"/>
      <c r="L36" s="665"/>
      <c r="M36" s="665"/>
      <c r="N36" s="665"/>
      <c r="O36" s="664"/>
      <c r="P36" s="664"/>
      <c r="Q36" s="663"/>
      <c r="R36" s="586"/>
      <c r="S36" s="586"/>
      <c r="T36" s="586"/>
      <c r="U36" s="586"/>
      <c r="V36" s="586"/>
      <c r="W36" s="586"/>
      <c r="X36" s="586"/>
      <c r="Y36" s="586"/>
      <c r="Z36" s="586"/>
      <c r="AA36" s="586"/>
      <c r="AB36" s="586"/>
      <c r="AC36" s="586"/>
      <c r="AD36" s="662"/>
      <c r="AE36" s="586"/>
      <c r="AF36" s="586"/>
      <c r="AG36" s="586"/>
      <c r="AH36" s="586"/>
      <c r="AI36" s="586"/>
      <c r="AJ36" s="586"/>
      <c r="AK36" s="586"/>
      <c r="AL36" s="586"/>
      <c r="AM36" s="586"/>
      <c r="AN36" s="586"/>
      <c r="AO36" s="586"/>
      <c r="AP36" s="586"/>
      <c r="AQ36" s="586"/>
      <c r="AR36" s="586"/>
      <c r="AS36" s="586"/>
      <c r="AT36" s="586"/>
      <c r="AU36" s="586"/>
      <c r="AV36" s="586"/>
      <c r="AW36" s="586"/>
      <c r="AX36" s="586"/>
      <c r="AY36" s="586"/>
      <c r="AZ36" s="586"/>
      <c r="BA36" s="586"/>
      <c r="BB36" s="586"/>
      <c r="BC36" s="586"/>
      <c r="BD36" s="586"/>
      <c r="BE36" s="586"/>
      <c r="BF36" s="586"/>
      <c r="BG36" s="586"/>
      <c r="BH36" s="586"/>
      <c r="BI36" s="586"/>
      <c r="BJ36" s="586"/>
      <c r="BK36" s="586"/>
      <c r="BL36" s="586"/>
      <c r="BM36" s="586"/>
      <c r="BN36" s="586"/>
      <c r="BO36" s="586"/>
      <c r="BP36" s="586"/>
      <c r="BQ36" s="586"/>
      <c r="BR36" s="586"/>
      <c r="BS36" s="586"/>
      <c r="BT36" s="586"/>
      <c r="BU36" s="586"/>
      <c r="BV36" s="586"/>
      <c r="BW36" s="586"/>
      <c r="BX36" s="586"/>
      <c r="BY36" s="586"/>
      <c r="BZ36" s="586"/>
      <c r="CA36" s="586"/>
      <c r="CB36" s="586"/>
      <c r="CC36" s="586"/>
      <c r="CD36" s="585"/>
      <c r="CE36" s="654"/>
      <c r="CF36" s="654"/>
    </row>
    <row r="37" spans="2:84" s="653" customFormat="1" ht="24" customHeight="1" x14ac:dyDescent="0.2">
      <c r="B37" s="2871" t="s">
        <v>733</v>
      </c>
      <c r="C37" s="2871"/>
      <c r="D37" s="2871"/>
      <c r="E37" s="2871"/>
      <c r="F37" s="2871"/>
      <c r="G37" s="2871"/>
      <c r="H37" s="2871"/>
      <c r="I37" s="2871"/>
      <c r="J37" s="2871"/>
      <c r="K37" s="2871"/>
      <c r="L37" s="2871"/>
      <c r="M37" s="2871"/>
      <c r="N37" s="2871"/>
      <c r="O37" s="2871"/>
      <c r="P37" s="2871"/>
      <c r="Q37" s="2871"/>
      <c r="R37" s="2871"/>
      <c r="S37" s="2871"/>
      <c r="T37" s="2871"/>
      <c r="U37" s="2871"/>
      <c r="V37" s="2871"/>
      <c r="W37" s="2871"/>
      <c r="X37" s="2871"/>
      <c r="Y37" s="2871"/>
      <c r="Z37" s="2871"/>
      <c r="AA37" s="2871"/>
      <c r="AB37" s="2871"/>
      <c r="AC37" s="2871"/>
      <c r="AD37" s="2871"/>
      <c r="AE37" s="2871"/>
      <c r="AF37" s="2871"/>
      <c r="AG37" s="2871"/>
      <c r="AH37" s="2871"/>
      <c r="AI37" s="2871"/>
      <c r="AJ37" s="2871"/>
      <c r="AK37" s="2871"/>
      <c r="AL37" s="2871"/>
      <c r="AM37" s="2871"/>
      <c r="AN37" s="2871"/>
      <c r="AO37" s="2871"/>
      <c r="AP37" s="2871"/>
      <c r="AQ37" s="2871"/>
      <c r="AR37" s="2871"/>
      <c r="AS37" s="2871"/>
      <c r="AT37" s="2871"/>
      <c r="AU37" s="2871"/>
      <c r="AV37" s="2871"/>
      <c r="AW37" s="2871"/>
      <c r="AX37" s="2871"/>
      <c r="AY37" s="2871"/>
      <c r="AZ37" s="2871"/>
      <c r="BA37" s="2871"/>
      <c r="BB37" s="2871"/>
      <c r="BC37" s="2871"/>
      <c r="BD37" s="2871"/>
      <c r="BE37" s="2871"/>
      <c r="BF37" s="2871"/>
      <c r="BG37" s="2871"/>
      <c r="BH37" s="661"/>
      <c r="BI37" s="661"/>
      <c r="BJ37" s="661"/>
      <c r="BK37" s="661"/>
      <c r="BL37" s="661"/>
      <c r="BM37" s="661"/>
      <c r="BN37" s="661"/>
      <c r="BO37" s="661"/>
      <c r="BP37" s="661"/>
      <c r="BQ37" s="661"/>
      <c r="BR37" s="661"/>
      <c r="BS37" s="661"/>
      <c r="BT37" s="661"/>
      <c r="BU37" s="661"/>
      <c r="BV37" s="661"/>
      <c r="BW37" s="661"/>
      <c r="BX37" s="661"/>
      <c r="BY37" s="661"/>
      <c r="BZ37" s="661"/>
      <c r="CA37" s="661"/>
      <c r="CB37" s="661"/>
      <c r="CC37" s="661"/>
      <c r="CD37" s="654"/>
      <c r="CE37" s="654"/>
      <c r="CF37" s="654"/>
    </row>
    <row r="38" spans="2:84" s="653" customFormat="1" ht="3" customHeight="1" x14ac:dyDescent="0.2">
      <c r="B38" s="660"/>
      <c r="C38" s="660"/>
      <c r="D38" s="659"/>
      <c r="E38" s="659"/>
      <c r="F38" s="659"/>
      <c r="G38" s="659"/>
      <c r="H38" s="659"/>
      <c r="I38" s="657"/>
      <c r="J38" s="658"/>
      <c r="K38" s="658"/>
      <c r="L38" s="658"/>
      <c r="M38" s="657"/>
      <c r="Q38" s="656"/>
      <c r="R38" s="655"/>
      <c r="S38" s="655"/>
      <c r="T38" s="655"/>
      <c r="U38" s="655"/>
      <c r="V38" s="655"/>
      <c r="W38" s="655"/>
      <c r="X38" s="655"/>
      <c r="Y38" s="655"/>
      <c r="Z38" s="655"/>
      <c r="AA38" s="655"/>
      <c r="AB38" s="655"/>
      <c r="AC38" s="655"/>
      <c r="AD38" s="655"/>
      <c r="AE38" s="655"/>
      <c r="AF38" s="655"/>
      <c r="AG38" s="655"/>
      <c r="AH38" s="655"/>
      <c r="AI38" s="655"/>
      <c r="AJ38" s="655"/>
      <c r="AK38" s="655"/>
      <c r="AL38" s="655"/>
      <c r="AM38" s="655"/>
      <c r="AN38" s="655"/>
      <c r="AO38" s="655"/>
      <c r="AP38" s="655"/>
      <c r="AQ38" s="655"/>
      <c r="AR38" s="655"/>
      <c r="AS38" s="655"/>
      <c r="AT38" s="655"/>
      <c r="AU38" s="655"/>
      <c r="AV38" s="655"/>
      <c r="AW38" s="655"/>
      <c r="AX38" s="655"/>
      <c r="AY38" s="655"/>
      <c r="AZ38" s="655"/>
      <c r="BA38" s="655"/>
      <c r="BB38" s="655"/>
      <c r="BC38" s="655"/>
      <c r="BD38" s="655"/>
      <c r="BE38" s="655"/>
      <c r="BF38" s="655"/>
      <c r="BG38" s="655"/>
      <c r="BH38" s="655"/>
      <c r="BI38" s="655"/>
      <c r="BJ38" s="655"/>
      <c r="BK38" s="655"/>
      <c r="BL38" s="655"/>
      <c r="BM38" s="655"/>
      <c r="BN38" s="655"/>
      <c r="BO38" s="655"/>
      <c r="BP38" s="655"/>
      <c r="BQ38" s="655"/>
      <c r="BR38" s="655"/>
      <c r="BS38" s="655"/>
      <c r="BT38" s="655"/>
      <c r="BU38" s="655"/>
      <c r="BV38" s="655"/>
      <c r="BW38" s="655"/>
      <c r="BX38" s="655"/>
      <c r="BY38" s="655"/>
      <c r="BZ38" s="655"/>
      <c r="CA38" s="655"/>
      <c r="CB38" s="655"/>
      <c r="CC38" s="655"/>
      <c r="CD38" s="654"/>
      <c r="CE38" s="654"/>
      <c r="CF38" s="654"/>
    </row>
    <row r="39" spans="2:84" s="578" customFormat="1" ht="18.95" customHeight="1" x14ac:dyDescent="0.2">
      <c r="B39" s="2925" t="s">
        <v>358</v>
      </c>
      <c r="C39" s="2926"/>
      <c r="D39" s="2926"/>
      <c r="E39" s="2926"/>
      <c r="F39" s="2926"/>
      <c r="G39" s="2926"/>
      <c r="H39" s="2926"/>
      <c r="I39" s="2926"/>
      <c r="J39" s="2926"/>
      <c r="K39" s="2926"/>
      <c r="L39" s="2926"/>
      <c r="M39" s="2926"/>
      <c r="N39" s="2926"/>
      <c r="O39" s="2926"/>
      <c r="P39" s="2926"/>
      <c r="Q39" s="2926"/>
      <c r="R39" s="2926"/>
      <c r="S39" s="2926"/>
      <c r="T39" s="2926"/>
      <c r="U39" s="2926"/>
      <c r="V39" s="2926"/>
      <c r="W39" s="2926"/>
      <c r="X39" s="2926"/>
      <c r="Y39" s="2926"/>
      <c r="Z39" s="2926"/>
      <c r="AA39" s="2926"/>
      <c r="AB39" s="2926"/>
      <c r="AC39" s="2926"/>
      <c r="AD39" s="2926"/>
      <c r="AE39" s="2926"/>
      <c r="AF39" s="2926"/>
      <c r="AG39" s="2926"/>
      <c r="AH39" s="2926"/>
      <c r="AI39" s="2926"/>
      <c r="AJ39" s="2926"/>
      <c r="AK39" s="2926"/>
      <c r="AL39" s="2926"/>
      <c r="AM39" s="2926"/>
      <c r="AN39" s="2926"/>
      <c r="AO39" s="2926"/>
      <c r="AP39" s="2926"/>
      <c r="AQ39" s="2926"/>
      <c r="AR39" s="2926"/>
      <c r="AS39" s="2926"/>
      <c r="AT39" s="2926"/>
      <c r="AU39" s="2926"/>
      <c r="AV39" s="2926"/>
      <c r="AW39" s="2926"/>
      <c r="AX39" s="2926"/>
      <c r="AY39" s="2926"/>
      <c r="AZ39" s="2926"/>
      <c r="BA39" s="2926"/>
      <c r="BB39" s="2926"/>
      <c r="BC39" s="2926"/>
      <c r="BD39" s="2926"/>
      <c r="BE39" s="2926"/>
      <c r="BF39" s="2926"/>
      <c r="BG39" s="2926"/>
      <c r="BH39" s="2926"/>
      <c r="BI39" s="2926"/>
      <c r="BJ39" s="2926"/>
      <c r="BK39" s="2926"/>
      <c r="BL39" s="2926"/>
      <c r="BM39" s="2927"/>
      <c r="BN39" s="2861" t="s">
        <v>732</v>
      </c>
      <c r="BO39" s="2862"/>
      <c r="BP39" s="2862"/>
      <c r="BQ39" s="2862"/>
      <c r="BR39" s="2862"/>
      <c r="BS39" s="2862"/>
      <c r="BT39" s="2862"/>
      <c r="BU39" s="2862"/>
      <c r="BV39" s="2862"/>
      <c r="BW39" s="2862"/>
      <c r="BX39" s="2862"/>
      <c r="BY39" s="2862"/>
      <c r="BZ39" s="2862"/>
      <c r="CA39" s="2862"/>
      <c r="CB39" s="2862"/>
      <c r="CC39" s="2862"/>
      <c r="CD39" s="2863"/>
      <c r="CE39" s="646"/>
      <c r="CF39" s="646"/>
    </row>
    <row r="40" spans="2:84" s="578" customFormat="1" ht="3" customHeight="1" x14ac:dyDescent="0.2">
      <c r="B40" s="652"/>
      <c r="C40" s="651"/>
      <c r="D40" s="651"/>
      <c r="E40" s="651"/>
      <c r="F40" s="651"/>
      <c r="G40" s="651"/>
      <c r="H40" s="651"/>
      <c r="I40" s="651"/>
      <c r="J40" s="651"/>
      <c r="K40" s="651"/>
      <c r="L40" s="651"/>
      <c r="M40" s="651"/>
      <c r="N40" s="651"/>
      <c r="O40" s="651"/>
      <c r="P40" s="651"/>
      <c r="Q40" s="651"/>
      <c r="R40" s="651"/>
      <c r="S40" s="651"/>
      <c r="T40" s="651"/>
      <c r="U40" s="651"/>
      <c r="V40" s="651"/>
      <c r="W40" s="651"/>
      <c r="X40" s="651"/>
      <c r="Y40" s="651"/>
      <c r="Z40" s="651"/>
      <c r="AA40" s="651"/>
      <c r="AB40" s="651"/>
      <c r="AC40" s="651"/>
      <c r="AD40" s="650"/>
      <c r="AE40" s="650"/>
      <c r="AF40" s="650"/>
      <c r="AG40" s="650"/>
      <c r="AH40" s="650"/>
      <c r="AI40" s="650"/>
      <c r="AJ40" s="650"/>
      <c r="AK40" s="650"/>
      <c r="AL40" s="650"/>
      <c r="AM40" s="650"/>
      <c r="AN40" s="650"/>
      <c r="AO40" s="650"/>
      <c r="AP40" s="650"/>
      <c r="AQ40" s="650"/>
      <c r="AR40" s="650"/>
      <c r="AS40" s="650"/>
      <c r="AT40" s="650"/>
      <c r="AU40" s="650"/>
      <c r="AV40" s="650"/>
      <c r="AW40" s="650"/>
      <c r="AX40" s="650"/>
      <c r="AY40" s="650"/>
      <c r="AZ40" s="650"/>
      <c r="BA40" s="650"/>
      <c r="BB40" s="650"/>
      <c r="BC40" s="650"/>
      <c r="BD40" s="650"/>
      <c r="BE40" s="650"/>
      <c r="BF40" s="650"/>
      <c r="BG40" s="650"/>
      <c r="BH40" s="650"/>
      <c r="BI40" s="650"/>
      <c r="BJ40" s="650"/>
      <c r="BK40" s="650"/>
      <c r="BL40" s="650"/>
      <c r="BM40" s="650"/>
      <c r="BN40" s="649"/>
      <c r="BO40" s="648"/>
      <c r="BP40" s="648"/>
      <c r="BQ40" s="648"/>
      <c r="BR40" s="648"/>
      <c r="BS40" s="648"/>
      <c r="BT40" s="648"/>
      <c r="BU40" s="648"/>
      <c r="BV40" s="648"/>
      <c r="BW40" s="648"/>
      <c r="BX40" s="648"/>
      <c r="BY40" s="648"/>
      <c r="BZ40" s="648"/>
      <c r="CA40" s="648"/>
      <c r="CB40" s="648"/>
      <c r="CC40" s="648"/>
      <c r="CD40" s="647"/>
      <c r="CE40" s="646"/>
      <c r="CF40" s="646"/>
    </row>
    <row r="41" spans="2:84" s="633" customFormat="1" ht="17.25" customHeight="1" x14ac:dyDescent="0.2">
      <c r="B41" s="2929" t="s">
        <v>731</v>
      </c>
      <c r="C41" s="2930"/>
      <c r="D41" s="2930"/>
      <c r="E41" s="2930"/>
      <c r="F41" s="2930"/>
      <c r="G41" s="2930"/>
      <c r="H41" s="2930"/>
      <c r="I41" s="2930"/>
      <c r="J41" s="2930"/>
      <c r="K41" s="2930"/>
      <c r="L41" s="2930"/>
      <c r="M41" s="645" t="s">
        <v>29</v>
      </c>
      <c r="N41" s="645"/>
      <c r="O41" s="2861"/>
      <c r="P41" s="2862"/>
      <c r="Q41" s="2863"/>
      <c r="R41" s="2928" t="s">
        <v>730</v>
      </c>
      <c r="S41" s="2924"/>
      <c r="T41" s="2924"/>
      <c r="U41" s="2924"/>
      <c r="V41" s="2924"/>
      <c r="W41" s="2924"/>
      <c r="X41" s="2924"/>
      <c r="Y41" s="2924"/>
      <c r="Z41" s="645"/>
      <c r="AA41" s="2861"/>
      <c r="AB41" s="2862"/>
      <c r="AC41" s="2862"/>
      <c r="AD41" s="2863"/>
      <c r="AE41" s="2929" t="s">
        <v>729</v>
      </c>
      <c r="AF41" s="2930"/>
      <c r="AG41" s="2930"/>
      <c r="AH41" s="2930"/>
      <c r="AI41" s="2930"/>
      <c r="AJ41" s="2930"/>
      <c r="AK41" s="2930"/>
      <c r="AL41" s="2930"/>
      <c r="AM41" s="2930"/>
      <c r="AN41" s="2930"/>
      <c r="AV41" s="645"/>
      <c r="AW41" s="645"/>
      <c r="AX41" s="645"/>
      <c r="AY41" s="645"/>
      <c r="AZ41" s="645"/>
      <c r="BA41" s="645"/>
      <c r="BB41" s="645"/>
      <c r="BC41" s="645"/>
      <c r="BD41" s="645"/>
      <c r="BE41" s="645"/>
      <c r="BF41" s="2924"/>
      <c r="BG41" s="2924"/>
      <c r="BH41" s="2924"/>
      <c r="BI41" s="2924"/>
      <c r="BJ41" s="2924"/>
      <c r="BK41" s="2924"/>
      <c r="BL41" s="2924"/>
      <c r="BM41" s="2924"/>
      <c r="BN41" s="2864"/>
      <c r="BO41" s="2865"/>
      <c r="BP41" s="2865"/>
      <c r="BQ41" s="2865"/>
      <c r="BR41" s="2865"/>
      <c r="BS41" s="2865"/>
      <c r="BT41" s="2865"/>
      <c r="BU41" s="2865"/>
      <c r="BV41" s="2865"/>
      <c r="BW41" s="2865"/>
      <c r="BX41" s="2865"/>
      <c r="BY41" s="2865"/>
      <c r="BZ41" s="2865"/>
      <c r="CA41" s="2865"/>
      <c r="CB41" s="2865"/>
      <c r="CC41" s="2865"/>
      <c r="CD41" s="2866"/>
      <c r="CE41" s="634"/>
      <c r="CF41" s="634"/>
    </row>
    <row r="42" spans="2:84" s="633" customFormat="1" ht="3" customHeight="1" x14ac:dyDescent="0.2">
      <c r="B42" s="644"/>
      <c r="C42" s="643"/>
      <c r="D42" s="643"/>
      <c r="E42" s="643"/>
      <c r="F42" s="643"/>
      <c r="G42" s="643"/>
      <c r="H42" s="643"/>
      <c r="I42" s="643"/>
      <c r="J42" s="643"/>
      <c r="K42" s="643"/>
      <c r="L42" s="643"/>
      <c r="M42" s="643"/>
      <c r="N42" s="643"/>
      <c r="O42" s="643"/>
      <c r="P42" s="643"/>
      <c r="Q42" s="643"/>
      <c r="R42" s="643"/>
      <c r="S42" s="643"/>
      <c r="T42" s="643"/>
      <c r="U42" s="643"/>
      <c r="V42" s="643"/>
      <c r="W42" s="643"/>
      <c r="X42" s="643"/>
      <c r="Y42" s="643"/>
      <c r="Z42" s="643"/>
      <c r="AA42" s="643"/>
      <c r="AB42" s="643"/>
      <c r="AC42" s="643"/>
      <c r="AD42" s="643"/>
      <c r="AE42" s="643"/>
      <c r="AF42" s="643"/>
      <c r="AG42" s="643"/>
      <c r="AH42" s="643"/>
      <c r="AI42" s="643"/>
      <c r="AJ42" s="643"/>
      <c r="AK42" s="643"/>
      <c r="AL42" s="643"/>
      <c r="AM42" s="643"/>
      <c r="AN42" s="643"/>
      <c r="AO42" s="643"/>
      <c r="AP42" s="643"/>
      <c r="AQ42" s="643"/>
      <c r="AR42" s="643"/>
      <c r="AS42" s="643"/>
      <c r="AT42" s="643"/>
      <c r="AU42" s="643"/>
      <c r="AV42" s="643"/>
      <c r="AW42" s="643"/>
      <c r="AX42" s="643"/>
      <c r="AY42" s="643"/>
      <c r="AZ42" s="643"/>
      <c r="BA42" s="643"/>
      <c r="BB42" s="643"/>
      <c r="BC42" s="643"/>
      <c r="BD42" s="643"/>
      <c r="BE42" s="643"/>
      <c r="BF42" s="643"/>
      <c r="BG42" s="642"/>
      <c r="BH42" s="641"/>
      <c r="BI42" s="641"/>
      <c r="BJ42" s="641"/>
      <c r="BK42" s="641"/>
      <c r="BL42" s="641"/>
      <c r="BM42" s="641"/>
      <c r="BN42" s="640"/>
      <c r="BO42" s="639"/>
      <c r="BP42" s="639"/>
      <c r="BQ42" s="639"/>
      <c r="BR42" s="639"/>
      <c r="BS42" s="639"/>
      <c r="BT42" s="639"/>
      <c r="BU42" s="639"/>
      <c r="BV42" s="639"/>
      <c r="BW42" s="639"/>
      <c r="BX42" s="639"/>
      <c r="BY42" s="639"/>
      <c r="BZ42" s="639"/>
      <c r="CA42" s="639"/>
      <c r="CB42" s="639"/>
      <c r="CC42" s="639"/>
      <c r="CD42" s="638"/>
      <c r="CE42" s="634"/>
      <c r="CF42" s="634"/>
    </row>
    <row r="43" spans="2:84" s="633" customFormat="1" ht="20.100000000000001" customHeight="1" x14ac:dyDescent="0.2">
      <c r="B43" s="2967" t="s">
        <v>728</v>
      </c>
      <c r="C43" s="2968"/>
      <c r="D43" s="2968"/>
      <c r="E43" s="2968"/>
      <c r="F43" s="2968"/>
      <c r="G43" s="2968"/>
      <c r="H43" s="2968"/>
      <c r="I43" s="2968"/>
      <c r="J43" s="2968"/>
      <c r="K43" s="2968"/>
      <c r="L43" s="2968"/>
      <c r="M43" s="2968"/>
      <c r="N43" s="2968"/>
      <c r="O43" s="2968"/>
      <c r="P43" s="2968"/>
      <c r="Q43" s="2968"/>
      <c r="R43" s="2968"/>
      <c r="S43" s="2968"/>
      <c r="T43" s="2968"/>
      <c r="U43" s="637"/>
      <c r="V43" s="637"/>
      <c r="W43" s="637"/>
      <c r="X43" s="637"/>
      <c r="Y43" s="637"/>
      <c r="Z43" s="637"/>
      <c r="AA43" s="637"/>
      <c r="AB43" s="637"/>
      <c r="AC43" s="637"/>
      <c r="AD43" s="637"/>
      <c r="AE43" s="637"/>
      <c r="AF43" s="637"/>
      <c r="AG43" s="637"/>
      <c r="AH43" s="637"/>
      <c r="AI43" s="637"/>
      <c r="AJ43" s="637"/>
      <c r="AK43" s="637"/>
      <c r="AL43" s="637"/>
      <c r="AM43" s="637"/>
      <c r="AN43" s="637"/>
      <c r="AO43" s="637"/>
      <c r="AP43" s="637"/>
      <c r="AQ43" s="637"/>
      <c r="AR43" s="637"/>
      <c r="AS43" s="637"/>
      <c r="AT43" s="637"/>
      <c r="AU43" s="637"/>
      <c r="AV43" s="637"/>
      <c r="AW43" s="637"/>
      <c r="AX43" s="637"/>
      <c r="AY43" s="637"/>
      <c r="AZ43" s="637"/>
      <c r="BA43" s="637"/>
      <c r="BB43" s="637"/>
      <c r="BC43" s="637"/>
      <c r="BD43" s="637"/>
      <c r="BE43" s="637"/>
      <c r="BF43" s="637"/>
      <c r="BG43" s="636"/>
      <c r="BH43" s="635"/>
      <c r="BI43" s="635"/>
      <c r="BJ43" s="635"/>
      <c r="BK43" s="635"/>
      <c r="BL43" s="635"/>
      <c r="BM43" s="635"/>
      <c r="BN43" s="2958"/>
      <c r="BO43" s="2959"/>
      <c r="BP43" s="2959"/>
      <c r="BQ43" s="2959"/>
      <c r="BR43" s="2959"/>
      <c r="BS43" s="2959"/>
      <c r="BT43" s="2959"/>
      <c r="BU43" s="2959"/>
      <c r="BV43" s="2959"/>
      <c r="BW43" s="2959"/>
      <c r="BX43" s="2959"/>
      <c r="BY43" s="2959"/>
      <c r="BZ43" s="2959"/>
      <c r="CA43" s="2959"/>
      <c r="CB43" s="2959"/>
      <c r="CC43" s="2959"/>
      <c r="CD43" s="2960"/>
      <c r="CE43" s="634"/>
      <c r="CF43" s="634"/>
    </row>
    <row r="44" spans="2:84" s="578" customFormat="1" ht="20.100000000000001" customHeight="1" x14ac:dyDescent="0.2">
      <c r="B44" s="2887" t="s">
        <v>584</v>
      </c>
      <c r="C44" s="2888"/>
      <c r="D44" s="2868" t="s">
        <v>727</v>
      </c>
      <c r="E44" s="2869"/>
      <c r="F44" s="2869"/>
      <c r="G44" s="2869"/>
      <c r="H44" s="2869"/>
      <c r="I44" s="2869"/>
      <c r="J44" s="2869"/>
      <c r="K44" s="2869"/>
      <c r="L44" s="2869"/>
      <c r="M44" s="2869"/>
      <c r="N44" s="2869"/>
      <c r="O44" s="2869"/>
      <c r="P44" s="2869"/>
      <c r="Q44" s="2869"/>
      <c r="R44" s="2869"/>
      <c r="S44" s="2869"/>
      <c r="T44" s="2869"/>
      <c r="U44" s="2869"/>
      <c r="V44" s="2869"/>
      <c r="W44" s="2869"/>
      <c r="X44" s="2869"/>
      <c r="Y44" s="2869"/>
      <c r="Z44" s="2869"/>
      <c r="AA44" s="2869"/>
      <c r="AB44" s="2869"/>
      <c r="AC44" s="2869"/>
      <c r="AD44" s="2869"/>
      <c r="AE44" s="2869"/>
      <c r="AF44" s="2869"/>
      <c r="AG44" s="2869"/>
      <c r="AH44" s="2869"/>
      <c r="AI44" s="2869"/>
      <c r="AJ44" s="2869"/>
      <c r="AK44" s="2869"/>
      <c r="AL44" s="2869"/>
      <c r="AM44" s="2869"/>
      <c r="AN44" s="2869"/>
      <c r="AO44" s="2869"/>
      <c r="AP44" s="2869"/>
      <c r="AQ44" s="2869"/>
      <c r="AR44" s="2869"/>
      <c r="AS44" s="2869"/>
      <c r="AT44" s="2869"/>
      <c r="AU44" s="2869"/>
      <c r="AV44" s="2869"/>
      <c r="AW44" s="2869"/>
      <c r="AX44" s="2869"/>
      <c r="AY44" s="2869"/>
      <c r="AZ44" s="2869"/>
      <c r="BA44" s="2869"/>
      <c r="BB44" s="2869"/>
      <c r="BC44" s="2869"/>
      <c r="BD44" s="2869"/>
      <c r="BE44" s="2869"/>
      <c r="BF44" s="2869"/>
      <c r="BG44" s="2869"/>
      <c r="BH44" s="2869"/>
      <c r="BI44" s="2869"/>
      <c r="BJ44" s="2869"/>
      <c r="BK44" s="2869"/>
      <c r="BL44" s="2869"/>
      <c r="BM44" s="2870"/>
      <c r="BN44" s="2834">
        <f>'GENERAL INFO'!G118</f>
        <v>0</v>
      </c>
      <c r="BO44" s="2835"/>
      <c r="BP44" s="2835"/>
      <c r="BQ44" s="2835"/>
      <c r="BR44" s="2835"/>
      <c r="BS44" s="2835"/>
      <c r="BT44" s="2835"/>
      <c r="BU44" s="2835"/>
      <c r="BV44" s="2835"/>
      <c r="BW44" s="2835"/>
      <c r="BX44" s="2835"/>
      <c r="BY44" s="2835"/>
      <c r="BZ44" s="2835"/>
      <c r="CA44" s="2835"/>
      <c r="CB44" s="2835"/>
      <c r="CC44" s="2835"/>
      <c r="CD44" s="756"/>
      <c r="CE44" s="623"/>
      <c r="CF44" s="623"/>
    </row>
    <row r="45" spans="2:84" s="578" customFormat="1" ht="20.100000000000001" customHeight="1" x14ac:dyDescent="0.2">
      <c r="B45" s="2887" t="s">
        <v>585</v>
      </c>
      <c r="C45" s="2888"/>
      <c r="D45" s="2890" t="s">
        <v>726</v>
      </c>
      <c r="E45" s="2891"/>
      <c r="F45" s="2891"/>
      <c r="G45" s="2891"/>
      <c r="H45" s="2891"/>
      <c r="I45" s="2891"/>
      <c r="J45" s="2891"/>
      <c r="K45" s="2891"/>
      <c r="L45" s="2891"/>
      <c r="M45" s="2891"/>
      <c r="N45" s="2891"/>
      <c r="O45" s="2891"/>
      <c r="P45" s="2891"/>
      <c r="Q45" s="2891"/>
      <c r="R45" s="2891"/>
      <c r="S45" s="2891"/>
      <c r="T45" s="2891"/>
      <c r="U45" s="2891"/>
      <c r="V45" s="2891"/>
      <c r="W45" s="624"/>
      <c r="X45" s="624"/>
      <c r="Y45" s="624"/>
      <c r="Z45" s="624"/>
      <c r="AA45" s="624"/>
      <c r="AB45" s="624"/>
      <c r="AC45" s="624"/>
      <c r="AD45" s="624"/>
      <c r="AE45" s="624"/>
      <c r="AF45" s="624"/>
      <c r="AG45" s="624"/>
      <c r="AH45" s="624"/>
      <c r="AI45" s="624"/>
      <c r="AJ45" s="624"/>
      <c r="AK45" s="624"/>
      <c r="AL45" s="624"/>
      <c r="AM45" s="624"/>
      <c r="AN45" s="628"/>
      <c r="AO45" s="628"/>
      <c r="AP45" s="628"/>
      <c r="AQ45" s="628"/>
      <c r="AR45" s="628"/>
      <c r="AS45" s="628"/>
      <c r="AT45" s="628"/>
      <c r="AU45" s="628"/>
      <c r="AV45" s="628"/>
      <c r="AW45" s="628"/>
      <c r="AX45" s="628"/>
      <c r="AY45" s="628"/>
      <c r="AZ45" s="628"/>
      <c r="BA45" s="628"/>
      <c r="BB45" s="628"/>
      <c r="BC45" s="628"/>
      <c r="BD45" s="628"/>
      <c r="BE45" s="628"/>
      <c r="BF45" s="628"/>
      <c r="BG45" s="628"/>
      <c r="BH45" s="628"/>
      <c r="BI45" s="628"/>
      <c r="BJ45" s="628"/>
      <c r="BK45" s="628"/>
      <c r="BL45" s="628"/>
      <c r="BM45" s="628"/>
      <c r="BN45" s="2834">
        <f>'GENERAL INFO'!G119</f>
        <v>0</v>
      </c>
      <c r="BO45" s="2835"/>
      <c r="BP45" s="2835"/>
      <c r="BQ45" s="2835"/>
      <c r="BR45" s="2835"/>
      <c r="BS45" s="2835"/>
      <c r="BT45" s="2835"/>
      <c r="BU45" s="2835"/>
      <c r="BV45" s="2835"/>
      <c r="BW45" s="2835"/>
      <c r="BX45" s="2835"/>
      <c r="BY45" s="2835"/>
      <c r="BZ45" s="2835"/>
      <c r="CA45" s="2835"/>
      <c r="CB45" s="2835"/>
      <c r="CC45" s="2835"/>
      <c r="CD45" s="757"/>
      <c r="CE45" s="623"/>
      <c r="CF45" s="623"/>
    </row>
    <row r="46" spans="2:84" s="578" customFormat="1" ht="20.100000000000001" customHeight="1" x14ac:dyDescent="0.2">
      <c r="B46" s="2887" t="s">
        <v>586</v>
      </c>
      <c r="C46" s="2888"/>
      <c r="D46" s="2890" t="s">
        <v>725</v>
      </c>
      <c r="E46" s="2891"/>
      <c r="F46" s="2891"/>
      <c r="G46" s="2891"/>
      <c r="H46" s="2891"/>
      <c r="I46" s="2891"/>
      <c r="J46" s="2891"/>
      <c r="K46" s="2891"/>
      <c r="L46" s="2891"/>
      <c r="M46" s="2891"/>
      <c r="N46" s="2891"/>
      <c r="O46" s="2891"/>
      <c r="P46" s="2891"/>
      <c r="Q46" s="2891"/>
      <c r="R46" s="2891"/>
      <c r="S46" s="2891"/>
      <c r="T46" s="2891"/>
      <c r="U46" s="2891"/>
      <c r="V46" s="2891"/>
      <c r="W46" s="2891"/>
      <c r="X46" s="2891"/>
      <c r="Y46" s="2891"/>
      <c r="Z46" s="2891"/>
      <c r="AA46" s="2891"/>
      <c r="AB46" s="2891"/>
      <c r="AC46" s="2891"/>
      <c r="AD46" s="2891"/>
      <c r="AE46" s="2891"/>
      <c r="AF46" s="2891"/>
      <c r="AG46" s="2891"/>
      <c r="AH46" s="2891"/>
      <c r="AI46" s="2891"/>
      <c r="AJ46" s="2891"/>
      <c r="AK46" s="2891"/>
      <c r="AL46" s="2891"/>
      <c r="AM46" s="2891"/>
      <c r="AN46" s="2891"/>
      <c r="AO46" s="2891"/>
      <c r="AP46" s="2891"/>
      <c r="AQ46" s="2891"/>
      <c r="AR46" s="2891"/>
      <c r="AS46" s="2891"/>
      <c r="AT46" s="2891"/>
      <c r="AU46" s="2891"/>
      <c r="AV46" s="2891"/>
      <c r="AW46" s="632"/>
      <c r="AX46" s="628"/>
      <c r="AY46" s="628"/>
      <c r="AZ46" s="628"/>
      <c r="BA46" s="628"/>
      <c r="BB46" s="628"/>
      <c r="BC46" s="628"/>
      <c r="BD46" s="628"/>
      <c r="BE46" s="628"/>
      <c r="BF46" s="628"/>
      <c r="BG46" s="628"/>
      <c r="BH46" s="628"/>
      <c r="BI46" s="628"/>
      <c r="BJ46" s="628"/>
      <c r="BK46" s="628"/>
      <c r="BL46" s="628"/>
      <c r="BM46" s="628"/>
      <c r="BN46" s="2834">
        <f>'GENERAL INFO'!G120</f>
        <v>0</v>
      </c>
      <c r="BO46" s="2835"/>
      <c r="BP46" s="2835"/>
      <c r="BQ46" s="2835"/>
      <c r="BR46" s="2835"/>
      <c r="BS46" s="2835"/>
      <c r="BT46" s="2835"/>
      <c r="BU46" s="2835"/>
      <c r="BV46" s="2835"/>
      <c r="BW46" s="2835"/>
      <c r="BX46" s="2835"/>
      <c r="BY46" s="2835"/>
      <c r="BZ46" s="2835"/>
      <c r="CA46" s="2835"/>
      <c r="CB46" s="2835"/>
      <c r="CC46" s="2835"/>
      <c r="CD46" s="757"/>
      <c r="CE46" s="623"/>
      <c r="CF46" s="623"/>
    </row>
    <row r="47" spans="2:84" s="578" customFormat="1" ht="20.100000000000001" customHeight="1" x14ac:dyDescent="0.2">
      <c r="B47" s="2887" t="s">
        <v>587</v>
      </c>
      <c r="C47" s="2888"/>
      <c r="D47" s="2890" t="s">
        <v>724</v>
      </c>
      <c r="E47" s="2891"/>
      <c r="F47" s="2891"/>
      <c r="G47" s="2891"/>
      <c r="H47" s="2891"/>
      <c r="I47" s="2891"/>
      <c r="J47" s="2891"/>
      <c r="K47" s="2891"/>
      <c r="L47" s="2891"/>
      <c r="M47" s="2891"/>
      <c r="N47" s="2891"/>
      <c r="O47" s="2891"/>
      <c r="P47" s="2891"/>
      <c r="Q47" s="2891"/>
      <c r="R47" s="2891"/>
      <c r="S47" s="2891"/>
      <c r="T47" s="2891"/>
      <c r="U47" s="2891"/>
      <c r="V47" s="2891"/>
      <c r="W47" s="2891"/>
      <c r="X47" s="2891"/>
      <c r="Y47" s="2891"/>
      <c r="Z47" s="2891"/>
      <c r="AA47" s="2891"/>
      <c r="AB47" s="2891"/>
      <c r="AC47" s="2891"/>
      <c r="AD47" s="2891"/>
      <c r="AE47" s="2891"/>
      <c r="AF47" s="2891"/>
      <c r="AG47" s="2891"/>
      <c r="AH47" s="2891"/>
      <c r="AI47" s="2891"/>
      <c r="AJ47" s="2891"/>
      <c r="AK47" s="2891"/>
      <c r="AL47" s="2891"/>
      <c r="AM47" s="2891"/>
      <c r="AN47" s="2891"/>
      <c r="AO47" s="2891"/>
      <c r="AP47" s="2891"/>
      <c r="AQ47" s="2891"/>
      <c r="AR47" s="2891"/>
      <c r="AS47" s="2891"/>
      <c r="AT47" s="2891"/>
      <c r="AU47" s="2891"/>
      <c r="AV47" s="2891"/>
      <c r="AW47" s="2891"/>
      <c r="AX47" s="2891"/>
      <c r="AY47" s="2891"/>
      <c r="AZ47" s="2891"/>
      <c r="BA47" s="2891"/>
      <c r="BB47" s="2891"/>
      <c r="BC47" s="2891"/>
      <c r="BD47" s="2891"/>
      <c r="BE47" s="2891"/>
      <c r="BF47" s="2891"/>
      <c r="BG47" s="2891"/>
      <c r="BH47" s="2891"/>
      <c r="BI47" s="2891"/>
      <c r="BJ47" s="2891"/>
      <c r="BK47" s="2891"/>
      <c r="BL47" s="2891"/>
      <c r="BM47" s="2894"/>
      <c r="BN47" s="2834">
        <f>'GENERAL INFO'!G121</f>
        <v>0</v>
      </c>
      <c r="BO47" s="2835"/>
      <c r="BP47" s="2835"/>
      <c r="BQ47" s="2835"/>
      <c r="BR47" s="2835"/>
      <c r="BS47" s="2835"/>
      <c r="BT47" s="2835"/>
      <c r="BU47" s="2835"/>
      <c r="BV47" s="2835"/>
      <c r="BW47" s="2835"/>
      <c r="BX47" s="2835"/>
      <c r="BY47" s="2835"/>
      <c r="BZ47" s="2835"/>
      <c r="CA47" s="2835"/>
      <c r="CB47" s="2835"/>
      <c r="CC47" s="2835"/>
      <c r="CD47" s="757"/>
      <c r="CE47" s="623"/>
      <c r="CF47" s="623"/>
    </row>
    <row r="48" spans="2:84" s="578" customFormat="1" ht="20.100000000000001" customHeight="1" x14ac:dyDescent="0.2">
      <c r="B48" s="2887" t="s">
        <v>588</v>
      </c>
      <c r="C48" s="2888"/>
      <c r="D48" s="2890" t="s">
        <v>723</v>
      </c>
      <c r="E48" s="2891"/>
      <c r="F48" s="2891"/>
      <c r="G48" s="2891"/>
      <c r="H48" s="2891"/>
      <c r="I48" s="2891"/>
      <c r="J48" s="2891"/>
      <c r="K48" s="2891"/>
      <c r="L48" s="2891"/>
      <c r="M48" s="2891"/>
      <c r="N48" s="2891"/>
      <c r="O48" s="2891"/>
      <c r="P48" s="2891"/>
      <c r="Q48" s="2891"/>
      <c r="R48" s="2891"/>
      <c r="S48" s="2891"/>
      <c r="T48" s="2891"/>
      <c r="U48" s="2891"/>
      <c r="V48" s="2891"/>
      <c r="W48" s="2891"/>
      <c r="X48" s="2891"/>
      <c r="Y48" s="2891"/>
      <c r="Z48" s="2891"/>
      <c r="AA48" s="2891"/>
      <c r="AB48" s="2891"/>
      <c r="AC48" s="2891"/>
      <c r="AD48" s="2891"/>
      <c r="AE48" s="2891"/>
      <c r="AF48" s="2891"/>
      <c r="AG48" s="2891"/>
      <c r="AH48" s="2891"/>
      <c r="AI48" s="2891"/>
      <c r="AJ48" s="2891"/>
      <c r="AK48" s="2891"/>
      <c r="AL48" s="2891"/>
      <c r="AM48" s="2891"/>
      <c r="AN48" s="2891"/>
      <c r="AO48" s="2891"/>
      <c r="AP48" s="2891"/>
      <c r="AQ48" s="2891"/>
      <c r="AR48" s="2891"/>
      <c r="AS48" s="2891"/>
      <c r="AT48" s="2891"/>
      <c r="AU48" s="2891"/>
      <c r="AV48" s="2891"/>
      <c r="AW48" s="2891"/>
      <c r="AX48" s="2891"/>
      <c r="AY48" s="2891"/>
      <c r="AZ48" s="2891"/>
      <c r="BA48" s="2891"/>
      <c r="BB48" s="2891"/>
      <c r="BC48" s="2891"/>
      <c r="BD48" s="2891"/>
      <c r="BE48" s="2891"/>
      <c r="BF48" s="2891"/>
      <c r="BG48" s="2891"/>
      <c r="BH48" s="2891"/>
      <c r="BI48" s="2891"/>
      <c r="BJ48" s="2891"/>
      <c r="BK48" s="2891"/>
      <c r="BL48" s="2891"/>
      <c r="BM48" s="2894"/>
      <c r="BN48" s="2834">
        <f>'GENERAL INFO'!G122</f>
        <v>0</v>
      </c>
      <c r="BO48" s="2835"/>
      <c r="BP48" s="2835"/>
      <c r="BQ48" s="2835"/>
      <c r="BR48" s="2835"/>
      <c r="BS48" s="2835"/>
      <c r="BT48" s="2835"/>
      <c r="BU48" s="2835"/>
      <c r="BV48" s="2835"/>
      <c r="BW48" s="2835"/>
      <c r="BX48" s="2835"/>
      <c r="BY48" s="2835"/>
      <c r="BZ48" s="2835"/>
      <c r="CA48" s="2835"/>
      <c r="CB48" s="2835"/>
      <c r="CC48" s="2835"/>
      <c r="CD48" s="757"/>
      <c r="CE48" s="623"/>
      <c r="CF48" s="623"/>
    </row>
    <row r="49" spans="2:84" s="578" customFormat="1" ht="20.100000000000001" customHeight="1" x14ac:dyDescent="0.2">
      <c r="B49" s="2887" t="s">
        <v>589</v>
      </c>
      <c r="C49" s="2888"/>
      <c r="D49" s="2890" t="s">
        <v>722</v>
      </c>
      <c r="E49" s="2892"/>
      <c r="F49" s="2892"/>
      <c r="G49" s="2892"/>
      <c r="H49" s="2892"/>
      <c r="I49" s="2892"/>
      <c r="J49" s="2892"/>
      <c r="K49" s="2892"/>
      <c r="L49" s="2892"/>
      <c r="M49" s="2892"/>
      <c r="N49" s="2892"/>
      <c r="O49" s="2892"/>
      <c r="P49" s="2892"/>
      <c r="Q49" s="2892"/>
      <c r="R49" s="2892"/>
      <c r="S49" s="2892"/>
      <c r="T49" s="2892"/>
      <c r="U49" s="2892"/>
      <c r="V49" s="2892"/>
      <c r="W49" s="2892"/>
      <c r="X49" s="2892"/>
      <c r="Y49" s="2892"/>
      <c r="Z49" s="2892"/>
      <c r="AA49" s="2892"/>
      <c r="AB49" s="2892"/>
      <c r="AC49" s="2892"/>
      <c r="AD49" s="2892"/>
      <c r="AE49" s="2892"/>
      <c r="AF49" s="2892"/>
      <c r="AG49" s="2892"/>
      <c r="AH49" s="2892"/>
      <c r="AI49" s="2892"/>
      <c r="AJ49" s="2892"/>
      <c r="AK49" s="2892"/>
      <c r="AL49" s="2892"/>
      <c r="AM49" s="2892"/>
      <c r="AN49" s="2892"/>
      <c r="AO49" s="2892"/>
      <c r="AP49" s="2892"/>
      <c r="AQ49" s="2892"/>
      <c r="AR49" s="2892"/>
      <c r="AS49" s="2892"/>
      <c r="AT49" s="2892"/>
      <c r="AU49" s="2892"/>
      <c r="AV49" s="2892"/>
      <c r="AW49" s="2892"/>
      <c r="AX49" s="2892"/>
      <c r="AY49" s="2892"/>
      <c r="AZ49" s="2892"/>
      <c r="BA49" s="2892"/>
      <c r="BB49" s="2892"/>
      <c r="BC49" s="2892"/>
      <c r="BD49" s="2892"/>
      <c r="BE49" s="2892"/>
      <c r="BF49" s="2892"/>
      <c r="BG49" s="2892"/>
      <c r="BH49" s="2892"/>
      <c r="BI49" s="2892"/>
      <c r="BJ49" s="2892"/>
      <c r="BK49" s="2892"/>
      <c r="BL49" s="2892"/>
      <c r="BM49" s="2893"/>
      <c r="BN49" s="2834">
        <f>'GENERAL INFO'!G123</f>
        <v>0</v>
      </c>
      <c r="BO49" s="2835"/>
      <c r="BP49" s="2835"/>
      <c r="BQ49" s="2835"/>
      <c r="BR49" s="2835"/>
      <c r="BS49" s="2835"/>
      <c r="BT49" s="2835"/>
      <c r="BU49" s="2835"/>
      <c r="BV49" s="2835"/>
      <c r="BW49" s="2835"/>
      <c r="BX49" s="2835"/>
      <c r="BY49" s="2835"/>
      <c r="BZ49" s="2835"/>
      <c r="CA49" s="2835"/>
      <c r="CB49" s="2835"/>
      <c r="CC49" s="2835"/>
      <c r="CD49" s="757"/>
      <c r="CE49" s="623"/>
      <c r="CF49" s="623"/>
    </row>
    <row r="50" spans="2:84" s="578" customFormat="1" ht="25.5" customHeight="1" x14ac:dyDescent="0.2">
      <c r="B50" s="2887" t="s">
        <v>592</v>
      </c>
      <c r="C50" s="2888"/>
      <c r="D50" s="2868" t="s">
        <v>721</v>
      </c>
      <c r="E50" s="2869"/>
      <c r="F50" s="2869"/>
      <c r="G50" s="2869"/>
      <c r="H50" s="2869"/>
      <c r="I50" s="2869"/>
      <c r="J50" s="2869"/>
      <c r="K50" s="2869"/>
      <c r="L50" s="2869"/>
      <c r="M50" s="2869"/>
      <c r="N50" s="2869"/>
      <c r="O50" s="2869"/>
      <c r="P50" s="2869"/>
      <c r="Q50" s="2869"/>
      <c r="R50" s="2869"/>
      <c r="S50" s="2869"/>
      <c r="T50" s="2869"/>
      <c r="U50" s="2869"/>
      <c r="V50" s="2869"/>
      <c r="W50" s="2869"/>
      <c r="X50" s="2869"/>
      <c r="Y50" s="2869"/>
      <c r="Z50" s="2869"/>
      <c r="AA50" s="2869"/>
      <c r="AB50" s="2869"/>
      <c r="AC50" s="2869"/>
      <c r="AD50" s="2869"/>
      <c r="AE50" s="2869"/>
      <c r="AF50" s="2869"/>
      <c r="AG50" s="2869"/>
      <c r="AH50" s="2869"/>
      <c r="AI50" s="2869"/>
      <c r="AJ50" s="2869"/>
      <c r="AK50" s="2869"/>
      <c r="AL50" s="2869"/>
      <c r="AM50" s="2869"/>
      <c r="AN50" s="2869"/>
      <c r="AO50" s="2869"/>
      <c r="AP50" s="2869"/>
      <c r="AQ50" s="2869"/>
      <c r="AR50" s="2869"/>
      <c r="AS50" s="2869"/>
      <c r="AT50" s="2869"/>
      <c r="AU50" s="2869"/>
      <c r="AV50" s="2869"/>
      <c r="AW50" s="2869"/>
      <c r="AX50" s="2869"/>
      <c r="AY50" s="2869"/>
      <c r="AZ50" s="628"/>
      <c r="BA50" s="628"/>
      <c r="BB50" s="628"/>
      <c r="BC50" s="628"/>
      <c r="BD50" s="628"/>
      <c r="BE50" s="628"/>
      <c r="BF50" s="631"/>
      <c r="BG50" s="628"/>
      <c r="BH50" s="628"/>
      <c r="BI50" s="628"/>
      <c r="BJ50" s="628"/>
      <c r="BK50" s="631"/>
      <c r="BL50" s="628"/>
      <c r="BM50" s="628"/>
      <c r="BN50" s="2834">
        <f>'GENERAL INFO'!G124</f>
        <v>0</v>
      </c>
      <c r="BO50" s="2835"/>
      <c r="BP50" s="2835"/>
      <c r="BQ50" s="2835"/>
      <c r="BR50" s="2835"/>
      <c r="BS50" s="2835"/>
      <c r="BT50" s="2835"/>
      <c r="BU50" s="2835"/>
      <c r="BV50" s="2835"/>
      <c r="BW50" s="2835"/>
      <c r="BX50" s="2835"/>
      <c r="BY50" s="2835"/>
      <c r="BZ50" s="2835"/>
      <c r="CA50" s="2835"/>
      <c r="CB50" s="2835"/>
      <c r="CC50" s="2835"/>
      <c r="CD50" s="757"/>
      <c r="CE50" s="623"/>
      <c r="CF50" s="623"/>
    </row>
    <row r="51" spans="2:84" s="578" customFormat="1" ht="20.100000000000001" customHeight="1" x14ac:dyDescent="0.2">
      <c r="B51" s="2897" t="s">
        <v>593</v>
      </c>
      <c r="C51" s="2898"/>
      <c r="D51" s="2868" t="s">
        <v>720</v>
      </c>
      <c r="E51" s="2869"/>
      <c r="F51" s="2869"/>
      <c r="G51" s="2869"/>
      <c r="H51" s="2869"/>
      <c r="I51" s="2869"/>
      <c r="J51" s="2869"/>
      <c r="K51" s="2869"/>
      <c r="L51" s="2869"/>
      <c r="M51" s="2869"/>
      <c r="N51" s="2869"/>
      <c r="O51" s="2869"/>
      <c r="P51" s="2869"/>
      <c r="Q51" s="2869"/>
      <c r="R51" s="2869"/>
      <c r="S51" s="2869"/>
      <c r="T51" s="2869"/>
      <c r="U51" s="2869"/>
      <c r="V51" s="2869"/>
      <c r="W51" s="2869"/>
      <c r="X51" s="2869"/>
      <c r="Y51" s="2869"/>
      <c r="Z51" s="2869"/>
      <c r="AA51" s="2869"/>
      <c r="AB51" s="2869"/>
      <c r="AC51" s="2869"/>
      <c r="AD51" s="2869"/>
      <c r="AE51" s="2869"/>
      <c r="AF51" s="2869"/>
      <c r="AG51" s="2869"/>
      <c r="AH51" s="2869"/>
      <c r="AI51" s="2869"/>
      <c r="AJ51" s="2869"/>
      <c r="AK51" s="2869"/>
      <c r="AL51" s="2869"/>
      <c r="AM51" s="2869"/>
      <c r="AN51" s="2869"/>
      <c r="AO51" s="2869"/>
      <c r="AP51" s="2869"/>
      <c r="AQ51" s="2869"/>
      <c r="AR51" s="2869"/>
      <c r="AS51" s="625"/>
      <c r="AT51" s="625"/>
      <c r="AU51" s="625"/>
      <c r="AV51" s="625"/>
      <c r="AW51" s="628"/>
      <c r="AX51" s="628"/>
      <c r="AY51" s="629"/>
      <c r="AZ51" s="629"/>
      <c r="BA51" s="629"/>
      <c r="BB51" s="629"/>
      <c r="BC51" s="629"/>
      <c r="BD51" s="629"/>
      <c r="BE51" s="629"/>
      <c r="BF51" s="629"/>
      <c r="BG51" s="629"/>
      <c r="BH51" s="629"/>
      <c r="BI51" s="629"/>
      <c r="BJ51" s="629"/>
      <c r="BK51" s="628"/>
      <c r="BL51" s="628"/>
      <c r="BM51" s="628"/>
      <c r="BN51" s="2834">
        <f>'GENERAL INFO'!G125</f>
        <v>0</v>
      </c>
      <c r="BO51" s="2835"/>
      <c r="BP51" s="2835"/>
      <c r="BQ51" s="2835"/>
      <c r="BR51" s="2835"/>
      <c r="BS51" s="2835"/>
      <c r="BT51" s="2835"/>
      <c r="BU51" s="2835"/>
      <c r="BV51" s="2835"/>
      <c r="BW51" s="2835"/>
      <c r="BX51" s="2835"/>
      <c r="BY51" s="2835"/>
      <c r="BZ51" s="2835"/>
      <c r="CA51" s="2835"/>
      <c r="CB51" s="2835"/>
      <c r="CC51" s="2835"/>
      <c r="CD51" s="757"/>
      <c r="CE51" s="623"/>
      <c r="CF51" s="623"/>
    </row>
    <row r="52" spans="2:84" s="578" customFormat="1" ht="20.100000000000001" customHeight="1" x14ac:dyDescent="0.2">
      <c r="B52" s="2895" t="s">
        <v>719</v>
      </c>
      <c r="C52" s="2896"/>
      <c r="D52" s="2896"/>
      <c r="E52" s="2896"/>
      <c r="F52" s="2896"/>
      <c r="G52" s="2896"/>
      <c r="H52" s="2896"/>
      <c r="I52" s="2896"/>
      <c r="J52" s="2896"/>
      <c r="K52" s="2896"/>
      <c r="L52" s="2896"/>
      <c r="M52" s="2896"/>
      <c r="N52" s="2896"/>
      <c r="O52" s="2896"/>
      <c r="P52" s="630"/>
      <c r="Q52" s="630"/>
      <c r="R52" s="630"/>
      <c r="S52" s="630"/>
      <c r="T52" s="630"/>
      <c r="U52" s="630"/>
      <c r="V52" s="630"/>
      <c r="W52" s="630"/>
      <c r="X52" s="630"/>
      <c r="Y52" s="630"/>
      <c r="Z52" s="630"/>
      <c r="AA52" s="630"/>
      <c r="AB52" s="630"/>
      <c r="AC52" s="630"/>
      <c r="AD52" s="630"/>
      <c r="AE52" s="630"/>
      <c r="AF52" s="630"/>
      <c r="AG52" s="630"/>
      <c r="AH52" s="630"/>
      <c r="AI52" s="630"/>
      <c r="AJ52" s="630"/>
      <c r="AK52" s="630"/>
      <c r="AL52" s="630"/>
      <c r="AM52" s="630"/>
      <c r="AN52" s="628"/>
      <c r="AO52" s="628"/>
      <c r="AP52" s="628"/>
      <c r="AQ52" s="628"/>
      <c r="AR52" s="628"/>
      <c r="AS52" s="628"/>
      <c r="AT52" s="628"/>
      <c r="AU52" s="628"/>
      <c r="AV52" s="628"/>
      <c r="AW52" s="628"/>
      <c r="AX52" s="628"/>
      <c r="AY52" s="629"/>
      <c r="AZ52" s="629"/>
      <c r="BA52" s="629"/>
      <c r="BB52" s="629"/>
      <c r="BC52" s="629"/>
      <c r="BD52" s="629"/>
      <c r="BE52" s="629"/>
      <c r="BF52" s="629"/>
      <c r="BG52" s="629"/>
      <c r="BH52" s="629"/>
      <c r="BI52" s="629"/>
      <c r="BJ52" s="629"/>
      <c r="BK52" s="628"/>
      <c r="BL52" s="628"/>
      <c r="BM52" s="628"/>
      <c r="BN52" s="2847"/>
      <c r="BO52" s="2848"/>
      <c r="BP52" s="2848"/>
      <c r="BQ52" s="2848"/>
      <c r="BR52" s="2848"/>
      <c r="BS52" s="2848"/>
      <c r="BT52" s="2848"/>
      <c r="BU52" s="2848"/>
      <c r="BV52" s="2848"/>
      <c r="BW52" s="2848"/>
      <c r="BX52" s="2848"/>
      <c r="BY52" s="2848"/>
      <c r="BZ52" s="2848"/>
      <c r="CA52" s="2848"/>
      <c r="CB52" s="2848"/>
      <c r="CC52" s="2848"/>
      <c r="CD52" s="2849"/>
      <c r="CE52" s="623"/>
      <c r="CF52" s="623"/>
    </row>
    <row r="53" spans="2:84" s="578" customFormat="1" ht="20.100000000000001" customHeight="1" x14ac:dyDescent="0.2">
      <c r="B53" s="2887" t="s">
        <v>594</v>
      </c>
      <c r="C53" s="2888"/>
      <c r="D53" s="2868" t="s">
        <v>718</v>
      </c>
      <c r="E53" s="2869"/>
      <c r="F53" s="2869"/>
      <c r="G53" s="2869"/>
      <c r="H53" s="2869"/>
      <c r="I53" s="2869"/>
      <c r="J53" s="2869"/>
      <c r="K53" s="2869"/>
      <c r="L53" s="2869"/>
      <c r="M53" s="2869"/>
      <c r="N53" s="2869"/>
      <c r="O53" s="2869"/>
      <c r="P53" s="2869"/>
      <c r="Q53" s="2869"/>
      <c r="R53" s="2869"/>
      <c r="S53" s="2869"/>
      <c r="T53" s="2869"/>
      <c r="U53" s="2869"/>
      <c r="V53" s="2869"/>
      <c r="W53" s="2869"/>
      <c r="X53" s="2869"/>
      <c r="Y53" s="2869"/>
      <c r="Z53" s="2869"/>
      <c r="AA53" s="2869"/>
      <c r="AB53" s="2869"/>
      <c r="AC53" s="2869"/>
      <c r="AD53" s="2869"/>
      <c r="AE53" s="2869"/>
      <c r="AF53" s="2869"/>
      <c r="AG53" s="2869"/>
      <c r="AH53" s="2869"/>
      <c r="AI53" s="2869"/>
      <c r="AJ53" s="2869"/>
      <c r="AK53" s="2869"/>
      <c r="AL53" s="2869"/>
      <c r="AM53" s="2869"/>
      <c r="AN53" s="2869"/>
      <c r="AO53" s="2869"/>
      <c r="AP53" s="2869"/>
      <c r="AQ53" s="2869"/>
      <c r="AR53" s="2869"/>
      <c r="AS53" s="2869"/>
      <c r="AT53" s="628"/>
      <c r="AU53" s="628"/>
      <c r="AV53" s="628"/>
      <c r="AW53" s="628"/>
      <c r="AX53" s="628"/>
      <c r="AY53" s="628"/>
      <c r="AZ53" s="628"/>
      <c r="BA53" s="628"/>
      <c r="BB53" s="628"/>
      <c r="BC53" s="628"/>
      <c r="BD53" s="628"/>
      <c r="BE53" s="628"/>
      <c r="BF53" s="628"/>
      <c r="BG53" s="628"/>
      <c r="BH53" s="628"/>
      <c r="BI53" s="628"/>
      <c r="BJ53" s="628"/>
      <c r="BK53" s="628"/>
      <c r="BL53" s="628"/>
      <c r="BM53" s="628"/>
      <c r="BN53" s="2834">
        <f>'GENERAL INFO'!G128</f>
        <v>0</v>
      </c>
      <c r="BO53" s="2835"/>
      <c r="BP53" s="2835"/>
      <c r="BQ53" s="2835"/>
      <c r="BR53" s="2835"/>
      <c r="BS53" s="2835"/>
      <c r="BT53" s="2835"/>
      <c r="BU53" s="2835"/>
      <c r="BV53" s="2835"/>
      <c r="BW53" s="2835"/>
      <c r="BX53" s="2835"/>
      <c r="BY53" s="2835"/>
      <c r="BZ53" s="2835"/>
      <c r="CA53" s="2835"/>
      <c r="CB53" s="2835"/>
      <c r="CC53" s="2835"/>
      <c r="CD53" s="758"/>
      <c r="CE53" s="623"/>
      <c r="CF53" s="623"/>
    </row>
    <row r="54" spans="2:84" s="578" customFormat="1" ht="20.100000000000001" customHeight="1" x14ac:dyDescent="0.2">
      <c r="B54" s="2887" t="s">
        <v>595</v>
      </c>
      <c r="C54" s="2888"/>
      <c r="D54" s="2868" t="s">
        <v>717</v>
      </c>
      <c r="E54" s="2869"/>
      <c r="F54" s="2869"/>
      <c r="G54" s="2869"/>
      <c r="H54" s="2869"/>
      <c r="I54" s="2869"/>
      <c r="J54" s="2869"/>
      <c r="K54" s="2869"/>
      <c r="L54" s="2869"/>
      <c r="M54" s="2869"/>
      <c r="N54" s="2869"/>
      <c r="O54" s="2869"/>
      <c r="P54" s="2869"/>
      <c r="Q54" s="2869"/>
      <c r="R54" s="2869"/>
      <c r="S54" s="2869"/>
      <c r="T54" s="2869"/>
      <c r="U54" s="2869"/>
      <c r="V54" s="2869"/>
      <c r="W54" s="2869"/>
      <c r="X54" s="2869"/>
      <c r="Y54" s="2869"/>
      <c r="Z54" s="2869"/>
      <c r="AA54" s="2869"/>
      <c r="AB54" s="2869"/>
      <c r="AC54" s="2869"/>
      <c r="AD54" s="2869"/>
      <c r="AE54" s="2869"/>
      <c r="AF54" s="2869"/>
      <c r="AG54" s="2869"/>
      <c r="AH54" s="2869"/>
      <c r="AI54" s="2869"/>
      <c r="AJ54" s="2869"/>
      <c r="AK54" s="2869"/>
      <c r="AL54" s="2869"/>
      <c r="AM54" s="2869"/>
      <c r="AN54" s="2869"/>
      <c r="AO54" s="2869"/>
      <c r="AP54" s="2869"/>
      <c r="AQ54" s="624"/>
      <c r="AR54" s="624"/>
      <c r="AS54" s="624"/>
      <c r="AT54" s="624"/>
      <c r="AU54" s="624"/>
      <c r="AV54" s="624"/>
      <c r="AW54" s="624"/>
      <c r="AX54" s="624"/>
      <c r="AY54" s="624"/>
      <c r="AZ54" s="624"/>
      <c r="BA54" s="624"/>
      <c r="BB54" s="624"/>
      <c r="BC54" s="624"/>
      <c r="BD54" s="624"/>
      <c r="BE54" s="624"/>
      <c r="BF54" s="627"/>
      <c r="BG54" s="627"/>
      <c r="BH54" s="627"/>
      <c r="BI54" s="627"/>
      <c r="BJ54" s="627"/>
      <c r="BK54" s="627"/>
      <c r="BL54" s="627"/>
      <c r="BM54" s="627"/>
      <c r="BN54" s="2834">
        <f>'GENERAL INFO'!G130</f>
        <v>0</v>
      </c>
      <c r="BO54" s="2835"/>
      <c r="BP54" s="2835"/>
      <c r="BQ54" s="2835"/>
      <c r="BR54" s="2835"/>
      <c r="BS54" s="2835"/>
      <c r="BT54" s="2835"/>
      <c r="BU54" s="2835"/>
      <c r="BV54" s="2835"/>
      <c r="BW54" s="2835"/>
      <c r="BX54" s="2835"/>
      <c r="BY54" s="2835"/>
      <c r="BZ54" s="2835"/>
      <c r="CA54" s="2835"/>
      <c r="CB54" s="2835"/>
      <c r="CC54" s="2835"/>
      <c r="CD54" s="758"/>
      <c r="CE54" s="623"/>
      <c r="CF54" s="623"/>
    </row>
    <row r="55" spans="2:84" s="578" customFormat="1" ht="20.100000000000001" customHeight="1" x14ac:dyDescent="0.2">
      <c r="B55" s="2887" t="s">
        <v>596</v>
      </c>
      <c r="C55" s="2888"/>
      <c r="D55" s="2868" t="s">
        <v>716</v>
      </c>
      <c r="E55" s="2869"/>
      <c r="F55" s="2869"/>
      <c r="G55" s="2869"/>
      <c r="H55" s="2869"/>
      <c r="I55" s="2869"/>
      <c r="J55" s="2869"/>
      <c r="K55" s="2869"/>
      <c r="L55" s="2869"/>
      <c r="M55" s="2869"/>
      <c r="N55" s="2869"/>
      <c r="O55" s="2869"/>
      <c r="P55" s="2869"/>
      <c r="Q55" s="2869"/>
      <c r="R55" s="2869"/>
      <c r="S55" s="2869"/>
      <c r="T55" s="2869"/>
      <c r="U55" s="2869"/>
      <c r="V55" s="2869"/>
      <c r="W55" s="2869"/>
      <c r="X55" s="2869"/>
      <c r="Y55" s="2869"/>
      <c r="Z55" s="2869"/>
      <c r="AA55" s="2869"/>
      <c r="AB55" s="2869"/>
      <c r="AC55" s="2869"/>
      <c r="AD55" s="2869"/>
      <c r="AE55" s="2869"/>
      <c r="AF55" s="2869"/>
      <c r="AG55" s="2869"/>
      <c r="AH55" s="2869"/>
      <c r="AI55" s="2869"/>
      <c r="AJ55" s="2869"/>
      <c r="AK55" s="2869"/>
      <c r="AL55" s="2869"/>
      <c r="AM55" s="2869"/>
      <c r="AN55" s="2869"/>
      <c r="AO55" s="2869"/>
      <c r="AP55" s="2869"/>
      <c r="AQ55" s="2869"/>
      <c r="AR55" s="2869"/>
      <c r="AS55" s="2869"/>
      <c r="AT55" s="2869"/>
      <c r="AU55" s="2869"/>
      <c r="AV55" s="2869"/>
      <c r="AW55" s="2869"/>
      <c r="AX55" s="2869"/>
      <c r="AY55" s="2869"/>
      <c r="AZ55" s="2869"/>
      <c r="BA55" s="2869"/>
      <c r="BB55" s="2869"/>
      <c r="BC55" s="2869"/>
      <c r="BD55" s="2869"/>
      <c r="BE55" s="2869"/>
      <c r="BF55" s="626"/>
      <c r="BG55" s="626"/>
      <c r="BH55" s="626"/>
      <c r="BI55" s="626"/>
      <c r="BJ55" s="626"/>
      <c r="BK55" s="626"/>
      <c r="BL55" s="626"/>
      <c r="BM55" s="626"/>
      <c r="BN55" s="2834">
        <f>'GENERAL INFO'!G131</f>
        <v>0</v>
      </c>
      <c r="BO55" s="2835"/>
      <c r="BP55" s="2835"/>
      <c r="BQ55" s="2835"/>
      <c r="BR55" s="2835"/>
      <c r="BS55" s="2835"/>
      <c r="BT55" s="2835"/>
      <c r="BU55" s="2835"/>
      <c r="BV55" s="2835"/>
      <c r="BW55" s="2835"/>
      <c r="BX55" s="2835"/>
      <c r="BY55" s="2835"/>
      <c r="BZ55" s="2835"/>
      <c r="CA55" s="2835"/>
      <c r="CB55" s="2835"/>
      <c r="CC55" s="2835"/>
      <c r="CD55" s="758"/>
      <c r="CE55" s="623"/>
      <c r="CF55" s="623"/>
    </row>
    <row r="56" spans="2:84" s="578" customFormat="1" ht="20.100000000000001" customHeight="1" x14ac:dyDescent="0.2">
      <c r="B56" s="2895" t="s">
        <v>715</v>
      </c>
      <c r="C56" s="2896"/>
      <c r="D56" s="2896"/>
      <c r="E56" s="2896"/>
      <c r="F56" s="2896"/>
      <c r="G56" s="2896"/>
      <c r="H56" s="2896"/>
      <c r="I56" s="2896"/>
      <c r="J56" s="2896"/>
      <c r="K56" s="2896"/>
      <c r="L56" s="2896"/>
      <c r="M56" s="2896"/>
      <c r="N56" s="2896"/>
      <c r="O56" s="2896"/>
      <c r="P56" s="2896"/>
      <c r="Q56" s="2896"/>
      <c r="R56" s="2896"/>
      <c r="S56" s="2896"/>
      <c r="T56" s="2896"/>
      <c r="U56" s="2896"/>
      <c r="V56" s="2896"/>
      <c r="W56" s="2896"/>
      <c r="X56" s="625"/>
      <c r="Y56" s="625"/>
      <c r="Z56" s="625"/>
      <c r="AA56" s="625"/>
      <c r="AB56" s="625"/>
      <c r="AC56" s="625"/>
      <c r="AD56" s="625"/>
      <c r="AE56" s="625"/>
      <c r="AF56" s="625"/>
      <c r="AG56" s="625"/>
      <c r="AH56" s="625"/>
      <c r="AI56" s="625"/>
      <c r="AJ56" s="625"/>
      <c r="AK56" s="625"/>
      <c r="AL56" s="625"/>
      <c r="AM56" s="625"/>
      <c r="AN56" s="625"/>
      <c r="AO56" s="625"/>
      <c r="AP56" s="625"/>
      <c r="AQ56" s="625"/>
      <c r="AR56" s="625"/>
      <c r="AS56" s="625"/>
      <c r="AT56" s="625"/>
      <c r="AU56" s="625"/>
      <c r="AV56" s="625"/>
      <c r="AW56" s="625"/>
      <c r="AX56" s="625"/>
      <c r="AY56" s="625"/>
      <c r="AZ56" s="625"/>
      <c r="BA56" s="625"/>
      <c r="BB56" s="625"/>
      <c r="BC56" s="625"/>
      <c r="BD56" s="625"/>
      <c r="BE56" s="625"/>
      <c r="BF56" s="625"/>
      <c r="BG56" s="625"/>
      <c r="BH56" s="625"/>
      <c r="BI56" s="625"/>
      <c r="BJ56" s="625"/>
      <c r="BK56" s="625"/>
      <c r="BL56" s="625"/>
      <c r="BM56" s="625"/>
      <c r="BN56" s="2847"/>
      <c r="BO56" s="2848"/>
      <c r="BP56" s="2848"/>
      <c r="BQ56" s="2848"/>
      <c r="BR56" s="2848"/>
      <c r="BS56" s="2848"/>
      <c r="BT56" s="2848"/>
      <c r="BU56" s="2848"/>
      <c r="BV56" s="2848"/>
      <c r="BW56" s="2848"/>
      <c r="BX56" s="2848"/>
      <c r="BY56" s="2848"/>
      <c r="BZ56" s="2848"/>
      <c r="CA56" s="2848"/>
      <c r="CB56" s="2848"/>
      <c r="CC56" s="2848"/>
      <c r="CD56" s="2849"/>
      <c r="CE56" s="623"/>
      <c r="CF56" s="623"/>
    </row>
    <row r="57" spans="2:84" s="578" customFormat="1" ht="20.100000000000001" customHeight="1" x14ac:dyDescent="0.2">
      <c r="B57" s="2887" t="s">
        <v>597</v>
      </c>
      <c r="C57" s="2888"/>
      <c r="D57" s="2868" t="s">
        <v>714</v>
      </c>
      <c r="E57" s="2869"/>
      <c r="F57" s="2869"/>
      <c r="G57" s="2869"/>
      <c r="H57" s="2869"/>
      <c r="I57" s="2869"/>
      <c r="J57" s="2869"/>
      <c r="K57" s="2869"/>
      <c r="L57" s="2869"/>
      <c r="M57" s="2869"/>
      <c r="N57" s="2869"/>
      <c r="O57" s="2869"/>
      <c r="P57" s="2869"/>
      <c r="Q57" s="2869"/>
      <c r="R57" s="2869"/>
      <c r="S57" s="2869"/>
      <c r="T57" s="2869"/>
      <c r="U57" s="2869"/>
      <c r="V57" s="2869"/>
      <c r="W57" s="2869"/>
      <c r="X57" s="2869"/>
      <c r="Y57" s="2869"/>
      <c r="Z57" s="2869"/>
      <c r="AA57" s="2869"/>
      <c r="AB57" s="2869"/>
      <c r="AC57" s="2869"/>
      <c r="AD57" s="2869"/>
      <c r="AE57" s="2869"/>
      <c r="AF57" s="2869"/>
      <c r="AG57" s="2869"/>
      <c r="AH57" s="2869"/>
      <c r="AI57" s="2869"/>
      <c r="AJ57" s="2869"/>
      <c r="AK57" s="2869"/>
      <c r="AL57" s="2869"/>
      <c r="AM57" s="2869"/>
      <c r="AN57" s="2869"/>
      <c r="AO57" s="2869"/>
      <c r="AP57" s="2869"/>
      <c r="AQ57" s="2869"/>
      <c r="AR57" s="2869"/>
      <c r="AS57" s="2869"/>
      <c r="AT57" s="2869"/>
      <c r="AU57" s="2869"/>
      <c r="AV57" s="2869"/>
      <c r="AW57" s="2869"/>
      <c r="AX57" s="2869"/>
      <c r="AY57" s="2869"/>
      <c r="AZ57" s="2869"/>
      <c r="BA57" s="2869"/>
      <c r="BB57" s="2869"/>
      <c r="BC57" s="2869"/>
      <c r="BD57" s="2869"/>
      <c r="BE57" s="2869"/>
      <c r="BF57" s="624"/>
      <c r="BG57" s="624"/>
      <c r="BH57" s="624"/>
      <c r="BI57" s="624"/>
      <c r="BJ57" s="624"/>
      <c r="BK57" s="624"/>
      <c r="BL57" s="624"/>
      <c r="BM57" s="624"/>
      <c r="BN57" s="2851">
        <f>'GENERAL INFO'!G133</f>
        <v>0</v>
      </c>
      <c r="BO57" s="2852"/>
      <c r="BP57" s="2852"/>
      <c r="BQ57" s="2852"/>
      <c r="BR57" s="2852"/>
      <c r="BS57" s="2852"/>
      <c r="BT57" s="2852"/>
      <c r="BU57" s="2852"/>
      <c r="BV57" s="2852"/>
      <c r="BW57" s="2852"/>
      <c r="BX57" s="2852"/>
      <c r="BY57" s="2852"/>
      <c r="BZ57" s="2852"/>
      <c r="CA57" s="2852"/>
      <c r="CB57" s="2852"/>
      <c r="CC57" s="2852"/>
      <c r="CD57" s="757"/>
      <c r="CE57" s="623"/>
      <c r="CF57" s="623"/>
    </row>
    <row r="58" spans="2:84" s="578" customFormat="1" ht="20.100000000000001" customHeight="1" x14ac:dyDescent="0.2">
      <c r="B58" s="2887" t="s">
        <v>598</v>
      </c>
      <c r="C58" s="2888"/>
      <c r="D58" s="2868" t="s">
        <v>713</v>
      </c>
      <c r="E58" s="2869"/>
      <c r="F58" s="2869"/>
      <c r="G58" s="2869"/>
      <c r="H58" s="2869"/>
      <c r="I58" s="2869"/>
      <c r="J58" s="2869"/>
      <c r="K58" s="2869"/>
      <c r="L58" s="2869"/>
      <c r="M58" s="2869"/>
      <c r="N58" s="2869"/>
      <c r="O58" s="2869"/>
      <c r="P58" s="2869"/>
      <c r="Q58" s="2869"/>
      <c r="R58" s="2869"/>
      <c r="S58" s="2869"/>
      <c r="T58" s="2869"/>
      <c r="U58" s="2869"/>
      <c r="V58" s="2869"/>
      <c r="W58" s="2869"/>
      <c r="X58" s="2869"/>
      <c r="Y58" s="2869"/>
      <c r="Z58" s="2869"/>
      <c r="AA58" s="2869"/>
      <c r="AB58" s="2869"/>
      <c r="AC58" s="2869"/>
      <c r="AD58" s="2869"/>
      <c r="AE58" s="2869"/>
      <c r="AF58" s="2869"/>
      <c r="AG58" s="2869"/>
      <c r="AH58" s="2869"/>
      <c r="AI58" s="2869"/>
      <c r="AJ58" s="2869"/>
      <c r="AK58" s="2869"/>
      <c r="AL58" s="2869"/>
      <c r="AM58" s="2869"/>
      <c r="AN58" s="2869"/>
      <c r="AO58" s="2869"/>
      <c r="AP58" s="2869"/>
      <c r="AQ58" s="2869"/>
      <c r="AR58" s="2869"/>
      <c r="AS58" s="2869"/>
      <c r="AT58" s="2869"/>
      <c r="AU58" s="2869"/>
      <c r="AV58" s="2869"/>
      <c r="AW58" s="2869"/>
      <c r="AX58" s="2869"/>
      <c r="AY58" s="2869"/>
      <c r="AZ58" s="2869"/>
      <c r="BA58" s="2869"/>
      <c r="BB58" s="2869"/>
      <c r="BC58" s="2869"/>
      <c r="BD58" s="2869"/>
      <c r="BE58" s="2869"/>
      <c r="BF58" s="2869"/>
      <c r="BG58" s="624"/>
      <c r="BH58" s="624"/>
      <c r="BI58" s="624"/>
      <c r="BJ58" s="624"/>
      <c r="BK58" s="624"/>
      <c r="BL58" s="624"/>
      <c r="BM58" s="624"/>
      <c r="BN58" s="2851">
        <f>+'GENERAL INFO'!G136</f>
        <v>0</v>
      </c>
      <c r="BO58" s="2852"/>
      <c r="BP58" s="2852"/>
      <c r="BQ58" s="2852"/>
      <c r="BR58" s="2852"/>
      <c r="BS58" s="2852"/>
      <c r="BT58" s="2852"/>
      <c r="BU58" s="2852"/>
      <c r="BV58" s="2852"/>
      <c r="BW58" s="2852"/>
      <c r="BX58" s="2852"/>
      <c r="BY58" s="2852"/>
      <c r="BZ58" s="2852"/>
      <c r="CA58" s="2852"/>
      <c r="CB58" s="2852"/>
      <c r="CC58" s="2852"/>
      <c r="CD58" s="757"/>
      <c r="CE58" s="623"/>
      <c r="CF58" s="623"/>
    </row>
    <row r="59" spans="2:84" s="578" customFormat="1" ht="20.100000000000001" customHeight="1" x14ac:dyDescent="0.2">
      <c r="B59" s="2887" t="s">
        <v>599</v>
      </c>
      <c r="C59" s="2888"/>
      <c r="D59" s="2868" t="s">
        <v>712</v>
      </c>
      <c r="E59" s="2869"/>
      <c r="F59" s="2869"/>
      <c r="G59" s="2869"/>
      <c r="H59" s="2869"/>
      <c r="I59" s="2869"/>
      <c r="J59" s="2869"/>
      <c r="K59" s="2869"/>
      <c r="L59" s="2869"/>
      <c r="M59" s="2869"/>
      <c r="N59" s="2869"/>
      <c r="O59" s="2869"/>
      <c r="P59" s="2869"/>
      <c r="Q59" s="2869"/>
      <c r="R59" s="2869"/>
      <c r="S59" s="2869"/>
      <c r="T59" s="2869"/>
      <c r="U59" s="2869"/>
      <c r="V59" s="2869"/>
      <c r="W59" s="2869"/>
      <c r="X59" s="2869"/>
      <c r="Y59" s="2869"/>
      <c r="Z59" s="2869"/>
      <c r="AA59" s="2869"/>
      <c r="AB59" s="2869"/>
      <c r="AC59" s="2869"/>
      <c r="AD59" s="2869"/>
      <c r="AE59" s="2869"/>
      <c r="AF59" s="2869"/>
      <c r="AG59" s="2869"/>
      <c r="AH59" s="2869"/>
      <c r="AI59" s="2869"/>
      <c r="AJ59" s="2869"/>
      <c r="AK59" s="2869"/>
      <c r="AL59" s="2869"/>
      <c r="AM59" s="2869"/>
      <c r="AN59" s="2869"/>
      <c r="AO59" s="2869"/>
      <c r="AP59" s="2869"/>
      <c r="AQ59" s="2869"/>
      <c r="AR59" s="2869"/>
      <c r="AS59" s="2869"/>
      <c r="AT59" s="2869"/>
      <c r="AU59" s="2869"/>
      <c r="AV59" s="2869"/>
      <c r="AW59" s="2869"/>
      <c r="AX59" s="2869"/>
      <c r="AY59" s="2869"/>
      <c r="AZ59" s="2869"/>
      <c r="BA59" s="2869"/>
      <c r="BB59" s="2869"/>
      <c r="BC59" s="2869"/>
      <c r="BD59" s="2869"/>
      <c r="BE59" s="2869"/>
      <c r="BF59" s="2869"/>
      <c r="BG59" s="2869"/>
      <c r="BH59" s="2869"/>
      <c r="BI59" s="2869"/>
      <c r="BJ59" s="2869"/>
      <c r="BK59" s="2869"/>
      <c r="BL59" s="2869"/>
      <c r="BM59" s="2870"/>
      <c r="BN59" s="2851">
        <f>+'GENERAL INFO'!G141</f>
        <v>0</v>
      </c>
      <c r="BO59" s="2852"/>
      <c r="BP59" s="2852"/>
      <c r="BQ59" s="2852"/>
      <c r="BR59" s="2852"/>
      <c r="BS59" s="2852"/>
      <c r="BT59" s="2852"/>
      <c r="BU59" s="2852"/>
      <c r="BV59" s="2852"/>
      <c r="BW59" s="2852"/>
      <c r="BX59" s="2852"/>
      <c r="BY59" s="2852"/>
      <c r="BZ59" s="2852"/>
      <c r="CA59" s="2852"/>
      <c r="CB59" s="2852"/>
      <c r="CC59" s="2852"/>
      <c r="CD59" s="757"/>
      <c r="CE59" s="623"/>
      <c r="CF59" s="623"/>
    </row>
    <row r="60" spans="2:84" s="578" customFormat="1" ht="20.100000000000001" customHeight="1" x14ac:dyDescent="0.2">
      <c r="B60" s="2887" t="s">
        <v>600</v>
      </c>
      <c r="C60" s="2888"/>
      <c r="D60" s="2858" t="s">
        <v>711</v>
      </c>
      <c r="E60" s="2859"/>
      <c r="F60" s="2859"/>
      <c r="G60" s="2859"/>
      <c r="H60" s="2859"/>
      <c r="I60" s="2859"/>
      <c r="J60" s="2859"/>
      <c r="K60" s="2859"/>
      <c r="L60" s="2859"/>
      <c r="M60" s="2859"/>
      <c r="N60" s="2859"/>
      <c r="O60" s="2859"/>
      <c r="P60" s="2859"/>
      <c r="Q60" s="2859"/>
      <c r="R60" s="2859"/>
      <c r="S60" s="2859"/>
      <c r="T60" s="2859"/>
      <c r="U60" s="2859"/>
      <c r="V60" s="2859"/>
      <c r="W60" s="2859"/>
      <c r="X60" s="2859"/>
      <c r="Y60" s="2859"/>
      <c r="Z60" s="2859"/>
      <c r="AA60" s="2859"/>
      <c r="AB60" s="2859"/>
      <c r="AC60" s="2859"/>
      <c r="AD60" s="2859"/>
      <c r="AE60" s="2859"/>
      <c r="AF60" s="2859"/>
      <c r="AG60" s="2859"/>
      <c r="AH60" s="2859"/>
      <c r="AI60" s="2859"/>
      <c r="AJ60" s="2859"/>
      <c r="AK60" s="2859"/>
      <c r="AL60" s="2859"/>
      <c r="AM60" s="2859"/>
      <c r="AN60" s="2859"/>
      <c r="AO60" s="2859"/>
      <c r="AP60" s="2859"/>
      <c r="AQ60" s="2859"/>
      <c r="AR60" s="2859"/>
      <c r="AS60" s="2859"/>
      <c r="AT60" s="2859"/>
      <c r="AU60" s="2859"/>
      <c r="AV60" s="2859"/>
      <c r="AW60" s="2859"/>
      <c r="AX60" s="2859"/>
      <c r="AY60" s="2859"/>
      <c r="AZ60" s="2859"/>
      <c r="BA60" s="2859"/>
      <c r="BB60" s="2859"/>
      <c r="BC60" s="2859"/>
      <c r="BD60" s="2859"/>
      <c r="BE60" s="2859"/>
      <c r="BF60" s="2859"/>
      <c r="BG60" s="2859"/>
      <c r="BH60" s="2859"/>
      <c r="BI60" s="2859"/>
      <c r="BJ60" s="2859"/>
      <c r="BK60" s="2859"/>
      <c r="BL60" s="2859"/>
      <c r="BM60" s="2860"/>
      <c r="BN60" s="2851">
        <f>personalreliefs</f>
        <v>0</v>
      </c>
      <c r="BO60" s="2852"/>
      <c r="BP60" s="2852"/>
      <c r="BQ60" s="2852"/>
      <c r="BR60" s="2852"/>
      <c r="BS60" s="2852"/>
      <c r="BT60" s="2852"/>
      <c r="BU60" s="2852"/>
      <c r="BV60" s="2852"/>
      <c r="BW60" s="2852"/>
      <c r="BX60" s="2852"/>
      <c r="BY60" s="2852"/>
      <c r="BZ60" s="2852"/>
      <c r="CA60" s="2852"/>
      <c r="CB60" s="2852"/>
      <c r="CC60" s="2852"/>
      <c r="CD60" s="759"/>
      <c r="CE60" s="579"/>
      <c r="CF60" s="579"/>
    </row>
    <row r="61" spans="2:84" s="578" customFormat="1" ht="20.100000000000001" customHeight="1" x14ac:dyDescent="0.2">
      <c r="B61" s="2887" t="s">
        <v>601</v>
      </c>
      <c r="C61" s="2888"/>
      <c r="D61" s="2868" t="s">
        <v>710</v>
      </c>
      <c r="E61" s="2869"/>
      <c r="F61" s="2869"/>
      <c r="G61" s="2869"/>
      <c r="H61" s="2869"/>
      <c r="I61" s="2869"/>
      <c r="J61" s="2869"/>
      <c r="K61" s="2869"/>
      <c r="L61" s="2869"/>
      <c r="M61" s="2869"/>
      <c r="N61" s="2869"/>
      <c r="O61" s="2869"/>
      <c r="P61" s="2869"/>
      <c r="Q61" s="2869"/>
      <c r="R61" s="2869"/>
      <c r="S61" s="2869"/>
      <c r="T61" s="2869"/>
      <c r="U61" s="2869"/>
      <c r="V61" s="2869"/>
      <c r="W61" s="2869"/>
      <c r="X61" s="2869"/>
      <c r="Y61" s="2869"/>
      <c r="Z61" s="2869"/>
      <c r="AA61" s="2869"/>
      <c r="AB61" s="2869"/>
      <c r="AC61" s="2869"/>
      <c r="AD61" s="2869"/>
      <c r="AE61" s="2869"/>
      <c r="AF61" s="2869"/>
      <c r="AG61" s="2869"/>
      <c r="AH61" s="2869"/>
      <c r="AI61" s="2869"/>
      <c r="AJ61" s="2869"/>
      <c r="AK61" s="2869"/>
      <c r="AL61" s="2869"/>
      <c r="AM61" s="2869"/>
      <c r="AN61" s="2869"/>
      <c r="AO61" s="2869"/>
      <c r="AP61" s="2869"/>
      <c r="AQ61" s="2869"/>
      <c r="AR61" s="2869"/>
      <c r="AS61" s="2869"/>
      <c r="AT61" s="2869"/>
      <c r="AU61" s="2869"/>
      <c r="AV61" s="2869"/>
      <c r="AW61" s="2869"/>
      <c r="AX61" s="2869"/>
      <c r="AY61" s="2869"/>
      <c r="AZ61" s="2869"/>
      <c r="BA61" s="2869"/>
      <c r="BB61" s="2869"/>
      <c r="BC61" s="2869"/>
      <c r="BD61" s="2869"/>
      <c r="BE61" s="2869"/>
      <c r="BF61" s="2869"/>
      <c r="BG61" s="2869"/>
      <c r="BH61" s="2869"/>
      <c r="BI61" s="622"/>
      <c r="BJ61" s="622"/>
      <c r="BK61" s="622"/>
      <c r="BL61" s="622"/>
      <c r="BM61" s="622"/>
      <c r="BN61" s="2851">
        <f>BN59-BN60</f>
        <v>0</v>
      </c>
      <c r="BO61" s="2852"/>
      <c r="BP61" s="2852"/>
      <c r="BQ61" s="2852"/>
      <c r="BR61" s="2852"/>
      <c r="BS61" s="2852"/>
      <c r="BT61" s="2852"/>
      <c r="BU61" s="2852"/>
      <c r="BV61" s="2852"/>
      <c r="BW61" s="2852"/>
      <c r="BX61" s="2852"/>
      <c r="BY61" s="2852"/>
      <c r="BZ61" s="2852"/>
      <c r="CA61" s="2852"/>
      <c r="CB61" s="2852"/>
      <c r="CC61" s="2852"/>
      <c r="CD61" s="759"/>
      <c r="CE61" s="579"/>
      <c r="CF61" s="579"/>
    </row>
    <row r="62" spans="2:84" s="578" customFormat="1" ht="20.100000000000001" customHeight="1" x14ac:dyDescent="0.2">
      <c r="B62" s="2887" t="s">
        <v>602</v>
      </c>
      <c r="C62" s="2888"/>
      <c r="D62" s="2868" t="s">
        <v>709</v>
      </c>
      <c r="E62" s="2869"/>
      <c r="F62" s="2869"/>
      <c r="G62" s="2869"/>
      <c r="H62" s="2869"/>
      <c r="I62" s="2869"/>
      <c r="J62" s="2869"/>
      <c r="K62" s="2869"/>
      <c r="L62" s="2869"/>
      <c r="M62" s="2869"/>
      <c r="N62" s="2869"/>
      <c r="O62" s="2869"/>
      <c r="P62" s="2869"/>
      <c r="Q62" s="2869"/>
      <c r="R62" s="2869"/>
      <c r="S62" s="2869"/>
      <c r="T62" s="2869"/>
      <c r="U62" s="2869"/>
      <c r="V62" s="2869"/>
      <c r="W62" s="2869"/>
      <c r="X62" s="2869"/>
      <c r="Y62" s="2869"/>
      <c r="Z62" s="2869"/>
      <c r="AA62" s="2869"/>
      <c r="AB62" s="2869"/>
      <c r="AC62" s="2869"/>
      <c r="AD62" s="2869"/>
      <c r="AE62" s="2869"/>
      <c r="AF62" s="2869"/>
      <c r="AG62" s="2869"/>
      <c r="AH62" s="2869"/>
      <c r="AI62" s="2869"/>
      <c r="AJ62" s="2869"/>
      <c r="AK62" s="2869"/>
      <c r="AL62" s="2869"/>
      <c r="AM62" s="2869"/>
      <c r="AN62" s="2869"/>
      <c r="AO62" s="2869"/>
      <c r="AP62" s="2869"/>
      <c r="AQ62" s="2869"/>
      <c r="AR62" s="2869"/>
      <c r="AS62" s="2869"/>
      <c r="AT62" s="2869"/>
      <c r="AU62" s="2869"/>
      <c r="AV62" s="2869"/>
      <c r="AW62" s="2869"/>
      <c r="AX62" s="2869"/>
      <c r="AY62" s="2869"/>
      <c r="AZ62" s="2869"/>
      <c r="BA62" s="2869"/>
      <c r="BB62" s="2869"/>
      <c r="BC62" s="2869"/>
      <c r="BD62" s="2869"/>
      <c r="BE62" s="2869"/>
      <c r="BF62" s="2869"/>
      <c r="BG62" s="2869"/>
      <c r="BH62" s="2869"/>
      <c r="BI62" s="2869"/>
      <c r="BJ62" s="2869"/>
      <c r="BK62" s="2869"/>
      <c r="BL62" s="621"/>
      <c r="BM62" s="621"/>
      <c r="BN62" s="2851">
        <f>+'GENERAL INFO'!G145</f>
        <v>0</v>
      </c>
      <c r="BO62" s="2852"/>
      <c r="BP62" s="2852"/>
      <c r="BQ62" s="2852"/>
      <c r="BR62" s="2852"/>
      <c r="BS62" s="2852"/>
      <c r="BT62" s="2852"/>
      <c r="BU62" s="2852"/>
      <c r="BV62" s="2852"/>
      <c r="BW62" s="2852"/>
      <c r="BX62" s="2852"/>
      <c r="BY62" s="2852"/>
      <c r="BZ62" s="2852"/>
      <c r="CA62" s="2852"/>
      <c r="CB62" s="2852"/>
      <c r="CC62" s="2852"/>
      <c r="CD62" s="759"/>
      <c r="CE62" s="579"/>
      <c r="CF62" s="579"/>
    </row>
    <row r="63" spans="2:84" s="578" customFormat="1" ht="20.100000000000001" customHeight="1" x14ac:dyDescent="0.2">
      <c r="B63" s="2887" t="s">
        <v>603</v>
      </c>
      <c r="C63" s="2888"/>
      <c r="D63" s="2868" t="s">
        <v>708</v>
      </c>
      <c r="E63" s="2869"/>
      <c r="F63" s="2869"/>
      <c r="G63" s="2869"/>
      <c r="H63" s="2869"/>
      <c r="I63" s="2869"/>
      <c r="J63" s="2869"/>
      <c r="K63" s="2869"/>
      <c r="L63" s="2869"/>
      <c r="M63" s="2869"/>
      <c r="N63" s="2869"/>
      <c r="O63" s="2869"/>
      <c r="P63" s="2869"/>
      <c r="Q63" s="2869"/>
      <c r="R63" s="2869"/>
      <c r="S63" s="2869"/>
      <c r="T63" s="2869"/>
      <c r="U63" s="2869"/>
      <c r="V63" s="2869"/>
      <c r="W63" s="2869"/>
      <c r="X63" s="2869"/>
      <c r="Y63" s="2869"/>
      <c r="Z63" s="2869"/>
      <c r="AA63" s="2869"/>
      <c r="AB63" s="2869"/>
      <c r="AC63" s="2869"/>
      <c r="AD63" s="2869"/>
      <c r="AE63" s="2869"/>
      <c r="AF63" s="2869"/>
      <c r="AG63" s="2869"/>
      <c r="AH63" s="2869"/>
      <c r="AI63" s="2869"/>
      <c r="AJ63" s="2869"/>
      <c r="AK63" s="2869"/>
      <c r="AL63" s="2869"/>
      <c r="AM63" s="2869"/>
      <c r="AN63" s="2869"/>
      <c r="AO63" s="2869"/>
      <c r="AP63" s="2869"/>
      <c r="AQ63" s="2869"/>
      <c r="AR63" s="2869"/>
      <c r="AS63" s="2869"/>
      <c r="AT63" s="2869"/>
      <c r="AU63" s="2869"/>
      <c r="AV63" s="2869"/>
      <c r="AW63" s="2869"/>
      <c r="AX63" s="2869"/>
      <c r="AY63" s="2869"/>
      <c r="AZ63" s="2869"/>
      <c r="BA63" s="2869"/>
      <c r="BB63" s="2869"/>
      <c r="BC63" s="2869"/>
      <c r="BD63" s="2869"/>
      <c r="BE63" s="2869"/>
      <c r="BF63" s="2869"/>
      <c r="BG63" s="2869"/>
      <c r="BH63" s="2869"/>
      <c r="BI63" s="2869"/>
      <c r="BJ63" s="2869"/>
      <c r="BK63" s="2869"/>
      <c r="BL63" s="621"/>
      <c r="BM63" s="621"/>
      <c r="BN63" s="2851">
        <f>+'GENERAL INFO'!G137</f>
        <v>0</v>
      </c>
      <c r="BO63" s="2852"/>
      <c r="BP63" s="2852"/>
      <c r="BQ63" s="2852"/>
      <c r="BR63" s="2852"/>
      <c r="BS63" s="2852"/>
      <c r="BT63" s="2852"/>
      <c r="BU63" s="2852"/>
      <c r="BV63" s="2852"/>
      <c r="BW63" s="2852"/>
      <c r="BX63" s="2852"/>
      <c r="BY63" s="2852"/>
      <c r="BZ63" s="2852"/>
      <c r="CA63" s="2852"/>
      <c r="CB63" s="2852"/>
      <c r="CC63" s="2852"/>
      <c r="CD63" s="759"/>
      <c r="CE63" s="579"/>
      <c r="CF63" s="579"/>
    </row>
    <row r="64" spans="2:84" s="578" customFormat="1" ht="20.100000000000001" customHeight="1" x14ac:dyDescent="0.2">
      <c r="B64" s="2887" t="s">
        <v>694</v>
      </c>
      <c r="C64" s="2888"/>
      <c r="D64" s="2868" t="s">
        <v>707</v>
      </c>
      <c r="E64" s="2869"/>
      <c r="F64" s="2869"/>
      <c r="G64" s="2869"/>
      <c r="H64" s="2869"/>
      <c r="I64" s="2869"/>
      <c r="J64" s="2869"/>
      <c r="K64" s="2869"/>
      <c r="L64" s="2869"/>
      <c r="M64" s="2869"/>
      <c r="N64" s="2869"/>
      <c r="O64" s="2869"/>
      <c r="P64" s="2869"/>
      <c r="Q64" s="2869"/>
      <c r="R64" s="2869"/>
      <c r="S64" s="2869"/>
      <c r="T64" s="2869"/>
      <c r="U64" s="2869"/>
      <c r="V64" s="2869"/>
      <c r="W64" s="2869"/>
      <c r="X64" s="2869"/>
      <c r="Y64" s="2869"/>
      <c r="Z64" s="2869"/>
      <c r="AA64" s="2869"/>
      <c r="AB64" s="2869"/>
      <c r="AC64" s="2869"/>
      <c r="AD64" s="2869"/>
      <c r="AE64" s="2869"/>
      <c r="AF64" s="2869"/>
      <c r="AG64" s="2869"/>
      <c r="AH64" s="2869"/>
      <c r="AI64" s="2869"/>
      <c r="AJ64" s="2869"/>
      <c r="AK64" s="2869"/>
      <c r="AL64" s="2869"/>
      <c r="AM64" s="2869"/>
      <c r="AN64" s="2869"/>
      <c r="AO64" s="2869"/>
      <c r="AP64" s="2869"/>
      <c r="AQ64" s="2869"/>
      <c r="AR64" s="2869"/>
      <c r="AS64" s="2869"/>
      <c r="AT64" s="2869"/>
      <c r="AU64" s="2869"/>
      <c r="AV64" s="2869"/>
      <c r="AW64" s="2869"/>
      <c r="AX64" s="2869"/>
      <c r="AY64" s="2869"/>
      <c r="AZ64" s="2869"/>
      <c r="BA64" s="2869"/>
      <c r="BB64" s="2869"/>
      <c r="BC64" s="2869"/>
      <c r="BD64" s="2869"/>
      <c r="BE64" s="2869"/>
      <c r="BF64" s="2869"/>
      <c r="BG64" s="2869"/>
      <c r="BH64" s="2869"/>
      <c r="BI64" s="2869"/>
      <c r="BJ64" s="2869"/>
      <c r="BK64" s="2869"/>
      <c r="BL64" s="621"/>
      <c r="BM64" s="621"/>
      <c r="BN64" s="2851">
        <f>+'GENERAL INFO'!G147</f>
        <v>0</v>
      </c>
      <c r="BO64" s="2852"/>
      <c r="BP64" s="2852"/>
      <c r="BQ64" s="2852"/>
      <c r="BR64" s="2852"/>
      <c r="BS64" s="2852"/>
      <c r="BT64" s="2852"/>
      <c r="BU64" s="2852"/>
      <c r="BV64" s="2852"/>
      <c r="BW64" s="2852"/>
      <c r="BX64" s="2852"/>
      <c r="BY64" s="2852"/>
      <c r="BZ64" s="2852"/>
      <c r="CA64" s="2852"/>
      <c r="CB64" s="2852"/>
      <c r="CC64" s="2852"/>
      <c r="CD64" s="759"/>
      <c r="CE64" s="579"/>
      <c r="CF64" s="579"/>
    </row>
    <row r="65" spans="1:84" s="578" customFormat="1" ht="20.100000000000001" customHeight="1" x14ac:dyDescent="0.2">
      <c r="B65" s="2887" t="s">
        <v>695</v>
      </c>
      <c r="C65" s="2888"/>
      <c r="D65" s="2868" t="s">
        <v>706</v>
      </c>
      <c r="E65" s="2869"/>
      <c r="F65" s="2869"/>
      <c r="G65" s="2869"/>
      <c r="H65" s="2869"/>
      <c r="I65" s="2869"/>
      <c r="J65" s="2869"/>
      <c r="K65" s="2869"/>
      <c r="L65" s="2869"/>
      <c r="M65" s="2869"/>
      <c r="N65" s="2869"/>
      <c r="O65" s="2869"/>
      <c r="P65" s="2869"/>
      <c r="Q65" s="2869"/>
      <c r="R65" s="2869"/>
      <c r="S65" s="2869"/>
      <c r="T65" s="2869"/>
      <c r="U65" s="2869"/>
      <c r="V65" s="2869"/>
      <c r="W65" s="2869"/>
      <c r="X65" s="2869"/>
      <c r="Y65" s="2869"/>
      <c r="Z65" s="2869"/>
      <c r="AA65" s="2869"/>
      <c r="AB65" s="2869"/>
      <c r="AC65" s="2869"/>
      <c r="AD65" s="2869"/>
      <c r="AE65" s="2869"/>
      <c r="AF65" s="2869"/>
      <c r="AG65" s="2869"/>
      <c r="AH65" s="2869"/>
      <c r="AI65" s="2869"/>
      <c r="AJ65" s="2869"/>
      <c r="AK65" s="2869"/>
      <c r="AL65" s="2869"/>
      <c r="AM65" s="2869"/>
      <c r="AN65" s="2869"/>
      <c r="AO65" s="2869"/>
      <c r="AP65" s="2869"/>
      <c r="AQ65" s="2869"/>
      <c r="AR65" s="2869"/>
      <c r="AS65" s="2869"/>
      <c r="AT65" s="2869"/>
      <c r="AU65" s="2869"/>
      <c r="AV65" s="2869"/>
      <c r="AW65" s="2869"/>
      <c r="AX65" s="2869"/>
      <c r="AY65" s="2869"/>
      <c r="AZ65" s="2869"/>
      <c r="BA65" s="2869"/>
      <c r="BB65" s="2869"/>
      <c r="BC65" s="2869"/>
      <c r="BD65" s="2869"/>
      <c r="BE65" s="2869"/>
      <c r="BF65" s="2869"/>
      <c r="BG65" s="2869"/>
      <c r="BH65" s="2869"/>
      <c r="BI65" s="621"/>
      <c r="BJ65" s="621"/>
      <c r="BK65" s="621"/>
      <c r="BL65" s="621"/>
      <c r="BM65" s="620"/>
      <c r="BN65" s="2851">
        <f>+BN64</f>
        <v>0</v>
      </c>
      <c r="BO65" s="2852"/>
      <c r="BP65" s="2852"/>
      <c r="BQ65" s="2852"/>
      <c r="BR65" s="2852"/>
      <c r="BS65" s="2852"/>
      <c r="BT65" s="2852"/>
      <c r="BU65" s="2852"/>
      <c r="BV65" s="2852"/>
      <c r="BW65" s="2852"/>
      <c r="BX65" s="2852"/>
      <c r="BY65" s="2852"/>
      <c r="BZ65" s="2852"/>
      <c r="CA65" s="2852"/>
      <c r="CB65" s="2852"/>
      <c r="CC65" s="2852"/>
      <c r="CD65" s="759"/>
      <c r="CE65" s="579"/>
      <c r="CF65" s="579"/>
    </row>
    <row r="66" spans="1:84" s="578" customFormat="1" ht="24" customHeight="1" x14ac:dyDescent="0.2">
      <c r="B66" s="2889" t="s">
        <v>705</v>
      </c>
      <c r="C66" s="2889"/>
      <c r="D66" s="2889"/>
      <c r="E66" s="2889"/>
      <c r="F66" s="2889"/>
      <c r="G66" s="2889"/>
      <c r="H66" s="2889"/>
      <c r="I66" s="2889"/>
      <c r="J66" s="2889"/>
      <c r="K66" s="2889"/>
      <c r="L66" s="2889"/>
      <c r="M66" s="2889"/>
      <c r="N66" s="2889"/>
      <c r="O66" s="2889"/>
      <c r="P66" s="2889"/>
      <c r="Q66" s="2889"/>
      <c r="R66" s="2889"/>
      <c r="S66" s="2889"/>
      <c r="T66" s="2889"/>
      <c r="U66" s="2889"/>
      <c r="V66" s="2889"/>
      <c r="W66" s="2889"/>
      <c r="X66" s="2889"/>
      <c r="Y66" s="2889"/>
      <c r="Z66" s="2889"/>
      <c r="AA66" s="2889"/>
      <c r="AB66" s="2889"/>
      <c r="AC66" s="2889"/>
      <c r="AD66" s="2889"/>
      <c r="AE66" s="2889"/>
      <c r="AF66" s="2889"/>
      <c r="AG66" s="2889"/>
      <c r="AH66" s="619"/>
      <c r="AI66" s="619"/>
      <c r="AJ66" s="619"/>
      <c r="AK66" s="619"/>
      <c r="AL66" s="619"/>
      <c r="AM66" s="619"/>
      <c r="AN66" s="619"/>
      <c r="AO66" s="619"/>
      <c r="AP66" s="619"/>
      <c r="AQ66" s="619"/>
      <c r="AR66" s="619"/>
      <c r="AS66" s="619"/>
      <c r="AT66" s="619"/>
      <c r="AU66" s="619"/>
      <c r="AV66" s="619"/>
      <c r="AW66" s="619"/>
      <c r="AX66" s="619"/>
      <c r="AY66" s="619"/>
      <c r="AZ66" s="619"/>
      <c r="BA66" s="619"/>
      <c r="BB66" s="619"/>
      <c r="BC66" s="619"/>
      <c r="BD66" s="619"/>
      <c r="BE66" s="619"/>
      <c r="BF66" s="619"/>
      <c r="BG66" s="619"/>
      <c r="BH66" s="619"/>
      <c r="BI66" s="619"/>
      <c r="BJ66" s="619"/>
      <c r="BK66" s="619"/>
      <c r="BL66" s="619"/>
      <c r="BM66" s="619"/>
      <c r="BN66" s="619"/>
      <c r="BO66" s="619"/>
      <c r="BP66" s="619"/>
      <c r="BQ66" s="619"/>
      <c r="BR66" s="619"/>
      <c r="BS66" s="619"/>
      <c r="BT66" s="619"/>
      <c r="BU66" s="619"/>
      <c r="BV66" s="619"/>
      <c r="BW66" s="619"/>
      <c r="BX66" s="619"/>
      <c r="BY66" s="619"/>
      <c r="BZ66" s="619"/>
      <c r="CA66" s="619"/>
      <c r="CB66" s="619"/>
      <c r="CC66" s="619"/>
      <c r="CD66" s="619"/>
      <c r="CE66" s="579"/>
      <c r="CF66" s="579"/>
    </row>
    <row r="67" spans="1:84" s="578" customFormat="1" ht="4.5" customHeight="1" thickBot="1" x14ac:dyDescent="0.25">
      <c r="B67" s="584"/>
      <c r="C67" s="584"/>
      <c r="D67" s="584"/>
      <c r="E67" s="583"/>
      <c r="F67" s="582"/>
      <c r="G67" s="581"/>
      <c r="H67" s="581"/>
      <c r="I67" s="581"/>
      <c r="J67" s="581"/>
      <c r="K67" s="580"/>
      <c r="L67" s="580"/>
      <c r="M67" s="580"/>
      <c r="N67" s="580"/>
      <c r="O67" s="580"/>
      <c r="P67" s="580"/>
      <c r="Q67" s="580"/>
      <c r="R67" s="580"/>
      <c r="S67" s="580"/>
      <c r="T67" s="580"/>
      <c r="U67" s="580"/>
      <c r="V67" s="580"/>
      <c r="W67" s="580"/>
      <c r="X67" s="580"/>
      <c r="Y67" s="580"/>
      <c r="Z67" s="580"/>
      <c r="AA67" s="580"/>
      <c r="AB67" s="580"/>
      <c r="AC67" s="580"/>
      <c r="AD67" s="580"/>
      <c r="AE67" s="580"/>
      <c r="AF67" s="580"/>
      <c r="AG67" s="580"/>
      <c r="AH67" s="580"/>
      <c r="AI67" s="580"/>
      <c r="AJ67" s="580"/>
      <c r="AK67" s="580"/>
      <c r="AL67" s="580"/>
      <c r="AM67" s="580"/>
      <c r="AN67" s="580"/>
      <c r="AO67" s="580"/>
      <c r="AP67" s="580"/>
      <c r="AQ67" s="580"/>
      <c r="AR67" s="580"/>
      <c r="AS67" s="580"/>
      <c r="AT67" s="580"/>
      <c r="AU67" s="580"/>
      <c r="AV67" s="580"/>
      <c r="AW67" s="580"/>
      <c r="AX67" s="580"/>
      <c r="AY67" s="580"/>
      <c r="AZ67" s="580"/>
      <c r="BA67" s="580"/>
      <c r="BB67" s="580"/>
      <c r="BC67" s="580"/>
      <c r="BD67" s="580"/>
      <c r="BE67" s="580"/>
      <c r="BF67" s="580"/>
      <c r="BG67" s="580"/>
      <c r="BH67" s="580"/>
      <c r="BI67" s="580"/>
      <c r="BJ67" s="580"/>
      <c r="BK67" s="580"/>
      <c r="BL67" s="580"/>
      <c r="BM67" s="580"/>
      <c r="BN67" s="580"/>
      <c r="BO67" s="580"/>
      <c r="BP67" s="580"/>
      <c r="BQ67" s="580"/>
      <c r="BR67" s="580"/>
      <c r="BS67" s="580"/>
      <c r="BT67" s="580"/>
      <c r="BU67" s="580"/>
      <c r="BV67" s="580"/>
      <c r="BW67" s="580"/>
      <c r="BX67" s="580"/>
      <c r="BY67" s="580"/>
      <c r="BZ67" s="580"/>
      <c r="CA67" s="580"/>
      <c r="CB67" s="580"/>
      <c r="CC67" s="580"/>
      <c r="CD67" s="580"/>
      <c r="CE67" s="579"/>
      <c r="CF67" s="579"/>
    </row>
    <row r="68" spans="1:84" s="578" customFormat="1" ht="9.9499999999999993" customHeight="1" x14ac:dyDescent="0.2">
      <c r="B68" s="618"/>
      <c r="C68" s="617"/>
      <c r="D68" s="617"/>
      <c r="E68" s="617"/>
      <c r="F68" s="617"/>
      <c r="G68" s="617"/>
      <c r="H68" s="617"/>
      <c r="I68" s="617"/>
      <c r="J68" s="617"/>
      <c r="K68" s="617"/>
      <c r="L68" s="617"/>
      <c r="M68" s="617"/>
      <c r="N68" s="617"/>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4"/>
      <c r="CE68" s="579"/>
      <c r="CF68" s="579"/>
    </row>
    <row r="69" spans="1:84" s="578" customFormat="1" ht="13.5" customHeight="1" x14ac:dyDescent="0.2">
      <c r="B69" s="2900" t="s">
        <v>584</v>
      </c>
      <c r="C69" s="2901"/>
      <c r="D69" s="2914" t="s">
        <v>704</v>
      </c>
      <c r="E69" s="2914"/>
      <c r="F69" s="2914"/>
      <c r="G69" s="2914"/>
      <c r="H69" s="613" t="s">
        <v>29</v>
      </c>
      <c r="I69" s="2903" t="s">
        <v>703</v>
      </c>
      <c r="J69" s="2903"/>
      <c r="K69" s="2903"/>
      <c r="L69" s="2843" t="s">
        <v>33</v>
      </c>
      <c r="M69" s="2843"/>
      <c r="N69" s="2843"/>
      <c r="O69" s="2843"/>
      <c r="P69" s="2843"/>
      <c r="Q69" s="2843"/>
      <c r="R69" s="2843"/>
      <c r="S69" s="2843"/>
      <c r="T69" s="2843"/>
      <c r="U69" s="2843"/>
      <c r="V69" s="2843"/>
      <c r="W69" s="2843"/>
      <c r="X69" s="2843"/>
      <c r="Y69" s="2843"/>
      <c r="Z69" s="2843"/>
      <c r="AA69" s="2843"/>
      <c r="AB69" s="2843"/>
      <c r="AC69" s="2843"/>
      <c r="AD69" s="2843"/>
      <c r="AE69" s="2843"/>
      <c r="AF69" s="2843"/>
      <c r="AG69" s="2843"/>
      <c r="AH69" s="2843"/>
      <c r="AI69" s="2843"/>
      <c r="AJ69" s="2843"/>
      <c r="AK69" s="2843"/>
      <c r="AL69" s="2843"/>
      <c r="AM69" s="2843"/>
      <c r="AN69" s="2843"/>
      <c r="AO69" s="2843"/>
      <c r="AP69" s="2843"/>
      <c r="AQ69" s="2843"/>
      <c r="AR69" s="2843"/>
      <c r="AS69" s="611"/>
      <c r="AT69" s="611"/>
      <c r="AU69" s="610"/>
      <c r="AV69" s="2850" t="s">
        <v>702</v>
      </c>
      <c r="AW69" s="2850"/>
      <c r="AX69" s="2850"/>
      <c r="AY69" s="2850"/>
      <c r="AZ69" s="2850"/>
      <c r="BA69" s="2850"/>
      <c r="BB69" s="2850"/>
      <c r="BC69" s="2850"/>
      <c r="BD69" s="2850"/>
      <c r="BE69" s="2850"/>
      <c r="BF69" s="2850"/>
      <c r="BG69" s="2850"/>
      <c r="BH69" s="2850"/>
      <c r="BI69" s="2850"/>
      <c r="BJ69" s="2850"/>
      <c r="BK69" s="2850"/>
      <c r="BL69" s="2850"/>
      <c r="BM69" s="2850"/>
      <c r="BN69" s="2850"/>
      <c r="BO69" s="609"/>
      <c r="BP69" s="609"/>
      <c r="BQ69" s="2836"/>
      <c r="BR69" s="2837"/>
      <c r="BS69" s="2837"/>
      <c r="BT69" s="2837"/>
      <c r="BU69" s="2837"/>
      <c r="BV69" s="2837"/>
      <c r="BW69" s="2837"/>
      <c r="BX69" s="2837"/>
      <c r="BY69" s="2837"/>
      <c r="BZ69" s="2837"/>
      <c r="CA69" s="2837"/>
      <c r="CB69" s="2837"/>
      <c r="CC69" s="2838"/>
      <c r="CD69" s="603"/>
      <c r="CE69" s="579"/>
      <c r="CF69" s="579"/>
    </row>
    <row r="70" spans="1:84" s="578" customFormat="1" ht="9.9499999999999993" customHeight="1" x14ac:dyDescent="0.2">
      <c r="B70" s="608"/>
      <c r="C70" s="599"/>
      <c r="D70" s="599"/>
      <c r="E70" s="599"/>
      <c r="F70" s="599"/>
      <c r="G70" s="599"/>
      <c r="H70" s="599"/>
      <c r="I70" s="599"/>
      <c r="J70" s="607"/>
      <c r="K70" s="607"/>
      <c r="L70" s="607"/>
      <c r="M70" s="599"/>
      <c r="N70" s="599"/>
      <c r="O70" s="606"/>
      <c r="P70" s="606"/>
      <c r="Q70" s="606"/>
      <c r="R70" s="605"/>
      <c r="S70" s="605"/>
      <c r="T70" s="605"/>
      <c r="U70" s="605"/>
      <c r="V70" s="605"/>
      <c r="W70" s="605"/>
      <c r="X70" s="605"/>
      <c r="Y70" s="605"/>
      <c r="Z70" s="605"/>
      <c r="AA70" s="605"/>
      <c r="AB70" s="605"/>
      <c r="AC70" s="605"/>
      <c r="AD70" s="605"/>
      <c r="AE70" s="605"/>
      <c r="AF70" s="605"/>
      <c r="AG70" s="605"/>
      <c r="AH70" s="605"/>
      <c r="AI70" s="605"/>
      <c r="AJ70" s="605"/>
      <c r="AK70" s="605"/>
      <c r="AL70" s="605"/>
      <c r="AM70" s="605"/>
      <c r="AN70" s="605"/>
      <c r="AO70" s="605"/>
      <c r="AP70" s="604"/>
      <c r="AQ70" s="604"/>
      <c r="AR70" s="604"/>
      <c r="AS70" s="604"/>
      <c r="AT70" s="604"/>
      <c r="AU70" s="604"/>
      <c r="AV70" s="604"/>
      <c r="AW70" s="604"/>
      <c r="AX70" s="604"/>
      <c r="AY70" s="604"/>
      <c r="AZ70" s="604"/>
      <c r="BA70" s="604"/>
      <c r="BB70" s="604"/>
      <c r="BC70" s="604"/>
      <c r="BD70" s="604"/>
      <c r="BE70" s="604"/>
      <c r="BF70" s="604"/>
      <c r="BG70" s="604"/>
      <c r="BH70" s="604"/>
      <c r="BI70" s="604"/>
      <c r="BJ70" s="604"/>
      <c r="BK70" s="604"/>
      <c r="BL70" s="604"/>
      <c r="BM70" s="604"/>
      <c r="BN70" s="604"/>
      <c r="BO70" s="604"/>
      <c r="BP70" s="604"/>
      <c r="BQ70" s="2839"/>
      <c r="BR70" s="2840"/>
      <c r="BS70" s="2840"/>
      <c r="BT70" s="2840"/>
      <c r="BU70" s="2840"/>
      <c r="BV70" s="2840"/>
      <c r="BW70" s="2840"/>
      <c r="BX70" s="2840"/>
      <c r="BY70" s="2840"/>
      <c r="BZ70" s="2840"/>
      <c r="CA70" s="2840"/>
      <c r="CB70" s="2840"/>
      <c r="CC70" s="2841"/>
      <c r="CD70" s="603"/>
      <c r="CE70" s="579"/>
      <c r="CF70" s="579"/>
    </row>
    <row r="71" spans="1:84" s="578" customFormat="1" ht="13.5" customHeight="1" x14ac:dyDescent="0.15">
      <c r="B71" s="2900" t="s">
        <v>585</v>
      </c>
      <c r="C71" s="2901"/>
      <c r="D71" s="2902" t="s">
        <v>570</v>
      </c>
      <c r="E71" s="2902"/>
      <c r="F71" s="2902"/>
      <c r="G71" s="2902"/>
      <c r="H71" s="599" t="s">
        <v>29</v>
      </c>
      <c r="I71" s="2903" t="s">
        <v>701</v>
      </c>
      <c r="J71" s="2903"/>
      <c r="K71" s="2903"/>
      <c r="L71" s="2845"/>
      <c r="M71" s="2845"/>
      <c r="N71" s="2845"/>
      <c r="O71" s="2845"/>
      <c r="P71" s="2845"/>
      <c r="Q71" s="2845"/>
      <c r="R71" s="2845"/>
      <c r="S71" s="2845"/>
      <c r="T71" s="2845"/>
      <c r="U71" s="2845"/>
      <c r="V71" s="2845"/>
      <c r="W71" s="2845"/>
      <c r="X71" s="2845"/>
      <c r="Y71" s="2845"/>
      <c r="Z71" s="2845"/>
      <c r="AA71" s="2845"/>
      <c r="AB71" s="2845"/>
      <c r="AC71" s="2845"/>
      <c r="AD71" s="2845"/>
      <c r="AE71" s="2845"/>
      <c r="AF71" s="2845"/>
      <c r="AG71" s="2845"/>
      <c r="AH71" s="2845"/>
      <c r="AI71" s="2845"/>
      <c r="AJ71" s="2845"/>
      <c r="AK71" s="2845"/>
      <c r="AL71" s="2845"/>
      <c r="AM71" s="2845"/>
      <c r="AN71" s="2845"/>
      <c r="AO71" s="2845"/>
      <c r="AP71" s="2845"/>
      <c r="AQ71" s="2845"/>
      <c r="AR71" s="2845"/>
      <c r="AS71" s="2846" t="s">
        <v>700</v>
      </c>
      <c r="AT71" s="2846"/>
      <c r="AU71" s="2846"/>
      <c r="AV71" s="2853">
        <f>'GENERAL INFO'!G113</f>
        <v>0</v>
      </c>
      <c r="AW71" s="2853"/>
      <c r="AX71" s="2853"/>
      <c r="AY71" s="2853"/>
      <c r="AZ71" s="2853"/>
      <c r="BA71" s="2853"/>
      <c r="BB71" s="2853"/>
      <c r="BC71" s="2853"/>
      <c r="BD71" s="2853"/>
      <c r="BE71" s="2853"/>
      <c r="BF71" s="2853"/>
      <c r="BG71" s="2853"/>
      <c r="BH71" s="2853"/>
      <c r="BI71" s="2853"/>
      <c r="BJ71" s="2853"/>
      <c r="BK71" s="2853"/>
      <c r="BL71" s="2853"/>
      <c r="BM71" s="2853"/>
      <c r="BN71" s="2853"/>
      <c r="BO71" s="2853"/>
      <c r="BP71" s="593"/>
      <c r="BQ71" s="2839"/>
      <c r="BR71" s="2840"/>
      <c r="BS71" s="2840"/>
      <c r="BT71" s="2840"/>
      <c r="BU71" s="2840"/>
      <c r="BV71" s="2840"/>
      <c r="BW71" s="2840"/>
      <c r="BX71" s="2840"/>
      <c r="BY71" s="2840"/>
      <c r="BZ71" s="2840"/>
      <c r="CA71" s="2840"/>
      <c r="CB71" s="2840"/>
      <c r="CC71" s="2841"/>
      <c r="CD71" s="592"/>
      <c r="CE71" s="579"/>
      <c r="CF71" s="579"/>
    </row>
    <row r="72" spans="1:84" s="578" customFormat="1" ht="13.5" customHeight="1" x14ac:dyDescent="0.2">
      <c r="B72" s="602"/>
      <c r="C72" s="601"/>
      <c r="D72" s="600"/>
      <c r="E72" s="600"/>
      <c r="F72" s="600"/>
      <c r="G72" s="600"/>
      <c r="H72" s="599"/>
      <c r="I72" s="598"/>
      <c r="J72" s="598"/>
      <c r="K72" s="598"/>
      <c r="L72" s="598"/>
      <c r="M72" s="597"/>
      <c r="N72" s="597"/>
      <c r="O72" s="597"/>
      <c r="P72" s="596"/>
      <c r="Q72" s="596"/>
      <c r="R72" s="593"/>
      <c r="S72" s="593"/>
      <c r="T72" s="593"/>
      <c r="U72" s="593"/>
      <c r="V72" s="593"/>
      <c r="W72" s="593"/>
      <c r="X72" s="593"/>
      <c r="Y72" s="593"/>
      <c r="Z72" s="593"/>
      <c r="AA72" s="593"/>
      <c r="AB72" s="593"/>
      <c r="AC72" s="593"/>
      <c r="AD72" s="593"/>
      <c r="AE72" s="593"/>
      <c r="AF72" s="593"/>
      <c r="AG72" s="593"/>
      <c r="AH72" s="593"/>
      <c r="AI72" s="593"/>
      <c r="AJ72" s="593"/>
      <c r="AK72" s="593"/>
      <c r="AL72" s="593"/>
      <c r="AM72" s="593"/>
      <c r="AN72" s="593"/>
      <c r="AO72" s="593"/>
      <c r="AP72" s="593"/>
      <c r="AQ72" s="593"/>
      <c r="AR72" s="593"/>
      <c r="AS72" s="593"/>
      <c r="AT72" s="595"/>
      <c r="AU72" s="595"/>
      <c r="AV72" s="2904" t="s">
        <v>699</v>
      </c>
      <c r="AW72" s="2904"/>
      <c r="AX72" s="2904"/>
      <c r="AY72" s="2904"/>
      <c r="AZ72" s="2904"/>
      <c r="BA72" s="2904"/>
      <c r="BB72" s="2904"/>
      <c r="BC72" s="2904"/>
      <c r="BD72" s="2904"/>
      <c r="BE72" s="2904"/>
      <c r="BF72" s="2904"/>
      <c r="BG72" s="2904"/>
      <c r="BH72" s="2904"/>
      <c r="BI72" s="594"/>
      <c r="BJ72" s="593"/>
      <c r="BK72" s="593"/>
      <c r="BL72" s="593"/>
      <c r="BM72" s="593"/>
      <c r="BN72" s="593"/>
      <c r="BO72" s="593"/>
      <c r="BP72" s="593"/>
      <c r="BQ72" s="2842"/>
      <c r="BR72" s="2843"/>
      <c r="BS72" s="2843"/>
      <c r="BT72" s="2843"/>
      <c r="BU72" s="2843"/>
      <c r="BV72" s="2843"/>
      <c r="BW72" s="2843"/>
      <c r="BX72" s="2843"/>
      <c r="BY72" s="2843"/>
      <c r="BZ72" s="2843"/>
      <c r="CA72" s="2843"/>
      <c r="CB72" s="2843"/>
      <c r="CC72" s="2844"/>
      <c r="CD72" s="592"/>
      <c r="CE72" s="579"/>
      <c r="CF72" s="579"/>
    </row>
    <row r="73" spans="1:84" s="578" customFormat="1" ht="9.9499999999999993" customHeight="1" thickBot="1" x14ac:dyDescent="0.25">
      <c r="B73" s="591"/>
      <c r="C73" s="590"/>
      <c r="D73" s="588"/>
      <c r="E73" s="588"/>
      <c r="F73" s="588"/>
      <c r="G73" s="588"/>
      <c r="H73" s="588"/>
      <c r="I73" s="588"/>
      <c r="J73" s="589"/>
      <c r="K73" s="589"/>
      <c r="L73" s="589"/>
      <c r="M73" s="588"/>
      <c r="N73" s="587"/>
      <c r="O73" s="587"/>
      <c r="P73" s="587"/>
      <c r="Q73" s="587"/>
      <c r="R73" s="586"/>
      <c r="S73" s="586"/>
      <c r="T73" s="586"/>
      <c r="U73" s="586"/>
      <c r="V73" s="586"/>
      <c r="W73" s="586"/>
      <c r="X73" s="586"/>
      <c r="Y73" s="586"/>
      <c r="Z73" s="586"/>
      <c r="AA73" s="586"/>
      <c r="AB73" s="586"/>
      <c r="AC73" s="586"/>
      <c r="AD73" s="586"/>
      <c r="AE73" s="586"/>
      <c r="AF73" s="586"/>
      <c r="AG73" s="586"/>
      <c r="AH73" s="586"/>
      <c r="AI73" s="586"/>
      <c r="AJ73" s="586"/>
      <c r="AK73" s="586"/>
      <c r="AL73" s="586"/>
      <c r="AM73" s="586"/>
      <c r="AN73" s="586"/>
      <c r="AO73" s="586"/>
      <c r="AP73" s="586"/>
      <c r="AQ73" s="586"/>
      <c r="AR73" s="586"/>
      <c r="AS73" s="586"/>
      <c r="AT73" s="586"/>
      <c r="AU73" s="586"/>
      <c r="AV73" s="586"/>
      <c r="AW73" s="586"/>
      <c r="AX73" s="586"/>
      <c r="AY73" s="586"/>
      <c r="AZ73" s="586"/>
      <c r="BA73" s="586"/>
      <c r="BB73" s="586"/>
      <c r="BC73" s="586"/>
      <c r="BD73" s="586"/>
      <c r="BE73" s="586"/>
      <c r="BF73" s="586"/>
      <c r="BG73" s="586"/>
      <c r="BH73" s="586"/>
      <c r="BI73" s="586"/>
      <c r="BJ73" s="586"/>
      <c r="BK73" s="586"/>
      <c r="BL73" s="586"/>
      <c r="BM73" s="586"/>
      <c r="BN73" s="586"/>
      <c r="BO73" s="586"/>
      <c r="BP73" s="586"/>
      <c r="BQ73" s="586"/>
      <c r="BR73" s="586"/>
      <c r="BS73" s="586"/>
      <c r="BT73" s="586"/>
      <c r="BU73" s="586"/>
      <c r="BV73" s="586"/>
      <c r="BW73" s="586"/>
      <c r="BX73" s="586"/>
      <c r="BY73" s="586"/>
      <c r="BZ73" s="586"/>
      <c r="CA73" s="586"/>
      <c r="CB73" s="586"/>
      <c r="CC73" s="586"/>
      <c r="CD73" s="585"/>
      <c r="CE73" s="579"/>
      <c r="CF73" s="579"/>
    </row>
    <row r="74" spans="1:84" s="578" customFormat="1" ht="13.5" customHeight="1" x14ac:dyDescent="0.2">
      <c r="B74" s="584"/>
      <c r="C74" s="584"/>
      <c r="D74" s="584"/>
      <c r="E74" s="583"/>
      <c r="F74" s="582"/>
      <c r="G74" s="581"/>
      <c r="H74" s="581"/>
      <c r="I74" s="581"/>
      <c r="J74" s="581"/>
      <c r="K74" s="580"/>
      <c r="L74" s="580"/>
      <c r="M74" s="580"/>
      <c r="N74" s="580"/>
      <c r="O74" s="580"/>
      <c r="P74" s="580"/>
      <c r="Q74" s="580"/>
      <c r="R74" s="580"/>
      <c r="S74" s="580"/>
      <c r="T74" s="580"/>
      <c r="U74" s="580"/>
      <c r="V74" s="580"/>
      <c r="W74" s="580"/>
      <c r="X74" s="580"/>
      <c r="Y74" s="580"/>
      <c r="Z74" s="580"/>
      <c r="AA74" s="580"/>
      <c r="AB74" s="580"/>
      <c r="AC74" s="580"/>
      <c r="AD74" s="580"/>
      <c r="AE74" s="580"/>
      <c r="AF74" s="580"/>
      <c r="AG74" s="580"/>
      <c r="AH74" s="580"/>
      <c r="AI74" s="580"/>
      <c r="AJ74" s="580"/>
      <c r="AK74" s="580"/>
      <c r="AL74" s="580"/>
      <c r="AM74" s="580"/>
      <c r="AN74" s="580"/>
      <c r="AO74" s="580"/>
      <c r="AP74" s="580"/>
      <c r="AQ74" s="580"/>
      <c r="AR74" s="580"/>
      <c r="AS74" s="580"/>
      <c r="AT74" s="580"/>
      <c r="AU74" s="580"/>
      <c r="AV74" s="580"/>
      <c r="AW74" s="580"/>
      <c r="AX74" s="580"/>
      <c r="AY74" s="580"/>
      <c r="AZ74" s="580"/>
      <c r="BA74" s="580"/>
      <c r="BB74" s="580"/>
      <c r="BC74" s="580"/>
      <c r="BD74" s="580"/>
      <c r="BE74" s="580"/>
      <c r="BF74" s="580"/>
      <c r="BG74" s="580"/>
      <c r="BH74" s="580"/>
      <c r="BI74" s="580"/>
      <c r="BJ74" s="580"/>
      <c r="BK74" s="580"/>
      <c r="BL74" s="580"/>
      <c r="BM74" s="580"/>
      <c r="BN74" s="580"/>
      <c r="BO74" s="580"/>
      <c r="BP74" s="580"/>
      <c r="BQ74" s="580"/>
      <c r="BR74" s="580"/>
      <c r="BS74" s="580"/>
      <c r="BT74" s="580"/>
      <c r="BU74" s="580"/>
      <c r="BV74" s="580"/>
      <c r="BW74" s="580"/>
      <c r="BX74" s="580"/>
      <c r="BY74" s="580"/>
      <c r="BZ74" s="580"/>
      <c r="CA74" s="580"/>
      <c r="CB74" s="580"/>
      <c r="CC74" s="580"/>
      <c r="CD74" s="580"/>
      <c r="CE74" s="579"/>
      <c r="CF74" s="579"/>
    </row>
    <row r="75" spans="1:84" ht="4.5" customHeight="1" x14ac:dyDescent="0.2"/>
    <row r="76" spans="1:84" ht="9" customHeight="1" x14ac:dyDescent="0.2">
      <c r="A76" s="574"/>
      <c r="B76" s="577"/>
      <c r="C76" s="577"/>
      <c r="BU76" s="2899"/>
      <c r="BV76" s="2899"/>
      <c r="BW76" s="2899"/>
      <c r="BX76" s="2899"/>
      <c r="BY76" s="2899"/>
      <c r="BZ76" s="2899"/>
      <c r="CA76" s="2899"/>
      <c r="CB76" s="2899"/>
      <c r="CC76" s="576"/>
      <c r="CD76" s="576"/>
      <c r="CE76" s="575"/>
      <c r="CF76" s="574"/>
    </row>
    <row r="77" spans="1:84" ht="6" customHeight="1" x14ac:dyDescent="0.2"/>
  </sheetData>
  <mergeCells count="155">
    <mergeCell ref="CG11:CL14"/>
    <mergeCell ref="BN50:CC50"/>
    <mergeCell ref="BN51:CC51"/>
    <mergeCell ref="BU12:BW12"/>
    <mergeCell ref="L26:AW27"/>
    <mergeCell ref="L16:O16"/>
    <mergeCell ref="L18:O18"/>
    <mergeCell ref="BV26:BX27"/>
    <mergeCell ref="BE26:BH27"/>
    <mergeCell ref="BN26:BP27"/>
    <mergeCell ref="BR12:BS12"/>
    <mergeCell ref="BN43:CD43"/>
    <mergeCell ref="L33:AW33"/>
    <mergeCell ref="BC31:BM31"/>
    <mergeCell ref="AZ33:BB33"/>
    <mergeCell ref="Q35:S35"/>
    <mergeCell ref="AH35:AJ35"/>
    <mergeCell ref="AA41:AD41"/>
    <mergeCell ref="B43:T43"/>
    <mergeCell ref="B44:C44"/>
    <mergeCell ref="D45:V45"/>
    <mergeCell ref="BN48:CC48"/>
    <mergeCell ref="BN49:CC49"/>
    <mergeCell ref="BN47:CC47"/>
    <mergeCell ref="BT31:BV31"/>
    <mergeCell ref="D44:BM44"/>
    <mergeCell ref="BR33:BT33"/>
    <mergeCell ref="BO31:BQ31"/>
    <mergeCell ref="D33:H33"/>
    <mergeCell ref="O41:Q41"/>
    <mergeCell ref="AZ24:BB24"/>
    <mergeCell ref="BO16:BQ16"/>
    <mergeCell ref="P18:CC18"/>
    <mergeCell ref="AE41:AN41"/>
    <mergeCell ref="B35:C35"/>
    <mergeCell ref="BF41:BM41"/>
    <mergeCell ref="B39:BM39"/>
    <mergeCell ref="R41:Y41"/>
    <mergeCell ref="B41:L41"/>
    <mergeCell ref="D29:G29"/>
    <mergeCell ref="B1:P1"/>
    <mergeCell ref="B57:C57"/>
    <mergeCell ref="B59:C59"/>
    <mergeCell ref="B56:W56"/>
    <mergeCell ref="D57:BE57"/>
    <mergeCell ref="B58:C58"/>
    <mergeCell ref="D58:BF58"/>
    <mergeCell ref="D51:AR51"/>
    <mergeCell ref="B45:C45"/>
    <mergeCell ref="B33:C33"/>
    <mergeCell ref="Z3:BK10"/>
    <mergeCell ref="B21:CD21"/>
    <mergeCell ref="Z12:AG12"/>
    <mergeCell ref="AH12:AK12"/>
    <mergeCell ref="BY12:CB12"/>
    <mergeCell ref="B31:C31"/>
    <mergeCell ref="D31:H31"/>
    <mergeCell ref="B12:Y14"/>
    <mergeCell ref="BS13:BU13"/>
    <mergeCell ref="D26:H27"/>
    <mergeCell ref="B24:C24"/>
    <mergeCell ref="I26:I27"/>
    <mergeCell ref="AM11:BP12"/>
    <mergeCell ref="C18:J18"/>
    <mergeCell ref="D69:G69"/>
    <mergeCell ref="B65:C65"/>
    <mergeCell ref="D63:BK63"/>
    <mergeCell ref="D64:BK64"/>
    <mergeCell ref="C16:J16"/>
    <mergeCell ref="B26:C26"/>
    <mergeCell ref="B29:C29"/>
    <mergeCell ref="D24:H24"/>
    <mergeCell ref="J26:K27"/>
    <mergeCell ref="J29:K29"/>
    <mergeCell ref="J31:K31"/>
    <mergeCell ref="BC24:CD24"/>
    <mergeCell ref="AZ29:BB29"/>
    <mergeCell ref="AZ31:BB31"/>
    <mergeCell ref="L29:AW29"/>
    <mergeCell ref="B62:C62"/>
    <mergeCell ref="B63:C63"/>
    <mergeCell ref="D62:BK62"/>
    <mergeCell ref="BU76:CB76"/>
    <mergeCell ref="B71:C71"/>
    <mergeCell ref="D71:G71"/>
    <mergeCell ref="I71:K71"/>
    <mergeCell ref="B64:C64"/>
    <mergeCell ref="I69:K69"/>
    <mergeCell ref="AV72:BH72"/>
    <mergeCell ref="D65:BH65"/>
    <mergeCell ref="B69:C69"/>
    <mergeCell ref="B50:C50"/>
    <mergeCell ref="B66:AG66"/>
    <mergeCell ref="D46:AV46"/>
    <mergeCell ref="D49:BM49"/>
    <mergeCell ref="D47:BM47"/>
    <mergeCell ref="D48:BM48"/>
    <mergeCell ref="D61:BH61"/>
    <mergeCell ref="D50:AY50"/>
    <mergeCell ref="B52:O52"/>
    <mergeCell ref="B46:C46"/>
    <mergeCell ref="B47:C47"/>
    <mergeCell ref="B53:C53"/>
    <mergeCell ref="B61:C61"/>
    <mergeCell ref="B55:C55"/>
    <mergeCell ref="B60:C60"/>
    <mergeCell ref="B48:C48"/>
    <mergeCell ref="B49:C49"/>
    <mergeCell ref="D53:AS53"/>
    <mergeCell ref="B54:C54"/>
    <mergeCell ref="B51:C51"/>
    <mergeCell ref="BR10:CD10"/>
    <mergeCell ref="BR11:CE11"/>
    <mergeCell ref="BN5:CD5"/>
    <mergeCell ref="D60:BM60"/>
    <mergeCell ref="BN39:CD39"/>
    <mergeCell ref="BN41:CD41"/>
    <mergeCell ref="J24:K24"/>
    <mergeCell ref="D59:BM59"/>
    <mergeCell ref="D54:AP54"/>
    <mergeCell ref="B37:BG37"/>
    <mergeCell ref="B11:Y11"/>
    <mergeCell ref="M35:P35"/>
    <mergeCell ref="D35:L35"/>
    <mergeCell ref="BL6:CD7"/>
    <mergeCell ref="BL8:CF8"/>
    <mergeCell ref="L31:AW31"/>
    <mergeCell ref="BN29:CC29"/>
    <mergeCell ref="BR31:BS31"/>
    <mergeCell ref="P16:BC16"/>
    <mergeCell ref="L24:AW24"/>
    <mergeCell ref="BN44:CC44"/>
    <mergeCell ref="BN45:CC45"/>
    <mergeCell ref="BN46:CC46"/>
    <mergeCell ref="D55:BE55"/>
    <mergeCell ref="BN53:CC53"/>
    <mergeCell ref="BN54:CC54"/>
    <mergeCell ref="BQ69:CC72"/>
    <mergeCell ref="L71:AR71"/>
    <mergeCell ref="AS71:AU71"/>
    <mergeCell ref="BN56:CD56"/>
    <mergeCell ref="AV69:BN69"/>
    <mergeCell ref="BN52:CD52"/>
    <mergeCell ref="BN62:CC62"/>
    <mergeCell ref="BN63:CC63"/>
    <mergeCell ref="BN64:CC64"/>
    <mergeCell ref="BN65:CC65"/>
    <mergeCell ref="L69:AR69"/>
    <mergeCell ref="AV71:BO71"/>
    <mergeCell ref="BN55:CC55"/>
    <mergeCell ref="BN57:CC57"/>
    <mergeCell ref="BN58:CC58"/>
    <mergeCell ref="BN59:CC59"/>
    <mergeCell ref="BN60:CC60"/>
    <mergeCell ref="BN61:CC61"/>
  </mergeCells>
  <printOptions horizontalCentered="1"/>
  <pageMargins left="0.19685039370078741" right="0.19685039370078741" top="0.23622047244094491" bottom="0.23622047244094491" header="0.31496062992125984" footer="0.31496062992125984"/>
  <pageSetup paperSize="5" scale="92"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66"/>
    <pageSetUpPr fitToPage="1"/>
  </sheetPr>
  <dimension ref="A1:CF77"/>
  <sheetViews>
    <sheetView showGridLines="0" view="pageBreakPreview" zoomScaleSheetLayoutView="100" workbookViewId="0">
      <selection activeCell="AX29" sqref="AX29"/>
    </sheetView>
  </sheetViews>
  <sheetFormatPr defaultColWidth="9.140625" defaultRowHeight="14.25" x14ac:dyDescent="0.2"/>
  <cols>
    <col min="1" max="4" width="1.7109375" style="573" customWidth="1"/>
    <col min="5" max="5" width="0.85546875" style="573" customWidth="1"/>
    <col min="6" max="7" width="1.7109375" style="573" customWidth="1"/>
    <col min="8" max="8" width="3.28515625" style="573" customWidth="1"/>
    <col min="9" max="12" width="1.7109375" style="573" customWidth="1"/>
    <col min="13" max="14" width="0.85546875" style="573" customWidth="1"/>
    <col min="15" max="15" width="1.7109375" style="573" customWidth="1"/>
    <col min="16" max="17" width="0.85546875" style="573" customWidth="1"/>
    <col min="18" max="18" width="1.7109375" style="573" customWidth="1"/>
    <col min="19" max="22" width="0.85546875" style="573" customWidth="1"/>
    <col min="23" max="23" width="1.7109375" style="573" customWidth="1"/>
    <col min="24" max="25" width="0.85546875" style="573" customWidth="1"/>
    <col min="26" max="26" width="1.7109375" style="573" customWidth="1"/>
    <col min="27" max="30" width="0.85546875" style="573" customWidth="1"/>
    <col min="31" max="31" width="1.7109375" style="573" customWidth="1"/>
    <col min="32" max="33" width="0.85546875" style="573" customWidth="1"/>
    <col min="34" max="34" width="1.7109375" style="573" customWidth="1"/>
    <col min="35" max="38" width="0.85546875" style="573" customWidth="1"/>
    <col min="39" max="39" width="1.7109375" style="573" customWidth="1"/>
    <col min="40" max="41" width="0.85546875" style="573" customWidth="1"/>
    <col min="42" max="42" width="1.7109375" style="573" customWidth="1"/>
    <col min="43" max="46" width="0.85546875" style="573" customWidth="1"/>
    <col min="47" max="47" width="1.7109375" style="573" customWidth="1"/>
    <col min="48" max="49" width="0.85546875" style="573" customWidth="1"/>
    <col min="50" max="50" width="1.7109375" style="573" customWidth="1"/>
    <col min="51" max="54" width="0.85546875" style="573" customWidth="1"/>
    <col min="55" max="55" width="1.7109375" style="573" customWidth="1"/>
    <col min="56" max="57" width="0.85546875" style="573" customWidth="1"/>
    <col min="58" max="75" width="1.7109375" style="573" customWidth="1"/>
    <col min="76" max="76" width="2.28515625" style="573" customWidth="1"/>
    <col min="77" max="77" width="0.85546875" style="573" customWidth="1"/>
    <col min="78" max="78" width="2.28515625" style="573" customWidth="1"/>
    <col min="79" max="79" width="0.85546875" style="573" customWidth="1"/>
    <col min="80" max="80" width="2.28515625" style="573" customWidth="1"/>
    <col min="81" max="81" width="0.85546875" style="573" customWidth="1"/>
    <col min="82" max="82" width="2.28515625" style="573" customWidth="1"/>
    <col min="83" max="83" width="0.5703125" style="573" customWidth="1"/>
    <col min="84" max="84" width="1.42578125" style="573" customWidth="1"/>
    <col min="85" max="16384" width="9.140625" style="573"/>
  </cols>
  <sheetData>
    <row r="1" spans="1:84" ht="21" customHeight="1" x14ac:dyDescent="0.2">
      <c r="A1" s="755"/>
      <c r="B1" s="2931" t="s">
        <v>769</v>
      </c>
      <c r="C1" s="2931"/>
      <c r="D1" s="2931"/>
      <c r="E1" s="2931"/>
      <c r="F1" s="2931"/>
      <c r="G1" s="2931"/>
      <c r="H1" s="2931"/>
      <c r="I1" s="2931"/>
      <c r="J1" s="2931"/>
      <c r="K1" s="2931"/>
      <c r="L1" s="2931"/>
      <c r="M1" s="2931"/>
      <c r="N1" s="2931"/>
      <c r="O1" s="2931"/>
      <c r="P1" s="2931"/>
      <c r="Q1" s="755"/>
      <c r="R1" s="755"/>
      <c r="S1" s="755"/>
      <c r="T1" s="755"/>
      <c r="U1" s="755"/>
      <c r="V1" s="755"/>
      <c r="W1" s="755"/>
      <c r="X1" s="755"/>
      <c r="Y1" s="755"/>
      <c r="Z1" s="755"/>
      <c r="AA1" s="755"/>
      <c r="AB1" s="755"/>
      <c r="AC1" s="755"/>
      <c r="AD1" s="755"/>
      <c r="AE1" s="755"/>
      <c r="AF1" s="755"/>
      <c r="AG1" s="755"/>
      <c r="AH1" s="755"/>
      <c r="AI1" s="755"/>
      <c r="AJ1" s="755"/>
      <c r="AK1" s="755"/>
      <c r="AL1" s="755"/>
      <c r="AM1" s="755"/>
      <c r="AN1" s="755"/>
      <c r="AO1" s="755"/>
      <c r="AP1" s="755"/>
      <c r="AQ1" s="755"/>
      <c r="AR1" s="755"/>
      <c r="AS1" s="755"/>
      <c r="AT1" s="755"/>
      <c r="AU1" s="755"/>
      <c r="AV1" s="755"/>
      <c r="AW1" s="755"/>
      <c r="AX1" s="755"/>
      <c r="AY1" s="755"/>
      <c r="AZ1" s="755"/>
      <c r="BA1" s="755"/>
      <c r="BB1" s="755"/>
      <c r="BC1" s="755"/>
      <c r="BD1" s="755"/>
      <c r="BE1" s="755"/>
      <c r="BF1" s="755"/>
      <c r="BG1" s="755"/>
      <c r="BH1" s="755"/>
      <c r="BI1" s="755"/>
      <c r="BJ1" s="755"/>
      <c r="BK1" s="755"/>
      <c r="BL1" s="755"/>
      <c r="BM1" s="755"/>
      <c r="BN1" s="755"/>
      <c r="BO1" s="755"/>
      <c r="BP1" s="755"/>
      <c r="BQ1" s="755"/>
      <c r="BR1" s="755"/>
      <c r="BS1" s="755"/>
      <c r="BT1" s="755"/>
      <c r="BU1" s="755"/>
      <c r="BV1" s="755"/>
      <c r="BW1" s="755"/>
      <c r="BX1" s="755"/>
      <c r="BY1" s="755"/>
      <c r="BZ1" s="755"/>
      <c r="CA1" s="755"/>
      <c r="CB1" s="755"/>
      <c r="CC1" s="755"/>
      <c r="CE1" s="755"/>
      <c r="CF1" s="755"/>
    </row>
    <row r="2" spans="1:84" ht="9" customHeight="1" x14ac:dyDescent="0.2">
      <c r="A2" s="751"/>
      <c r="B2" s="754"/>
      <c r="C2" s="754"/>
      <c r="D2" s="653"/>
      <c r="E2" s="653"/>
      <c r="F2" s="653"/>
      <c r="G2" s="653"/>
      <c r="H2" s="653"/>
      <c r="I2" s="653"/>
      <c r="J2" s="653"/>
      <c r="K2" s="653"/>
      <c r="L2" s="653"/>
      <c r="M2" s="653"/>
      <c r="N2" s="653"/>
      <c r="O2" s="653"/>
      <c r="P2" s="653"/>
      <c r="Q2" s="653"/>
      <c r="R2" s="653"/>
      <c r="S2" s="653"/>
      <c r="T2" s="653"/>
      <c r="U2" s="653"/>
      <c r="V2" s="653"/>
      <c r="W2" s="653"/>
      <c r="X2" s="653"/>
      <c r="Y2" s="653"/>
      <c r="Z2" s="653"/>
      <c r="AA2" s="653"/>
      <c r="AB2" s="653"/>
      <c r="AC2" s="653"/>
      <c r="AD2" s="653"/>
      <c r="AE2" s="653"/>
      <c r="AF2" s="653"/>
      <c r="AG2" s="653"/>
      <c r="AH2" s="653"/>
      <c r="AI2" s="653"/>
      <c r="AJ2" s="653"/>
      <c r="AK2" s="653"/>
      <c r="AL2" s="653"/>
      <c r="AM2" s="653"/>
      <c r="AN2" s="653"/>
      <c r="AO2" s="653"/>
      <c r="AP2" s="653"/>
      <c r="AQ2" s="653"/>
      <c r="AR2" s="653"/>
      <c r="AS2" s="653"/>
      <c r="AT2" s="653"/>
      <c r="AU2" s="653"/>
      <c r="AV2" s="653"/>
      <c r="AW2" s="653"/>
      <c r="AX2" s="653"/>
      <c r="AY2" s="653"/>
      <c r="AZ2" s="653"/>
      <c r="BA2" s="653"/>
      <c r="BB2" s="653"/>
      <c r="BC2" s="653"/>
      <c r="BD2" s="653"/>
      <c r="BE2" s="653"/>
      <c r="BF2" s="653"/>
      <c r="BG2" s="653"/>
      <c r="BH2" s="653"/>
      <c r="BI2" s="653"/>
      <c r="BJ2" s="653"/>
      <c r="BK2" s="653"/>
      <c r="BL2" s="653"/>
      <c r="BM2" s="653"/>
      <c r="BN2" s="653"/>
      <c r="BO2" s="653"/>
      <c r="BP2" s="653"/>
      <c r="BQ2" s="653"/>
      <c r="BR2" s="653"/>
      <c r="BS2" s="653"/>
      <c r="BT2" s="653"/>
      <c r="BU2" s="653"/>
      <c r="BV2" s="653"/>
      <c r="BW2" s="653"/>
      <c r="BX2" s="653"/>
      <c r="BY2" s="653"/>
      <c r="BZ2" s="653"/>
      <c r="CA2" s="653"/>
      <c r="CB2" s="653"/>
      <c r="CC2" s="754"/>
      <c r="CD2" s="753"/>
      <c r="CE2" s="751"/>
      <c r="CF2" s="751"/>
    </row>
    <row r="3" spans="1:84" s="574" customFormat="1" ht="9" customHeight="1" x14ac:dyDescent="0.2">
      <c r="A3" s="751"/>
      <c r="B3" s="751"/>
      <c r="C3" s="751"/>
      <c r="D3" s="751"/>
      <c r="E3" s="751"/>
      <c r="F3" s="751"/>
      <c r="G3" s="751"/>
      <c r="H3" s="751"/>
      <c r="I3" s="751"/>
      <c r="J3" s="751"/>
      <c r="K3" s="751"/>
      <c r="L3" s="751"/>
      <c r="M3" s="751"/>
      <c r="N3" s="751"/>
      <c r="O3" s="751"/>
      <c r="P3" s="751"/>
      <c r="Q3" s="751"/>
      <c r="R3" s="751"/>
      <c r="S3" s="751"/>
      <c r="T3" s="751"/>
      <c r="U3" s="751"/>
      <c r="V3" s="751"/>
      <c r="W3" s="751"/>
      <c r="X3" s="751"/>
      <c r="Y3" s="751"/>
      <c r="Z3" s="2932" t="s">
        <v>768</v>
      </c>
      <c r="AA3" s="2933"/>
      <c r="AB3" s="2933"/>
      <c r="AC3" s="2933"/>
      <c r="AD3" s="2933"/>
      <c r="AE3" s="2933"/>
      <c r="AF3" s="2933"/>
      <c r="AG3" s="2933"/>
      <c r="AH3" s="2933"/>
      <c r="AI3" s="2933"/>
      <c r="AJ3" s="2933"/>
      <c r="AK3" s="2933"/>
      <c r="AL3" s="2933"/>
      <c r="AM3" s="2933"/>
      <c r="AN3" s="2933"/>
      <c r="AO3" s="2933"/>
      <c r="AP3" s="2933"/>
      <c r="AQ3" s="2933"/>
      <c r="AR3" s="2933"/>
      <c r="AS3" s="2933"/>
      <c r="AT3" s="2933"/>
      <c r="AU3" s="2933"/>
      <c r="AV3" s="2933"/>
      <c r="AW3" s="2933"/>
      <c r="AX3" s="2933"/>
      <c r="AY3" s="2933"/>
      <c r="AZ3" s="2933"/>
      <c r="BA3" s="2933"/>
      <c r="BB3" s="2933"/>
      <c r="BC3" s="2933"/>
      <c r="BD3" s="2933"/>
      <c r="BE3" s="2933"/>
      <c r="BF3" s="2933"/>
      <c r="BG3" s="2933"/>
      <c r="BH3" s="2933"/>
      <c r="BI3" s="2933"/>
      <c r="BJ3" s="2933"/>
      <c r="BK3" s="2934"/>
      <c r="BL3" s="742"/>
      <c r="BM3" s="748"/>
      <c r="BN3" s="751"/>
      <c r="BO3" s="751"/>
      <c r="BP3" s="751"/>
      <c r="BQ3" s="751"/>
      <c r="BR3" s="751"/>
      <c r="BS3" s="751"/>
      <c r="BT3" s="751"/>
      <c r="BU3" s="751"/>
      <c r="BV3" s="751"/>
      <c r="BW3" s="751"/>
      <c r="BX3" s="751"/>
      <c r="BY3" s="751"/>
      <c r="BZ3" s="751"/>
      <c r="CA3" s="751"/>
      <c r="CB3" s="751"/>
      <c r="CC3" s="751"/>
      <c r="CD3" s="751"/>
      <c r="CE3" s="749"/>
      <c r="CF3" s="749"/>
    </row>
    <row r="4" spans="1:84" s="574" customFormat="1" ht="9" customHeight="1" x14ac:dyDescent="0.2">
      <c r="A4" s="751"/>
      <c r="B4" s="751"/>
      <c r="C4" s="751"/>
      <c r="D4" s="751"/>
      <c r="E4" s="751"/>
      <c r="F4" s="751"/>
      <c r="G4" s="751"/>
      <c r="H4" s="751"/>
      <c r="I4" s="751"/>
      <c r="J4" s="751"/>
      <c r="K4" s="751"/>
      <c r="L4" s="751"/>
      <c r="M4" s="751"/>
      <c r="N4" s="751"/>
      <c r="O4" s="751"/>
      <c r="P4" s="751"/>
      <c r="Q4" s="751"/>
      <c r="R4" s="751"/>
      <c r="S4" s="751"/>
      <c r="T4" s="751"/>
      <c r="U4" s="751"/>
      <c r="V4" s="751"/>
      <c r="W4" s="751"/>
      <c r="X4" s="751"/>
      <c r="Y4" s="751"/>
      <c r="Z4" s="2932"/>
      <c r="AA4" s="2933"/>
      <c r="AB4" s="2933"/>
      <c r="AC4" s="2933"/>
      <c r="AD4" s="2933"/>
      <c r="AE4" s="2933"/>
      <c r="AF4" s="2933"/>
      <c r="AG4" s="2933"/>
      <c r="AH4" s="2933"/>
      <c r="AI4" s="2933"/>
      <c r="AJ4" s="2933"/>
      <c r="AK4" s="2933"/>
      <c r="AL4" s="2933"/>
      <c r="AM4" s="2933"/>
      <c r="AN4" s="2933"/>
      <c r="AO4" s="2933"/>
      <c r="AP4" s="2933"/>
      <c r="AQ4" s="2933"/>
      <c r="AR4" s="2933"/>
      <c r="AS4" s="2933"/>
      <c r="AT4" s="2933"/>
      <c r="AU4" s="2933"/>
      <c r="AV4" s="2933"/>
      <c r="AW4" s="2933"/>
      <c r="AX4" s="2933"/>
      <c r="AY4" s="2933"/>
      <c r="AZ4" s="2933"/>
      <c r="BA4" s="2933"/>
      <c r="BB4" s="2933"/>
      <c r="BC4" s="2933"/>
      <c r="BD4" s="2933"/>
      <c r="BE4" s="2933"/>
      <c r="BF4" s="2933"/>
      <c r="BG4" s="2933"/>
      <c r="BH4" s="2933"/>
      <c r="BI4" s="2933"/>
      <c r="BJ4" s="2933"/>
      <c r="BK4" s="2934"/>
      <c r="BL4" s="742"/>
      <c r="BM4" s="748"/>
      <c r="BN4" s="751"/>
      <c r="BO4" s="751"/>
      <c r="BP4" s="751"/>
      <c r="BQ4" s="751"/>
      <c r="BR4" s="751"/>
      <c r="BS4" s="751"/>
      <c r="BT4" s="751"/>
      <c r="BU4" s="751"/>
      <c r="BV4" s="751"/>
      <c r="BW4" s="751"/>
      <c r="BX4" s="752"/>
      <c r="BY4" s="751"/>
      <c r="BZ4" s="750"/>
      <c r="CA4" s="751"/>
      <c r="CB4" s="752"/>
      <c r="CC4" s="751"/>
      <c r="CD4" s="750"/>
      <c r="CE4" s="749"/>
      <c r="CF4" s="749"/>
    </row>
    <row r="5" spans="1:84" ht="18.75" customHeight="1" x14ac:dyDescent="0.25">
      <c r="B5" s="743"/>
      <c r="C5" s="743"/>
      <c r="D5" s="743"/>
      <c r="E5" s="743"/>
      <c r="F5" s="743"/>
      <c r="G5" s="743"/>
      <c r="H5" s="743"/>
      <c r="I5" s="743"/>
      <c r="J5" s="743"/>
      <c r="K5" s="743"/>
      <c r="L5" s="743"/>
      <c r="M5" s="743"/>
      <c r="N5" s="743"/>
      <c r="O5" s="743"/>
      <c r="P5" s="743"/>
      <c r="Q5" s="743"/>
      <c r="R5" s="743"/>
      <c r="S5" s="743"/>
      <c r="T5" s="743"/>
      <c r="U5" s="743"/>
      <c r="V5" s="743"/>
      <c r="W5" s="743"/>
      <c r="X5" s="743"/>
      <c r="Y5" s="743"/>
      <c r="Z5" s="2932"/>
      <c r="AA5" s="2933"/>
      <c r="AB5" s="2933"/>
      <c r="AC5" s="2933"/>
      <c r="AD5" s="2933"/>
      <c r="AE5" s="2933"/>
      <c r="AF5" s="2933"/>
      <c r="AG5" s="2933"/>
      <c r="AH5" s="2933"/>
      <c r="AI5" s="2933"/>
      <c r="AJ5" s="2933"/>
      <c r="AK5" s="2933"/>
      <c r="AL5" s="2933"/>
      <c r="AM5" s="2933"/>
      <c r="AN5" s="2933"/>
      <c r="AO5" s="2933"/>
      <c r="AP5" s="2933"/>
      <c r="AQ5" s="2933"/>
      <c r="AR5" s="2933"/>
      <c r="AS5" s="2933"/>
      <c r="AT5" s="2933"/>
      <c r="AU5" s="2933"/>
      <c r="AV5" s="2933"/>
      <c r="AW5" s="2933"/>
      <c r="AX5" s="2933"/>
      <c r="AY5" s="2933"/>
      <c r="AZ5" s="2933"/>
      <c r="BA5" s="2933"/>
      <c r="BB5" s="2933"/>
      <c r="BC5" s="2933"/>
      <c r="BD5" s="2933"/>
      <c r="BE5" s="2933"/>
      <c r="BF5" s="2933"/>
      <c r="BG5" s="2933"/>
      <c r="BH5" s="2933"/>
      <c r="BI5" s="2933"/>
      <c r="BJ5" s="2933"/>
      <c r="BK5" s="2934"/>
      <c r="BL5" s="742"/>
      <c r="BM5" s="748"/>
      <c r="BN5" s="2857" t="s">
        <v>767</v>
      </c>
      <c r="BO5" s="2857"/>
      <c r="BP5" s="2857"/>
      <c r="BQ5" s="2857"/>
      <c r="BR5" s="2857"/>
      <c r="BS5" s="2857"/>
      <c r="BT5" s="2857"/>
      <c r="BU5" s="2857"/>
      <c r="BV5" s="2857"/>
      <c r="BW5" s="2857"/>
      <c r="BX5" s="2857"/>
      <c r="BY5" s="2857"/>
      <c r="BZ5" s="2857"/>
      <c r="CA5" s="2857"/>
      <c r="CB5" s="2857"/>
      <c r="CC5" s="2857"/>
      <c r="CD5" s="2857"/>
      <c r="CE5" s="735"/>
      <c r="CF5" s="747"/>
    </row>
    <row r="6" spans="1:84" ht="6" customHeight="1" x14ac:dyDescent="0.25">
      <c r="B6" s="743"/>
      <c r="C6" s="743"/>
      <c r="D6" s="743"/>
      <c r="E6" s="743"/>
      <c r="F6" s="743"/>
      <c r="G6" s="743"/>
      <c r="H6" s="743"/>
      <c r="I6" s="743"/>
      <c r="J6" s="743"/>
      <c r="K6" s="743"/>
      <c r="L6" s="743"/>
      <c r="M6" s="743"/>
      <c r="N6" s="743"/>
      <c r="O6" s="743"/>
      <c r="P6" s="743"/>
      <c r="Q6" s="743"/>
      <c r="R6" s="743"/>
      <c r="S6" s="743"/>
      <c r="T6" s="743"/>
      <c r="U6" s="743"/>
      <c r="V6" s="743"/>
      <c r="W6" s="743"/>
      <c r="X6" s="743"/>
      <c r="Y6" s="743"/>
      <c r="Z6" s="2932"/>
      <c r="AA6" s="2933"/>
      <c r="AB6" s="2933"/>
      <c r="AC6" s="2933"/>
      <c r="AD6" s="2933"/>
      <c r="AE6" s="2933"/>
      <c r="AF6" s="2933"/>
      <c r="AG6" s="2933"/>
      <c r="AH6" s="2933"/>
      <c r="AI6" s="2933"/>
      <c r="AJ6" s="2933"/>
      <c r="AK6" s="2933"/>
      <c r="AL6" s="2933"/>
      <c r="AM6" s="2933"/>
      <c r="AN6" s="2933"/>
      <c r="AO6" s="2933"/>
      <c r="AP6" s="2933"/>
      <c r="AQ6" s="2933"/>
      <c r="AR6" s="2933"/>
      <c r="AS6" s="2933"/>
      <c r="AT6" s="2933"/>
      <c r="AU6" s="2933"/>
      <c r="AV6" s="2933"/>
      <c r="AW6" s="2933"/>
      <c r="AX6" s="2933"/>
      <c r="AY6" s="2933"/>
      <c r="AZ6" s="2933"/>
      <c r="BA6" s="2933"/>
      <c r="BB6" s="2933"/>
      <c r="BC6" s="2933"/>
      <c r="BD6" s="2933"/>
      <c r="BE6" s="2933"/>
      <c r="BF6" s="2933"/>
      <c r="BG6" s="2933"/>
      <c r="BH6" s="2933"/>
      <c r="BI6" s="2933"/>
      <c r="BJ6" s="2933"/>
      <c r="BK6" s="2934"/>
      <c r="BL6" s="2877" t="s">
        <v>766</v>
      </c>
      <c r="BM6" s="2878"/>
      <c r="BN6" s="2878"/>
      <c r="BO6" s="2878"/>
      <c r="BP6" s="2878"/>
      <c r="BQ6" s="2878"/>
      <c r="BR6" s="2878"/>
      <c r="BS6" s="2878"/>
      <c r="BT6" s="2878"/>
      <c r="BU6" s="2878"/>
      <c r="BV6" s="2878"/>
      <c r="BW6" s="2878"/>
      <c r="BX6" s="2878"/>
      <c r="BY6" s="2878"/>
      <c r="BZ6" s="2878"/>
      <c r="CA6" s="2878"/>
      <c r="CB6" s="2878"/>
      <c r="CC6" s="2878"/>
      <c r="CD6" s="2878"/>
      <c r="CE6" s="653"/>
      <c r="CF6" s="653"/>
    </row>
    <row r="7" spans="1:84" ht="9" customHeight="1" x14ac:dyDescent="0.25">
      <c r="B7" s="743"/>
      <c r="C7" s="743"/>
      <c r="D7" s="743"/>
      <c r="E7" s="743"/>
      <c r="F7" s="743"/>
      <c r="G7" s="743"/>
      <c r="H7" s="743"/>
      <c r="I7" s="743"/>
      <c r="J7" s="743"/>
      <c r="K7" s="743"/>
      <c r="L7" s="743"/>
      <c r="M7" s="743"/>
      <c r="N7" s="743"/>
      <c r="O7" s="743"/>
      <c r="P7" s="743"/>
      <c r="Q7" s="743"/>
      <c r="R7" s="743"/>
      <c r="S7" s="743"/>
      <c r="T7" s="743"/>
      <c r="U7" s="743"/>
      <c r="V7" s="743"/>
      <c r="W7" s="743"/>
      <c r="X7" s="743"/>
      <c r="Y7" s="743"/>
      <c r="Z7" s="2932"/>
      <c r="AA7" s="2933"/>
      <c r="AB7" s="2933"/>
      <c r="AC7" s="2933"/>
      <c r="AD7" s="2933"/>
      <c r="AE7" s="2933"/>
      <c r="AF7" s="2933"/>
      <c r="AG7" s="2933"/>
      <c r="AH7" s="2933"/>
      <c r="AI7" s="2933"/>
      <c r="AJ7" s="2933"/>
      <c r="AK7" s="2933"/>
      <c r="AL7" s="2933"/>
      <c r="AM7" s="2933"/>
      <c r="AN7" s="2933"/>
      <c r="AO7" s="2933"/>
      <c r="AP7" s="2933"/>
      <c r="AQ7" s="2933"/>
      <c r="AR7" s="2933"/>
      <c r="AS7" s="2933"/>
      <c r="AT7" s="2933"/>
      <c r="AU7" s="2933"/>
      <c r="AV7" s="2933"/>
      <c r="AW7" s="2933"/>
      <c r="AX7" s="2933"/>
      <c r="AY7" s="2933"/>
      <c r="AZ7" s="2933"/>
      <c r="BA7" s="2933"/>
      <c r="BB7" s="2933"/>
      <c r="BC7" s="2933"/>
      <c r="BD7" s="2933"/>
      <c r="BE7" s="2933"/>
      <c r="BF7" s="2933"/>
      <c r="BG7" s="2933"/>
      <c r="BH7" s="2933"/>
      <c r="BI7" s="2933"/>
      <c r="BJ7" s="2933"/>
      <c r="BK7" s="2934"/>
      <c r="BL7" s="2877"/>
      <c r="BM7" s="2878"/>
      <c r="BN7" s="2878"/>
      <c r="BO7" s="2878"/>
      <c r="BP7" s="2878"/>
      <c r="BQ7" s="2878"/>
      <c r="BR7" s="2878"/>
      <c r="BS7" s="2878"/>
      <c r="BT7" s="2878"/>
      <c r="BU7" s="2878"/>
      <c r="BV7" s="2878"/>
      <c r="BW7" s="2878"/>
      <c r="BX7" s="2878"/>
      <c r="BY7" s="2878"/>
      <c r="BZ7" s="2878"/>
      <c r="CA7" s="2878"/>
      <c r="CB7" s="2878"/>
      <c r="CC7" s="2878"/>
      <c r="CD7" s="2878"/>
      <c r="CE7" s="746"/>
      <c r="CF7" s="746"/>
    </row>
    <row r="8" spans="1:84" ht="9.75" customHeight="1" x14ac:dyDescent="0.25">
      <c r="B8" s="743"/>
      <c r="C8" s="743"/>
      <c r="D8" s="743"/>
      <c r="E8" s="743"/>
      <c r="F8" s="743"/>
      <c r="G8" s="743"/>
      <c r="H8" s="743"/>
      <c r="I8" s="743"/>
      <c r="J8" s="743"/>
      <c r="K8" s="743"/>
      <c r="L8" s="743"/>
      <c r="M8" s="743"/>
      <c r="N8" s="743"/>
      <c r="O8" s="743"/>
      <c r="P8" s="743"/>
      <c r="Q8" s="743"/>
      <c r="R8" s="743"/>
      <c r="S8" s="743"/>
      <c r="T8" s="743"/>
      <c r="U8" s="743"/>
      <c r="V8" s="743"/>
      <c r="W8" s="743"/>
      <c r="X8" s="743"/>
      <c r="Y8" s="743"/>
      <c r="Z8" s="2932"/>
      <c r="AA8" s="2933"/>
      <c r="AB8" s="2933"/>
      <c r="AC8" s="2933"/>
      <c r="AD8" s="2933"/>
      <c r="AE8" s="2933"/>
      <c r="AF8" s="2933"/>
      <c r="AG8" s="2933"/>
      <c r="AH8" s="2933"/>
      <c r="AI8" s="2933"/>
      <c r="AJ8" s="2933"/>
      <c r="AK8" s="2933"/>
      <c r="AL8" s="2933"/>
      <c r="AM8" s="2933"/>
      <c r="AN8" s="2933"/>
      <c r="AO8" s="2933"/>
      <c r="AP8" s="2933"/>
      <c r="AQ8" s="2933"/>
      <c r="AR8" s="2933"/>
      <c r="AS8" s="2933"/>
      <c r="AT8" s="2933"/>
      <c r="AU8" s="2933"/>
      <c r="AV8" s="2933"/>
      <c r="AW8" s="2933"/>
      <c r="AX8" s="2933"/>
      <c r="AY8" s="2933"/>
      <c r="AZ8" s="2933"/>
      <c r="BA8" s="2933"/>
      <c r="BB8" s="2933"/>
      <c r="BC8" s="2933"/>
      <c r="BD8" s="2933"/>
      <c r="BE8" s="2933"/>
      <c r="BF8" s="2933"/>
      <c r="BG8" s="2933"/>
      <c r="BH8" s="2933"/>
      <c r="BI8" s="2933"/>
      <c r="BJ8" s="2933"/>
      <c r="BK8" s="2934"/>
      <c r="BL8" s="2879" t="s">
        <v>765</v>
      </c>
      <c r="BM8" s="2880"/>
      <c r="BN8" s="2880"/>
      <c r="BO8" s="2880"/>
      <c r="BP8" s="2880"/>
      <c r="BQ8" s="2880"/>
      <c r="BR8" s="2880"/>
      <c r="BS8" s="2880"/>
      <c r="BT8" s="2880"/>
      <c r="BU8" s="2880"/>
      <c r="BV8" s="2880"/>
      <c r="BW8" s="2880"/>
      <c r="BX8" s="2880"/>
      <c r="BY8" s="2880"/>
      <c r="BZ8" s="2880"/>
      <c r="CA8" s="2880"/>
      <c r="CB8" s="2880"/>
      <c r="CC8" s="2880"/>
      <c r="CD8" s="2880"/>
      <c r="CE8" s="2880"/>
      <c r="CF8" s="2880"/>
    </row>
    <row r="9" spans="1:84" ht="6" customHeight="1" x14ac:dyDescent="0.25">
      <c r="B9" s="743"/>
      <c r="C9" s="743"/>
      <c r="D9" s="743"/>
      <c r="E9" s="743"/>
      <c r="F9" s="743"/>
      <c r="G9" s="743"/>
      <c r="H9" s="743"/>
      <c r="I9" s="743"/>
      <c r="J9" s="743"/>
      <c r="K9" s="743"/>
      <c r="L9" s="743"/>
      <c r="M9" s="743"/>
      <c r="N9" s="743"/>
      <c r="O9" s="743"/>
      <c r="P9" s="743"/>
      <c r="Q9" s="743"/>
      <c r="R9" s="743"/>
      <c r="S9" s="743"/>
      <c r="T9" s="743"/>
      <c r="U9" s="743"/>
      <c r="V9" s="743"/>
      <c r="W9" s="743"/>
      <c r="X9" s="743"/>
      <c r="Y9" s="743"/>
      <c r="Z9" s="2932"/>
      <c r="AA9" s="2933"/>
      <c r="AB9" s="2933"/>
      <c r="AC9" s="2933"/>
      <c r="AD9" s="2933"/>
      <c r="AE9" s="2933"/>
      <c r="AF9" s="2933"/>
      <c r="AG9" s="2933"/>
      <c r="AH9" s="2933"/>
      <c r="AI9" s="2933"/>
      <c r="AJ9" s="2933"/>
      <c r="AK9" s="2933"/>
      <c r="AL9" s="2933"/>
      <c r="AM9" s="2933"/>
      <c r="AN9" s="2933"/>
      <c r="AO9" s="2933"/>
      <c r="AP9" s="2933"/>
      <c r="AQ9" s="2933"/>
      <c r="AR9" s="2933"/>
      <c r="AS9" s="2933"/>
      <c r="AT9" s="2933"/>
      <c r="AU9" s="2933"/>
      <c r="AV9" s="2933"/>
      <c r="AW9" s="2933"/>
      <c r="AX9" s="2933"/>
      <c r="AY9" s="2933"/>
      <c r="AZ9" s="2933"/>
      <c r="BA9" s="2933"/>
      <c r="BB9" s="2933"/>
      <c r="BC9" s="2933"/>
      <c r="BD9" s="2933"/>
      <c r="BE9" s="2933"/>
      <c r="BF9" s="2933"/>
      <c r="BG9" s="2933"/>
      <c r="BH9" s="2933"/>
      <c r="BI9" s="2933"/>
      <c r="BJ9" s="2933"/>
      <c r="BK9" s="2934"/>
      <c r="BL9" s="745"/>
      <c r="BM9" s="744"/>
      <c r="BN9" s="744"/>
      <c r="BO9" s="744"/>
      <c r="BP9" s="744"/>
      <c r="BQ9" s="744"/>
      <c r="BR9" s="744"/>
      <c r="BS9" s="744"/>
      <c r="BT9" s="744"/>
      <c r="BU9" s="744"/>
      <c r="BV9" s="744"/>
      <c r="BW9" s="744"/>
      <c r="BX9" s="744"/>
      <c r="BY9" s="744"/>
      <c r="BZ9" s="744"/>
      <c r="CA9" s="744"/>
      <c r="CB9" s="744"/>
      <c r="CC9" s="744"/>
      <c r="CD9" s="744"/>
      <c r="CE9" s="744"/>
      <c r="CF9" s="744"/>
    </row>
    <row r="10" spans="1:84" ht="14.25" customHeight="1" thickBot="1" x14ac:dyDescent="0.3">
      <c r="B10" s="743"/>
      <c r="C10" s="743"/>
      <c r="D10" s="743"/>
      <c r="E10" s="743"/>
      <c r="F10" s="743"/>
      <c r="G10" s="743"/>
      <c r="H10" s="743"/>
      <c r="I10" s="743"/>
      <c r="J10" s="743"/>
      <c r="K10" s="743"/>
      <c r="L10" s="743"/>
      <c r="M10" s="743"/>
      <c r="N10" s="743"/>
      <c r="O10" s="743"/>
      <c r="P10" s="743"/>
      <c r="Q10" s="743"/>
      <c r="R10" s="743"/>
      <c r="S10" s="743"/>
      <c r="T10" s="743"/>
      <c r="U10" s="743"/>
      <c r="V10" s="743"/>
      <c r="W10" s="743"/>
      <c r="X10" s="743"/>
      <c r="Y10" s="743"/>
      <c r="Z10" s="2935"/>
      <c r="AA10" s="2936"/>
      <c r="AB10" s="2936"/>
      <c r="AC10" s="2936"/>
      <c r="AD10" s="2936"/>
      <c r="AE10" s="2936"/>
      <c r="AF10" s="2936"/>
      <c r="AG10" s="2936"/>
      <c r="AH10" s="2936"/>
      <c r="AI10" s="2936"/>
      <c r="AJ10" s="2936"/>
      <c r="AK10" s="2936"/>
      <c r="AL10" s="2936"/>
      <c r="AM10" s="2936"/>
      <c r="AN10" s="2936"/>
      <c r="AO10" s="2936"/>
      <c r="AP10" s="2936"/>
      <c r="AQ10" s="2936"/>
      <c r="AR10" s="2936"/>
      <c r="AS10" s="2936"/>
      <c r="AT10" s="2936"/>
      <c r="AU10" s="2936"/>
      <c r="AV10" s="2936"/>
      <c r="AW10" s="2936"/>
      <c r="AX10" s="2936"/>
      <c r="AY10" s="2936"/>
      <c r="AZ10" s="2936"/>
      <c r="BA10" s="2936"/>
      <c r="BB10" s="2936"/>
      <c r="BC10" s="2936"/>
      <c r="BD10" s="2936"/>
      <c r="BE10" s="2936"/>
      <c r="BF10" s="2936"/>
      <c r="BG10" s="2936"/>
      <c r="BH10" s="2936"/>
      <c r="BI10" s="2936"/>
      <c r="BJ10" s="2936"/>
      <c r="BK10" s="2937"/>
      <c r="BL10" s="742"/>
      <c r="BM10" s="741"/>
      <c r="BN10" s="740"/>
      <c r="BO10" s="740"/>
      <c r="BP10" s="740"/>
      <c r="BQ10" s="740"/>
      <c r="BR10" s="2854" t="s">
        <v>764</v>
      </c>
      <c r="BS10" s="2854"/>
      <c r="BT10" s="2854"/>
      <c r="BU10" s="2854"/>
      <c r="BV10" s="2854"/>
      <c r="BW10" s="2854"/>
      <c r="BX10" s="2854"/>
      <c r="BY10" s="2854"/>
      <c r="BZ10" s="2854"/>
      <c r="CA10" s="2854"/>
      <c r="CB10" s="2854"/>
      <c r="CC10" s="2854"/>
      <c r="CD10" s="2854"/>
      <c r="CE10" s="735"/>
      <c r="CF10" s="735"/>
    </row>
    <row r="11" spans="1:84" ht="15" customHeight="1" x14ac:dyDescent="0.25">
      <c r="B11" s="2872" t="s">
        <v>308</v>
      </c>
      <c r="C11" s="2872"/>
      <c r="D11" s="2872"/>
      <c r="E11" s="2872"/>
      <c r="F11" s="2872"/>
      <c r="G11" s="2872"/>
      <c r="H11" s="2872"/>
      <c r="I11" s="2872"/>
      <c r="J11" s="2872"/>
      <c r="K11" s="2872"/>
      <c r="L11" s="2872"/>
      <c r="M11" s="2872"/>
      <c r="N11" s="2872"/>
      <c r="O11" s="2872"/>
      <c r="P11" s="2872"/>
      <c r="Q11" s="2872"/>
      <c r="R11" s="2872"/>
      <c r="S11" s="2872"/>
      <c r="T11" s="2872"/>
      <c r="U11" s="2872"/>
      <c r="V11" s="2872"/>
      <c r="W11" s="2872"/>
      <c r="X11" s="2872"/>
      <c r="Y11" s="2873"/>
      <c r="Z11" s="739"/>
      <c r="AA11" s="738"/>
      <c r="AB11" s="738"/>
      <c r="AC11" s="738"/>
      <c r="AD11" s="738"/>
      <c r="AE11" s="738"/>
      <c r="AF11" s="738"/>
      <c r="AG11" s="738"/>
      <c r="AH11" s="738"/>
      <c r="AI11" s="738"/>
      <c r="AJ11" s="737"/>
      <c r="AK11" s="737"/>
      <c r="AL11" s="737"/>
      <c r="AM11" s="2969" t="str">
        <f>'FE-1770 S-1'!T83</f>
        <v>-</v>
      </c>
      <c r="AN11" s="2969"/>
      <c r="AO11" s="2969"/>
      <c r="AP11" s="2969"/>
      <c r="AQ11" s="2969"/>
      <c r="AR11" s="2969"/>
      <c r="AS11" s="2969"/>
      <c r="AT11" s="2969"/>
      <c r="AU11" s="2969"/>
      <c r="AV11" s="2969"/>
      <c r="AW11" s="2969"/>
      <c r="AX11" s="2969"/>
      <c r="AY11" s="2969"/>
      <c r="AZ11" s="2969"/>
      <c r="BA11" s="2969"/>
      <c r="BB11" s="2969"/>
      <c r="BC11" s="2969"/>
      <c r="BD11" s="2969"/>
      <c r="BE11" s="2969"/>
      <c r="BF11" s="2969"/>
      <c r="BG11" s="2969"/>
      <c r="BH11" s="2969"/>
      <c r="BI11" s="2969"/>
      <c r="BJ11" s="2969"/>
      <c r="BK11" s="2969"/>
      <c r="BL11" s="2969"/>
      <c r="BM11" s="2969"/>
      <c r="BN11" s="2969"/>
      <c r="BO11" s="2969"/>
      <c r="BP11" s="2969"/>
      <c r="BQ11" s="736"/>
      <c r="BR11" s="2855" t="s">
        <v>763</v>
      </c>
      <c r="BS11" s="2856"/>
      <c r="BT11" s="2856"/>
      <c r="BU11" s="2856"/>
      <c r="BV11" s="2856"/>
      <c r="BW11" s="2856"/>
      <c r="BX11" s="2856"/>
      <c r="BY11" s="2856"/>
      <c r="BZ11" s="2856"/>
      <c r="CA11" s="2856"/>
      <c r="CB11" s="2856"/>
      <c r="CC11" s="2856"/>
      <c r="CD11" s="2856"/>
      <c r="CE11" s="2856"/>
      <c r="CF11" s="735"/>
    </row>
    <row r="12" spans="1:84" ht="11.25" customHeight="1" x14ac:dyDescent="0.25">
      <c r="B12" s="2943" t="s">
        <v>762</v>
      </c>
      <c r="C12" s="2943"/>
      <c r="D12" s="2943"/>
      <c r="E12" s="2943"/>
      <c r="F12" s="2943"/>
      <c r="G12" s="2943"/>
      <c r="H12" s="2943"/>
      <c r="I12" s="2943"/>
      <c r="J12" s="2943"/>
      <c r="K12" s="2943"/>
      <c r="L12" s="2943"/>
      <c r="M12" s="2943"/>
      <c r="N12" s="2943"/>
      <c r="O12" s="2943"/>
      <c r="P12" s="2943"/>
      <c r="Q12" s="2943"/>
      <c r="R12" s="2943"/>
      <c r="S12" s="2943"/>
      <c r="T12" s="2943"/>
      <c r="U12" s="2943"/>
      <c r="V12" s="2943"/>
      <c r="W12" s="2943"/>
      <c r="X12" s="2943"/>
      <c r="Y12" s="2944"/>
      <c r="Z12" s="2939" t="s">
        <v>761</v>
      </c>
      <c r="AA12" s="2940"/>
      <c r="AB12" s="2940"/>
      <c r="AC12" s="2940"/>
      <c r="AD12" s="2940"/>
      <c r="AE12" s="2940"/>
      <c r="AF12" s="2940"/>
      <c r="AG12" s="2940"/>
      <c r="AH12" s="2941" t="s">
        <v>760</v>
      </c>
      <c r="AI12" s="2941"/>
      <c r="AJ12" s="2941"/>
      <c r="AK12" s="2941"/>
      <c r="AL12" s="734"/>
      <c r="AM12" s="2970"/>
      <c r="AN12" s="2970"/>
      <c r="AO12" s="2970"/>
      <c r="AP12" s="2970"/>
      <c r="AQ12" s="2970"/>
      <c r="AR12" s="2970"/>
      <c r="AS12" s="2970"/>
      <c r="AT12" s="2970"/>
      <c r="AU12" s="2970"/>
      <c r="AV12" s="2970"/>
      <c r="AW12" s="2970"/>
      <c r="AX12" s="2970"/>
      <c r="AY12" s="2970"/>
      <c r="AZ12" s="2970"/>
      <c r="BA12" s="2970"/>
      <c r="BB12" s="2970"/>
      <c r="BC12" s="2970"/>
      <c r="BD12" s="2970"/>
      <c r="BE12" s="2970"/>
      <c r="BF12" s="2970"/>
      <c r="BG12" s="2970"/>
      <c r="BH12" s="2970"/>
      <c r="BI12" s="2970"/>
      <c r="BJ12" s="2970"/>
      <c r="BK12" s="2970"/>
      <c r="BL12" s="2970"/>
      <c r="BM12" s="2970"/>
      <c r="BN12" s="2970"/>
      <c r="BO12" s="2970"/>
      <c r="BP12" s="2970"/>
      <c r="BQ12" s="714"/>
      <c r="BR12" s="2905" t="s">
        <v>759</v>
      </c>
      <c r="BS12" s="2905"/>
      <c r="BT12" s="733"/>
      <c r="BU12" s="2942">
        <f>'GENERAL INFO'!L108</f>
        <v>0</v>
      </c>
      <c r="BV12" s="2942"/>
      <c r="BW12" s="2942"/>
      <c r="BX12" s="732" t="s">
        <v>33</v>
      </c>
      <c r="BY12" s="2942">
        <f>'GENERAL INFO'!O108</f>
        <v>0</v>
      </c>
      <c r="BZ12" s="2942"/>
      <c r="CA12" s="2942"/>
      <c r="CB12" s="2942"/>
      <c r="CC12" s="702"/>
      <c r="CD12" s="702"/>
      <c r="CE12" s="702"/>
      <c r="CF12" s="702"/>
    </row>
    <row r="13" spans="1:84" ht="3" customHeight="1" x14ac:dyDescent="0.25">
      <c r="B13" s="2943"/>
      <c r="C13" s="2943"/>
      <c r="D13" s="2943"/>
      <c r="E13" s="2943"/>
      <c r="F13" s="2943"/>
      <c r="G13" s="2943"/>
      <c r="H13" s="2943"/>
      <c r="I13" s="2943"/>
      <c r="J13" s="2943"/>
      <c r="K13" s="2943"/>
      <c r="L13" s="2943"/>
      <c r="M13" s="2943"/>
      <c r="N13" s="2943"/>
      <c r="O13" s="2943"/>
      <c r="P13" s="2943"/>
      <c r="Q13" s="2943"/>
      <c r="R13" s="2943"/>
      <c r="S13" s="2943"/>
      <c r="T13" s="2943"/>
      <c r="U13" s="2943"/>
      <c r="V13" s="2943"/>
      <c r="W13" s="2943"/>
      <c r="X13" s="2943"/>
      <c r="Y13" s="2944"/>
      <c r="Z13" s="731"/>
      <c r="AA13" s="730"/>
      <c r="AB13" s="730"/>
      <c r="AC13" s="730"/>
      <c r="AD13" s="730"/>
      <c r="AE13" s="730"/>
      <c r="AF13" s="730"/>
      <c r="AG13" s="730"/>
      <c r="AH13" s="729"/>
      <c r="AI13" s="729"/>
      <c r="AJ13" s="729"/>
      <c r="AK13" s="729"/>
      <c r="AL13" s="729"/>
      <c r="AM13" s="728"/>
      <c r="AN13" s="727"/>
      <c r="AO13" s="727"/>
      <c r="AP13" s="727"/>
      <c r="AQ13" s="726"/>
      <c r="AR13" s="726"/>
      <c r="AS13" s="725"/>
      <c r="AT13" s="724"/>
      <c r="AU13" s="724"/>
      <c r="AV13" s="718"/>
      <c r="AW13" s="718"/>
      <c r="AX13" s="718"/>
      <c r="AY13" s="718"/>
      <c r="AZ13" s="718"/>
      <c r="BA13" s="718"/>
      <c r="BB13" s="723"/>
      <c r="BC13" s="722"/>
      <c r="BD13" s="721"/>
      <c r="BE13" s="720"/>
      <c r="BF13" s="718"/>
      <c r="BG13" s="718"/>
      <c r="BH13" s="718"/>
      <c r="BI13" s="719"/>
      <c r="BJ13" s="718"/>
      <c r="BK13" s="718"/>
      <c r="BL13" s="718"/>
      <c r="BM13" s="718"/>
      <c r="BN13" s="717"/>
      <c r="BO13" s="716"/>
      <c r="BP13" s="715"/>
      <c r="BQ13" s="714"/>
      <c r="BR13" s="713"/>
      <c r="BS13" s="2905"/>
      <c r="BT13" s="2905"/>
      <c r="BU13" s="2905"/>
      <c r="BV13" s="702"/>
      <c r="BW13" s="702"/>
      <c r="BX13" s="702"/>
      <c r="BY13" s="702"/>
      <c r="BZ13" s="702"/>
      <c r="CA13" s="702"/>
      <c r="CB13" s="702"/>
      <c r="CC13" s="702"/>
      <c r="CD13" s="702"/>
      <c r="CE13" s="702"/>
      <c r="CF13" s="702"/>
    </row>
    <row r="14" spans="1:84" ht="16.5" customHeight="1" thickBot="1" x14ac:dyDescent="0.3">
      <c r="B14" s="2945"/>
      <c r="C14" s="2945"/>
      <c r="D14" s="2945"/>
      <c r="E14" s="2945"/>
      <c r="F14" s="2945"/>
      <c r="G14" s="2945"/>
      <c r="H14" s="2945"/>
      <c r="I14" s="2945"/>
      <c r="J14" s="2945"/>
      <c r="K14" s="2945"/>
      <c r="L14" s="2945"/>
      <c r="M14" s="2945"/>
      <c r="N14" s="2945"/>
      <c r="O14" s="2945"/>
      <c r="P14" s="2945"/>
      <c r="Q14" s="2945"/>
      <c r="R14" s="2945"/>
      <c r="S14" s="2945"/>
      <c r="T14" s="2945"/>
      <c r="U14" s="2945"/>
      <c r="V14" s="2945"/>
      <c r="W14" s="2945"/>
      <c r="X14" s="2945"/>
      <c r="Y14" s="2946"/>
      <c r="Z14" s="712"/>
      <c r="AA14" s="710"/>
      <c r="AB14" s="710"/>
      <c r="AC14" s="710"/>
      <c r="AD14" s="710"/>
      <c r="AE14" s="710"/>
      <c r="AF14" s="710"/>
      <c r="AG14" s="710"/>
      <c r="AH14" s="710"/>
      <c r="AI14" s="711"/>
      <c r="AJ14" s="711"/>
      <c r="AK14" s="711"/>
      <c r="AL14" s="711"/>
      <c r="AM14" s="711"/>
      <c r="AN14" s="710"/>
      <c r="AO14" s="710"/>
      <c r="AP14" s="710"/>
      <c r="AQ14" s="710"/>
      <c r="AR14" s="710"/>
      <c r="AS14" s="709"/>
      <c r="AT14" s="710"/>
      <c r="AU14" s="710"/>
      <c r="AV14" s="709"/>
      <c r="AW14" s="709"/>
      <c r="AX14" s="709"/>
      <c r="AY14" s="709"/>
      <c r="AZ14" s="709"/>
      <c r="BA14" s="709"/>
      <c r="BB14" s="709"/>
      <c r="BC14" s="709"/>
      <c r="BD14" s="709"/>
      <c r="BE14" s="709"/>
      <c r="BF14" s="709"/>
      <c r="BG14" s="709"/>
      <c r="BH14" s="709"/>
      <c r="BI14" s="709"/>
      <c r="BJ14" s="709"/>
      <c r="BK14" s="709"/>
      <c r="BL14" s="709"/>
      <c r="BM14" s="709"/>
      <c r="BN14" s="708"/>
      <c r="BO14" s="707"/>
      <c r="BP14" s="706"/>
      <c r="BQ14" s="705"/>
      <c r="BR14" s="704"/>
      <c r="BS14" s="704"/>
      <c r="BT14" s="704"/>
      <c r="BU14" s="703"/>
      <c r="BV14" s="703"/>
      <c r="BW14" s="703"/>
      <c r="BX14" s="703"/>
      <c r="BY14" s="703"/>
      <c r="BZ14" s="703"/>
      <c r="CA14" s="703"/>
      <c r="CB14" s="703"/>
      <c r="CC14" s="703"/>
      <c r="CD14" s="703"/>
      <c r="CE14" s="702"/>
      <c r="CF14" s="702"/>
    </row>
    <row r="15" spans="1:84" s="653" customFormat="1" ht="5.25" customHeight="1" x14ac:dyDescent="0.2">
      <c r="B15" s="618"/>
      <c r="C15" s="617"/>
      <c r="D15" s="617"/>
      <c r="E15" s="617"/>
      <c r="F15" s="617"/>
      <c r="G15" s="617"/>
      <c r="H15" s="617"/>
      <c r="I15" s="617"/>
      <c r="J15" s="617"/>
      <c r="K15" s="617"/>
      <c r="L15" s="617"/>
      <c r="M15" s="617"/>
      <c r="N15" s="617"/>
      <c r="O15" s="616"/>
      <c r="P15" s="616"/>
      <c r="Q15" s="616"/>
      <c r="R15" s="616"/>
      <c r="S15" s="616"/>
      <c r="T15" s="616"/>
      <c r="U15" s="616"/>
      <c r="V15" s="616"/>
      <c r="W15" s="616"/>
      <c r="X15" s="616"/>
      <c r="Y15" s="616"/>
      <c r="Z15" s="616"/>
      <c r="AA15" s="616"/>
      <c r="AB15" s="616"/>
      <c r="AC15" s="616"/>
      <c r="AD15" s="616"/>
      <c r="AE15" s="616"/>
      <c r="AF15" s="616"/>
      <c r="AG15" s="616"/>
      <c r="AH15" s="616"/>
      <c r="AI15" s="616"/>
      <c r="AJ15" s="616"/>
      <c r="AK15" s="616"/>
      <c r="AL15" s="616"/>
      <c r="AM15" s="616"/>
      <c r="AN15" s="616"/>
      <c r="AO15" s="616"/>
      <c r="AP15" s="615"/>
      <c r="AQ15" s="615"/>
      <c r="AR15" s="615"/>
      <c r="AS15" s="615"/>
      <c r="AT15" s="615"/>
      <c r="AU15" s="615"/>
      <c r="AV15" s="615"/>
      <c r="AW15" s="615"/>
      <c r="AX15" s="615"/>
      <c r="AY15" s="615"/>
      <c r="AZ15" s="615"/>
      <c r="BA15" s="615"/>
      <c r="BB15" s="615"/>
      <c r="BC15" s="615"/>
      <c r="BD15" s="615"/>
      <c r="BE15" s="615"/>
      <c r="BF15" s="615"/>
      <c r="BG15" s="615"/>
      <c r="BH15" s="615"/>
      <c r="BI15" s="615"/>
      <c r="BJ15" s="615"/>
      <c r="BK15" s="615"/>
      <c r="BL15" s="615"/>
      <c r="BM15" s="615"/>
      <c r="BN15" s="615"/>
      <c r="BO15" s="615"/>
      <c r="BP15" s="615"/>
      <c r="BQ15" s="615"/>
      <c r="BR15" s="615"/>
      <c r="BS15" s="615"/>
      <c r="BT15" s="615"/>
      <c r="BU15" s="615"/>
      <c r="BV15" s="615"/>
      <c r="BW15" s="615"/>
      <c r="BX15" s="615"/>
      <c r="BY15" s="615"/>
      <c r="BZ15" s="615"/>
      <c r="CA15" s="615"/>
      <c r="CB15" s="615"/>
      <c r="CC15" s="615"/>
      <c r="CD15" s="614"/>
    </row>
    <row r="16" spans="1:84" s="653" customFormat="1" ht="23.1" customHeight="1" x14ac:dyDescent="0.2">
      <c r="B16" s="698"/>
      <c r="C16" s="2876" t="s">
        <v>758</v>
      </c>
      <c r="D16" s="2915"/>
      <c r="E16" s="2915"/>
      <c r="F16" s="2915"/>
      <c r="G16" s="2915"/>
      <c r="H16" s="2915"/>
      <c r="I16" s="2915"/>
      <c r="J16" s="2915"/>
      <c r="K16" s="701" t="s">
        <v>29</v>
      </c>
      <c r="L16" s="2953" t="s">
        <v>757</v>
      </c>
      <c r="M16" s="2953"/>
      <c r="N16" s="2953"/>
      <c r="O16" s="2953"/>
      <c r="P16" s="2885" t="str">
        <f>'FE-1770 S-1'!L83</f>
        <v>-</v>
      </c>
      <c r="Q16" s="2885"/>
      <c r="R16" s="2885"/>
      <c r="S16" s="2885"/>
      <c r="T16" s="2885"/>
      <c r="U16" s="2885"/>
      <c r="V16" s="2885"/>
      <c r="W16" s="2885"/>
      <c r="X16" s="2885"/>
      <c r="Y16" s="2885"/>
      <c r="Z16" s="2885"/>
      <c r="AA16" s="2885"/>
      <c r="AB16" s="2885"/>
      <c r="AC16" s="2885"/>
      <c r="AD16" s="2885"/>
      <c r="AE16" s="2885"/>
      <c r="AF16" s="2885"/>
      <c r="AG16" s="2885"/>
      <c r="AH16" s="2885"/>
      <c r="AI16" s="2885"/>
      <c r="AJ16" s="2885"/>
      <c r="AK16" s="2885"/>
      <c r="AL16" s="2885"/>
      <c r="AM16" s="2885"/>
      <c r="AN16" s="2885"/>
      <c r="AO16" s="2885"/>
      <c r="AP16" s="2885"/>
      <c r="AQ16" s="2885"/>
      <c r="AR16" s="2885"/>
      <c r="AS16" s="2885"/>
      <c r="AT16" s="2885"/>
      <c r="AU16" s="2885"/>
      <c r="AV16" s="2885"/>
      <c r="AW16" s="2885"/>
      <c r="AX16" s="2885"/>
      <c r="AY16" s="2885"/>
      <c r="AZ16" s="2885"/>
      <c r="BA16" s="2885"/>
      <c r="BB16" s="2885"/>
      <c r="BC16" s="2885"/>
      <c r="BD16" s="700"/>
      <c r="BE16" s="700"/>
      <c r="BF16" s="700"/>
      <c r="BG16" s="700"/>
      <c r="BH16" s="700"/>
      <c r="BI16" s="700"/>
      <c r="BJ16" s="700"/>
      <c r="BK16" s="700"/>
      <c r="BL16" s="700"/>
      <c r="BM16" s="700"/>
      <c r="BN16" s="700"/>
      <c r="BO16" s="2950"/>
      <c r="BP16" s="2950"/>
      <c r="BQ16" s="2950"/>
      <c r="BR16" s="604"/>
      <c r="BS16" s="604"/>
      <c r="BT16" s="699"/>
      <c r="BU16" s="699"/>
      <c r="BV16" s="699"/>
      <c r="BW16" s="699"/>
      <c r="BX16" s="699"/>
      <c r="BY16" s="604"/>
      <c r="BZ16" s="604"/>
      <c r="CA16" s="604"/>
      <c r="CB16" s="604"/>
      <c r="CC16" s="604"/>
      <c r="CD16" s="603"/>
    </row>
    <row r="17" spans="2:84" s="653" customFormat="1" ht="6" customHeight="1" x14ac:dyDescent="0.2">
      <c r="B17" s="608"/>
      <c r="C17" s="599"/>
      <c r="D17" s="599"/>
      <c r="E17" s="599"/>
      <c r="F17" s="599"/>
      <c r="G17" s="599"/>
      <c r="H17" s="599"/>
      <c r="I17" s="599"/>
      <c r="J17" s="607"/>
      <c r="K17" s="607"/>
      <c r="L17" s="607"/>
      <c r="M17" s="599"/>
      <c r="N17" s="599"/>
      <c r="O17" s="606"/>
      <c r="P17" s="606"/>
      <c r="Q17" s="606"/>
      <c r="R17" s="605"/>
      <c r="S17" s="605"/>
      <c r="T17" s="605"/>
      <c r="U17" s="605"/>
      <c r="V17" s="605"/>
      <c r="W17" s="605"/>
      <c r="X17" s="605"/>
      <c r="Y17" s="605"/>
      <c r="Z17" s="605"/>
      <c r="AA17" s="605"/>
      <c r="AB17" s="605"/>
      <c r="AC17" s="605"/>
      <c r="AD17" s="605"/>
      <c r="AE17" s="605"/>
      <c r="AF17" s="605"/>
      <c r="AG17" s="605"/>
      <c r="AH17" s="605"/>
      <c r="AI17" s="605"/>
      <c r="AJ17" s="605"/>
      <c r="AK17" s="605"/>
      <c r="AL17" s="605"/>
      <c r="AM17" s="605"/>
      <c r="AN17" s="605"/>
      <c r="AO17" s="605"/>
      <c r="AP17" s="604"/>
      <c r="AQ17" s="604"/>
      <c r="AR17" s="604"/>
      <c r="AS17" s="604"/>
      <c r="AT17" s="604"/>
      <c r="AU17" s="604"/>
      <c r="AV17" s="604"/>
      <c r="AW17" s="604"/>
      <c r="AX17" s="604"/>
      <c r="AY17" s="604"/>
      <c r="AZ17" s="604"/>
      <c r="BA17" s="604"/>
      <c r="BB17" s="604"/>
      <c r="BC17" s="604"/>
      <c r="BD17" s="604"/>
      <c r="BE17" s="604"/>
      <c r="BF17" s="604"/>
      <c r="BG17" s="604"/>
      <c r="BH17" s="604"/>
      <c r="BI17" s="604"/>
      <c r="BJ17" s="604"/>
      <c r="BK17" s="604"/>
      <c r="BL17" s="604"/>
      <c r="BM17" s="604"/>
      <c r="BN17" s="604"/>
      <c r="BO17" s="604"/>
      <c r="BP17" s="604"/>
      <c r="BQ17" s="604"/>
      <c r="BR17" s="604"/>
      <c r="BS17" s="604"/>
      <c r="BT17" s="604"/>
      <c r="BU17" s="604"/>
      <c r="BV17" s="604"/>
      <c r="BW17" s="604"/>
      <c r="BX17" s="604"/>
      <c r="BY17" s="604"/>
      <c r="BZ17" s="604"/>
      <c r="CA17" s="604"/>
      <c r="CB17" s="604"/>
      <c r="CC17" s="604"/>
      <c r="CD17" s="603"/>
    </row>
    <row r="18" spans="2:84" s="653" customFormat="1" ht="23.1" customHeight="1" x14ac:dyDescent="0.2">
      <c r="B18" s="698"/>
      <c r="C18" s="2912" t="s">
        <v>756</v>
      </c>
      <c r="D18" s="2913"/>
      <c r="E18" s="2913"/>
      <c r="F18" s="2913"/>
      <c r="G18" s="2913"/>
      <c r="H18" s="2913"/>
      <c r="I18" s="2913"/>
      <c r="J18" s="2913"/>
      <c r="K18" s="697" t="s">
        <v>29</v>
      </c>
      <c r="L18" s="2903" t="s">
        <v>755</v>
      </c>
      <c r="M18" s="2903"/>
      <c r="N18" s="2903"/>
      <c r="O18" s="2903"/>
      <c r="P18" s="2923" t="str">
        <f>'FE-1770 S-1'!C83</f>
        <v>-</v>
      </c>
      <c r="Q18" s="2923"/>
      <c r="R18" s="2923"/>
      <c r="S18" s="2923"/>
      <c r="T18" s="2923"/>
      <c r="U18" s="2923"/>
      <c r="V18" s="2923"/>
      <c r="W18" s="2923"/>
      <c r="X18" s="2923"/>
      <c r="Y18" s="2923"/>
      <c r="Z18" s="2923"/>
      <c r="AA18" s="2923"/>
      <c r="AB18" s="2923"/>
      <c r="AC18" s="2923"/>
      <c r="AD18" s="2923"/>
      <c r="AE18" s="2923"/>
      <c r="AF18" s="2923"/>
      <c r="AG18" s="2923"/>
      <c r="AH18" s="2923"/>
      <c r="AI18" s="2923"/>
      <c r="AJ18" s="2923"/>
      <c r="AK18" s="2923"/>
      <c r="AL18" s="2923"/>
      <c r="AM18" s="2923"/>
      <c r="AN18" s="2923"/>
      <c r="AO18" s="2923"/>
      <c r="AP18" s="2923"/>
      <c r="AQ18" s="2923"/>
      <c r="AR18" s="2923"/>
      <c r="AS18" s="2923"/>
      <c r="AT18" s="2923"/>
      <c r="AU18" s="2923"/>
      <c r="AV18" s="2923"/>
      <c r="AW18" s="2923"/>
      <c r="AX18" s="2923"/>
      <c r="AY18" s="2923"/>
      <c r="AZ18" s="2923"/>
      <c r="BA18" s="2923"/>
      <c r="BB18" s="2923"/>
      <c r="BC18" s="2923"/>
      <c r="BD18" s="2923"/>
      <c r="BE18" s="2923"/>
      <c r="BF18" s="2923"/>
      <c r="BG18" s="2923"/>
      <c r="BH18" s="2923"/>
      <c r="BI18" s="2923"/>
      <c r="BJ18" s="2923"/>
      <c r="BK18" s="2923"/>
      <c r="BL18" s="2923"/>
      <c r="BM18" s="2923"/>
      <c r="BN18" s="2923"/>
      <c r="BO18" s="2923"/>
      <c r="BP18" s="2923"/>
      <c r="BQ18" s="2923"/>
      <c r="BR18" s="2923"/>
      <c r="BS18" s="2923"/>
      <c r="BT18" s="2923"/>
      <c r="BU18" s="2923"/>
      <c r="BV18" s="2923"/>
      <c r="BW18" s="2923"/>
      <c r="BX18" s="2923"/>
      <c r="BY18" s="2923"/>
      <c r="BZ18" s="2923"/>
      <c r="CA18" s="2923"/>
      <c r="CB18" s="2923"/>
      <c r="CC18" s="2923"/>
      <c r="CD18" s="592"/>
      <c r="CE18" s="654"/>
      <c r="CF18" s="654"/>
    </row>
    <row r="19" spans="2:84" s="653" customFormat="1" ht="9" customHeight="1" thickBot="1" x14ac:dyDescent="0.25">
      <c r="B19" s="591"/>
      <c r="C19" s="590"/>
      <c r="D19" s="588"/>
      <c r="E19" s="588"/>
      <c r="F19" s="588"/>
      <c r="G19" s="588"/>
      <c r="H19" s="588"/>
      <c r="I19" s="588"/>
      <c r="J19" s="589"/>
      <c r="K19" s="589"/>
      <c r="L19" s="589"/>
      <c r="M19" s="588"/>
      <c r="N19" s="587"/>
      <c r="O19" s="587"/>
      <c r="P19" s="587"/>
      <c r="Q19" s="587"/>
      <c r="R19" s="586"/>
      <c r="S19" s="586"/>
      <c r="T19" s="586"/>
      <c r="U19" s="586"/>
      <c r="V19" s="586"/>
      <c r="W19" s="586"/>
      <c r="X19" s="586"/>
      <c r="Y19" s="586"/>
      <c r="Z19" s="586"/>
      <c r="AA19" s="586"/>
      <c r="AB19" s="586"/>
      <c r="AC19" s="586"/>
      <c r="AD19" s="586"/>
      <c r="AE19" s="586"/>
      <c r="AF19" s="586"/>
      <c r="AG19" s="586"/>
      <c r="AH19" s="586"/>
      <c r="AI19" s="586"/>
      <c r="AJ19" s="586"/>
      <c r="AK19" s="586"/>
      <c r="AL19" s="586"/>
      <c r="AM19" s="586"/>
      <c r="AN19" s="586"/>
      <c r="AO19" s="586"/>
      <c r="AP19" s="586"/>
      <c r="AQ19" s="586"/>
      <c r="AR19" s="586"/>
      <c r="AS19" s="586"/>
      <c r="AT19" s="586"/>
      <c r="AU19" s="586"/>
      <c r="AV19" s="586"/>
      <c r="AW19" s="586"/>
      <c r="AX19" s="586"/>
      <c r="AY19" s="586"/>
      <c r="AZ19" s="586"/>
      <c r="BA19" s="586"/>
      <c r="BB19" s="586"/>
      <c r="BC19" s="586"/>
      <c r="BD19" s="586"/>
      <c r="BE19" s="586"/>
      <c r="BF19" s="586"/>
      <c r="BG19" s="586"/>
      <c r="BH19" s="586"/>
      <c r="BI19" s="586"/>
      <c r="BJ19" s="586"/>
      <c r="BK19" s="586"/>
      <c r="BL19" s="586"/>
      <c r="BM19" s="586"/>
      <c r="BN19" s="586"/>
      <c r="BO19" s="586"/>
      <c r="BP19" s="586"/>
      <c r="BQ19" s="586"/>
      <c r="BR19" s="586"/>
      <c r="BS19" s="586"/>
      <c r="BT19" s="586"/>
      <c r="BU19" s="586"/>
      <c r="BV19" s="586"/>
      <c r="BW19" s="586"/>
      <c r="BX19" s="586"/>
      <c r="BY19" s="586"/>
      <c r="BZ19" s="586"/>
      <c r="CA19" s="586"/>
      <c r="CB19" s="586"/>
      <c r="CC19" s="586"/>
      <c r="CD19" s="585"/>
      <c r="CE19" s="654"/>
      <c r="CF19" s="654"/>
    </row>
    <row r="20" spans="2:84" s="653" customFormat="1" ht="9" customHeight="1" x14ac:dyDescent="0.2">
      <c r="B20" s="695"/>
      <c r="C20" s="695"/>
      <c r="D20" s="696"/>
      <c r="E20" s="696"/>
      <c r="F20" s="696"/>
      <c r="G20" s="696"/>
      <c r="H20" s="696"/>
      <c r="I20" s="695"/>
      <c r="J20" s="694"/>
      <c r="K20" s="694"/>
      <c r="L20" s="693"/>
      <c r="M20" s="692"/>
      <c r="N20" s="596"/>
      <c r="O20" s="596"/>
      <c r="P20" s="596"/>
      <c r="Q20" s="596"/>
      <c r="R20" s="593"/>
      <c r="S20" s="593"/>
      <c r="T20" s="593"/>
      <c r="U20" s="593"/>
      <c r="V20" s="593"/>
      <c r="W20" s="593"/>
      <c r="X20" s="593"/>
      <c r="Y20" s="593"/>
      <c r="Z20" s="593"/>
      <c r="AA20" s="593"/>
      <c r="AB20" s="593"/>
      <c r="AC20" s="593"/>
      <c r="AD20" s="593"/>
      <c r="AE20" s="593"/>
      <c r="AF20" s="593"/>
      <c r="AG20" s="593"/>
      <c r="AH20" s="593"/>
      <c r="AI20" s="593"/>
      <c r="AJ20" s="593"/>
      <c r="AK20" s="593"/>
      <c r="AL20" s="593"/>
      <c r="AM20" s="593"/>
      <c r="AN20" s="593"/>
      <c r="AO20" s="593"/>
      <c r="AP20" s="593"/>
      <c r="AQ20" s="593"/>
      <c r="AR20" s="593"/>
      <c r="AS20" s="593"/>
      <c r="AT20" s="593"/>
      <c r="AU20" s="593"/>
      <c r="AV20" s="593"/>
      <c r="AW20" s="593"/>
      <c r="AX20" s="593"/>
      <c r="AY20" s="593"/>
      <c r="AZ20" s="593"/>
      <c r="BA20" s="593"/>
      <c r="BB20" s="593"/>
      <c r="BC20" s="593"/>
      <c r="BD20" s="593"/>
      <c r="BE20" s="593"/>
      <c r="BF20" s="593"/>
      <c r="BG20" s="593"/>
      <c r="BH20" s="593"/>
      <c r="BI20" s="593"/>
      <c r="BJ20" s="593"/>
      <c r="BK20" s="593"/>
      <c r="BL20" s="593"/>
      <c r="BM20" s="593"/>
      <c r="BN20" s="593"/>
      <c r="BO20" s="593"/>
      <c r="BP20" s="593"/>
      <c r="BQ20" s="593"/>
      <c r="BR20" s="593"/>
      <c r="BS20" s="593"/>
      <c r="BT20" s="593"/>
      <c r="BU20" s="593"/>
      <c r="BV20" s="593"/>
      <c r="BW20" s="593"/>
      <c r="BX20" s="593"/>
      <c r="BY20" s="593"/>
      <c r="BZ20" s="593"/>
      <c r="CA20" s="593"/>
      <c r="CB20" s="593"/>
      <c r="CC20" s="593"/>
      <c r="CD20" s="691"/>
      <c r="CE20" s="654"/>
      <c r="CF20" s="654"/>
    </row>
    <row r="21" spans="2:84" ht="15" x14ac:dyDescent="0.25">
      <c r="B21" s="2938" t="s">
        <v>754</v>
      </c>
      <c r="C21" s="2938"/>
      <c r="D21" s="2938"/>
      <c r="E21" s="2938"/>
      <c r="F21" s="2938"/>
      <c r="G21" s="2938"/>
      <c r="H21" s="2938"/>
      <c r="I21" s="2938"/>
      <c r="J21" s="2938"/>
      <c r="K21" s="2938"/>
      <c r="L21" s="2938"/>
      <c r="M21" s="2938"/>
      <c r="N21" s="2938"/>
      <c r="O21" s="2938"/>
      <c r="P21" s="2938"/>
      <c r="Q21" s="2938"/>
      <c r="R21" s="2938"/>
      <c r="S21" s="2938"/>
      <c r="T21" s="2938"/>
      <c r="U21" s="2938"/>
      <c r="V21" s="2938"/>
      <c r="W21" s="2938"/>
      <c r="X21" s="2938"/>
      <c r="Y21" s="2938"/>
      <c r="Z21" s="2938"/>
      <c r="AA21" s="2938"/>
      <c r="AB21" s="2938"/>
      <c r="AC21" s="2938"/>
      <c r="AD21" s="2938"/>
      <c r="AE21" s="2938"/>
      <c r="AF21" s="2938"/>
      <c r="AG21" s="2938"/>
      <c r="AH21" s="2938"/>
      <c r="AI21" s="2938"/>
      <c r="AJ21" s="2938"/>
      <c r="AK21" s="2938"/>
      <c r="AL21" s="2938"/>
      <c r="AM21" s="2938"/>
      <c r="AN21" s="2938"/>
      <c r="AO21" s="2938"/>
      <c r="AP21" s="2938"/>
      <c r="AQ21" s="2938"/>
      <c r="AR21" s="2938"/>
      <c r="AS21" s="2938"/>
      <c r="AT21" s="2938"/>
      <c r="AU21" s="2938"/>
      <c r="AV21" s="2938"/>
      <c r="AW21" s="2938"/>
      <c r="AX21" s="2938"/>
      <c r="AY21" s="2938"/>
      <c r="AZ21" s="2938"/>
      <c r="BA21" s="2938"/>
      <c r="BB21" s="2938"/>
      <c r="BC21" s="2938"/>
      <c r="BD21" s="2938"/>
      <c r="BE21" s="2938"/>
      <c r="BF21" s="2938"/>
      <c r="BG21" s="2938"/>
      <c r="BH21" s="2938"/>
      <c r="BI21" s="2938"/>
      <c r="BJ21" s="2938"/>
      <c r="BK21" s="2938"/>
      <c r="BL21" s="2938"/>
      <c r="BM21" s="2938"/>
      <c r="BN21" s="2938"/>
      <c r="BO21" s="2938"/>
      <c r="BP21" s="2938"/>
      <c r="BQ21" s="2938"/>
      <c r="BR21" s="2938"/>
      <c r="BS21" s="2938"/>
      <c r="BT21" s="2938"/>
      <c r="BU21" s="2938"/>
      <c r="BV21" s="2938"/>
      <c r="BW21" s="2938"/>
      <c r="BX21" s="2938"/>
      <c r="BY21" s="2938"/>
      <c r="BZ21" s="2938"/>
      <c r="CA21" s="2938"/>
      <c r="CB21" s="2938"/>
      <c r="CC21" s="2938"/>
      <c r="CD21" s="2938"/>
      <c r="CE21" s="689"/>
      <c r="CF21" s="689"/>
    </row>
    <row r="22" spans="2:84" ht="3.75" customHeight="1" thickBot="1" x14ac:dyDescent="0.3">
      <c r="B22" s="690"/>
      <c r="C22" s="690"/>
      <c r="D22" s="690"/>
      <c r="E22" s="690"/>
      <c r="F22" s="690"/>
      <c r="G22" s="690"/>
      <c r="H22" s="690"/>
      <c r="I22" s="690"/>
      <c r="J22" s="690"/>
      <c r="K22" s="690"/>
      <c r="L22" s="690"/>
      <c r="M22" s="690"/>
      <c r="N22" s="690"/>
      <c r="O22" s="690"/>
      <c r="P22" s="690"/>
      <c r="Q22" s="690"/>
      <c r="R22" s="690"/>
      <c r="S22" s="690"/>
      <c r="T22" s="690"/>
      <c r="U22" s="690"/>
      <c r="V22" s="690"/>
      <c r="W22" s="690"/>
      <c r="X22" s="690"/>
      <c r="Y22" s="690"/>
      <c r="Z22" s="690"/>
      <c r="AA22" s="690"/>
      <c r="AB22" s="690"/>
      <c r="AC22" s="690"/>
      <c r="AD22" s="690"/>
      <c r="AE22" s="690"/>
      <c r="AF22" s="690"/>
      <c r="AG22" s="690"/>
      <c r="AH22" s="690"/>
      <c r="AI22" s="690"/>
      <c r="AJ22" s="690"/>
      <c r="AK22" s="690"/>
      <c r="AL22" s="690"/>
      <c r="AM22" s="690"/>
      <c r="AN22" s="690"/>
      <c r="AO22" s="690"/>
      <c r="AP22" s="690"/>
      <c r="AQ22" s="690"/>
      <c r="AR22" s="690"/>
      <c r="AS22" s="690"/>
      <c r="AT22" s="690"/>
      <c r="AU22" s="690"/>
      <c r="AV22" s="690"/>
      <c r="AW22" s="690"/>
      <c r="AX22" s="690"/>
      <c r="AY22" s="690"/>
      <c r="AZ22" s="690"/>
      <c r="BA22" s="690"/>
      <c r="BB22" s="690"/>
      <c r="BC22" s="690"/>
      <c r="BD22" s="690"/>
      <c r="BE22" s="690"/>
      <c r="BF22" s="690"/>
      <c r="BG22" s="690"/>
      <c r="BH22" s="690"/>
      <c r="BI22" s="690"/>
      <c r="BJ22" s="690"/>
      <c r="BK22" s="690"/>
      <c r="BL22" s="690"/>
      <c r="BM22" s="690"/>
      <c r="BN22" s="690"/>
      <c r="BO22" s="690"/>
      <c r="BP22" s="690"/>
      <c r="BQ22" s="690"/>
      <c r="BR22" s="690"/>
      <c r="BS22" s="690"/>
      <c r="BT22" s="690"/>
      <c r="BU22" s="690"/>
      <c r="BV22" s="690"/>
      <c r="BW22" s="690"/>
      <c r="BX22" s="690"/>
      <c r="BY22" s="690"/>
      <c r="BZ22" s="690"/>
      <c r="CA22" s="690"/>
      <c r="CB22" s="690"/>
      <c r="CC22" s="690"/>
      <c r="CD22" s="690"/>
      <c r="CE22" s="689"/>
      <c r="CF22" s="689"/>
    </row>
    <row r="23" spans="2:84" s="653" customFormat="1" ht="9" customHeight="1" x14ac:dyDescent="0.2">
      <c r="B23" s="618"/>
      <c r="C23" s="617"/>
      <c r="D23" s="617"/>
      <c r="E23" s="617"/>
      <c r="F23" s="617"/>
      <c r="G23" s="617"/>
      <c r="H23" s="617"/>
      <c r="I23" s="617"/>
      <c r="J23" s="617"/>
      <c r="K23" s="617"/>
      <c r="L23" s="617"/>
      <c r="M23" s="617"/>
      <c r="N23" s="617"/>
      <c r="O23" s="616"/>
      <c r="P23" s="616"/>
      <c r="Q23" s="616"/>
      <c r="R23" s="616"/>
      <c r="S23" s="616"/>
      <c r="T23" s="616"/>
      <c r="U23" s="616"/>
      <c r="V23" s="616"/>
      <c r="W23" s="616"/>
      <c r="X23" s="616"/>
      <c r="Y23" s="616"/>
      <c r="Z23" s="616"/>
      <c r="AA23" s="616"/>
      <c r="AB23" s="616"/>
      <c r="AC23" s="616"/>
      <c r="AD23" s="616"/>
      <c r="AE23" s="616"/>
      <c r="AF23" s="616"/>
      <c r="AG23" s="616"/>
      <c r="AH23" s="616"/>
      <c r="AI23" s="616"/>
      <c r="AJ23" s="616"/>
      <c r="AK23" s="616"/>
      <c r="AL23" s="616"/>
      <c r="AM23" s="616"/>
      <c r="AN23" s="616"/>
      <c r="AO23" s="616"/>
      <c r="AP23" s="615"/>
      <c r="AQ23" s="615"/>
      <c r="AR23" s="615"/>
      <c r="AS23" s="615"/>
      <c r="AT23" s="615"/>
      <c r="AU23" s="615"/>
      <c r="AV23" s="615"/>
      <c r="AW23" s="615"/>
      <c r="AX23" s="615"/>
      <c r="AY23" s="615"/>
      <c r="AZ23" s="615"/>
      <c r="BA23" s="615"/>
      <c r="BB23" s="615"/>
      <c r="BC23" s="615"/>
      <c r="BD23" s="615"/>
      <c r="BE23" s="615"/>
      <c r="BF23" s="615"/>
      <c r="BG23" s="615"/>
      <c r="BH23" s="615"/>
      <c r="BI23" s="615"/>
      <c r="BJ23" s="615"/>
      <c r="BK23" s="615"/>
      <c r="BL23" s="615"/>
      <c r="BM23" s="615"/>
      <c r="BN23" s="615"/>
      <c r="BO23" s="615"/>
      <c r="BP23" s="615"/>
      <c r="BQ23" s="615"/>
      <c r="BR23" s="615"/>
      <c r="BS23" s="615"/>
      <c r="BT23" s="615"/>
      <c r="BU23" s="615"/>
      <c r="BV23" s="615"/>
      <c r="BW23" s="615"/>
      <c r="BX23" s="615"/>
      <c r="BY23" s="615"/>
      <c r="BZ23" s="615"/>
      <c r="CA23" s="615"/>
      <c r="CB23" s="615"/>
      <c r="CC23" s="615"/>
      <c r="CD23" s="614"/>
    </row>
    <row r="24" spans="2:84" s="653" customFormat="1" ht="15.75" customHeight="1" x14ac:dyDescent="0.2">
      <c r="B24" s="2906" t="s">
        <v>584</v>
      </c>
      <c r="C24" s="2907"/>
      <c r="D24" s="2917" t="s">
        <v>192</v>
      </c>
      <c r="E24" s="2917"/>
      <c r="F24" s="2917"/>
      <c r="G24" s="2917"/>
      <c r="H24" s="2917"/>
      <c r="I24" s="684" t="s">
        <v>29</v>
      </c>
      <c r="J24" s="2867" t="s">
        <v>753</v>
      </c>
      <c r="K24" s="2867"/>
      <c r="L24" s="2886" t="str">
        <f>npwp</f>
        <v>...-.</v>
      </c>
      <c r="M24" s="2886"/>
      <c r="N24" s="2886"/>
      <c r="O24" s="2886"/>
      <c r="P24" s="2886"/>
      <c r="Q24" s="2886"/>
      <c r="R24" s="2886"/>
      <c r="S24" s="2886"/>
      <c r="T24" s="2886"/>
      <c r="U24" s="2886"/>
      <c r="V24" s="2886"/>
      <c r="W24" s="2886"/>
      <c r="X24" s="2886"/>
      <c r="Y24" s="2886"/>
      <c r="Z24" s="2886"/>
      <c r="AA24" s="2886"/>
      <c r="AB24" s="2886"/>
      <c r="AC24" s="2886"/>
      <c r="AD24" s="2886"/>
      <c r="AE24" s="2886"/>
      <c r="AF24" s="2886"/>
      <c r="AG24" s="2886"/>
      <c r="AH24" s="2886"/>
      <c r="AI24" s="2886"/>
      <c r="AJ24" s="2886"/>
      <c r="AK24" s="2886"/>
      <c r="AL24" s="2886"/>
      <c r="AM24" s="2886"/>
      <c r="AN24" s="2886"/>
      <c r="AO24" s="2886"/>
      <c r="AP24" s="2886"/>
      <c r="AQ24" s="2886"/>
      <c r="AR24" s="2886"/>
      <c r="AS24" s="2886"/>
      <c r="AT24" s="2886"/>
      <c r="AU24" s="2886"/>
      <c r="AV24" s="2886"/>
      <c r="AW24" s="2886"/>
      <c r="AX24" s="610"/>
      <c r="AY24" s="612"/>
      <c r="AZ24" s="2922" t="s">
        <v>589</v>
      </c>
      <c r="BA24" s="2922"/>
      <c r="BB24" s="2922"/>
      <c r="BC24" s="2919" t="s">
        <v>752</v>
      </c>
      <c r="BD24" s="2919"/>
      <c r="BE24" s="2919"/>
      <c r="BF24" s="2919"/>
      <c r="BG24" s="2919"/>
      <c r="BH24" s="2919"/>
      <c r="BI24" s="2919"/>
      <c r="BJ24" s="2919"/>
      <c r="BK24" s="2919"/>
      <c r="BL24" s="2919"/>
      <c r="BM24" s="2919"/>
      <c r="BN24" s="2919"/>
      <c r="BO24" s="2919"/>
      <c r="BP24" s="2919"/>
      <c r="BQ24" s="2919"/>
      <c r="BR24" s="2919"/>
      <c r="BS24" s="2919"/>
      <c r="BT24" s="2919"/>
      <c r="BU24" s="2919"/>
      <c r="BV24" s="2919"/>
      <c r="BW24" s="2919"/>
      <c r="BX24" s="2919"/>
      <c r="BY24" s="2919"/>
      <c r="BZ24" s="2919"/>
      <c r="CA24" s="2919"/>
      <c r="CB24" s="2919"/>
      <c r="CC24" s="2919"/>
      <c r="CD24" s="2920"/>
    </row>
    <row r="25" spans="2:84" s="653" customFormat="1" ht="6" customHeight="1" x14ac:dyDescent="0.2">
      <c r="B25" s="682"/>
      <c r="C25" s="673"/>
      <c r="D25" s="673"/>
      <c r="E25" s="673"/>
      <c r="F25" s="673"/>
      <c r="G25" s="673"/>
      <c r="H25" s="673"/>
      <c r="I25" s="673"/>
      <c r="J25" s="673"/>
      <c r="K25" s="673"/>
      <c r="L25" s="673"/>
      <c r="M25" s="673"/>
      <c r="N25" s="673"/>
      <c r="O25" s="681"/>
      <c r="P25" s="681"/>
      <c r="Q25" s="681"/>
      <c r="R25" s="680"/>
      <c r="S25" s="680"/>
      <c r="T25" s="680"/>
      <c r="U25" s="680"/>
      <c r="V25" s="680"/>
      <c r="W25" s="680"/>
      <c r="X25" s="680"/>
      <c r="Y25" s="680"/>
      <c r="Z25" s="680"/>
      <c r="AA25" s="680"/>
      <c r="AB25" s="680"/>
      <c r="AC25" s="680"/>
      <c r="AD25" s="680"/>
      <c r="AE25" s="680"/>
      <c r="AF25" s="680"/>
      <c r="AG25" s="680"/>
      <c r="AH25" s="680"/>
      <c r="AI25" s="680"/>
      <c r="AJ25" s="680"/>
      <c r="AK25" s="680"/>
      <c r="AL25" s="680"/>
      <c r="AM25" s="680"/>
      <c r="AN25" s="680"/>
      <c r="AO25" s="680"/>
      <c r="AP25" s="679"/>
      <c r="AQ25" s="679"/>
      <c r="AR25" s="679"/>
      <c r="AS25" s="679"/>
      <c r="AT25" s="679"/>
      <c r="AU25" s="679"/>
      <c r="AV25" s="679"/>
      <c r="AW25" s="679"/>
      <c r="AX25" s="604"/>
      <c r="AY25" s="604"/>
      <c r="AZ25" s="679"/>
      <c r="BA25" s="679"/>
      <c r="BB25" s="679"/>
      <c r="BC25" s="679"/>
      <c r="BD25" s="679"/>
      <c r="BE25" s="679"/>
      <c r="BF25" s="679"/>
      <c r="BG25" s="679"/>
      <c r="BH25" s="679"/>
      <c r="BI25" s="679"/>
      <c r="BJ25" s="679"/>
      <c r="BK25" s="679"/>
      <c r="BL25" s="679"/>
      <c r="BM25" s="679"/>
      <c r="BN25" s="679"/>
      <c r="BO25" s="679"/>
      <c r="BP25" s="679"/>
      <c r="BQ25" s="679"/>
      <c r="BR25" s="679"/>
      <c r="BS25" s="679"/>
      <c r="BT25" s="679"/>
      <c r="BU25" s="679"/>
      <c r="BV25" s="679"/>
      <c r="BW25" s="679"/>
      <c r="BX25" s="679"/>
      <c r="BY25" s="679"/>
      <c r="BZ25" s="679"/>
      <c r="CA25" s="679"/>
      <c r="CB25" s="679"/>
      <c r="CC25" s="679"/>
      <c r="CD25" s="678"/>
    </row>
    <row r="26" spans="2:84" s="653" customFormat="1" ht="15.75" customHeight="1" x14ac:dyDescent="0.2">
      <c r="B26" s="2916" t="s">
        <v>585</v>
      </c>
      <c r="C26" s="2908"/>
      <c r="D26" s="2876" t="s">
        <v>751</v>
      </c>
      <c r="E26" s="2876"/>
      <c r="F26" s="2876"/>
      <c r="G26" s="2876"/>
      <c r="H26" s="2876"/>
      <c r="I26" s="2908" t="s">
        <v>29</v>
      </c>
      <c r="J26" s="2874" t="s">
        <v>750</v>
      </c>
      <c r="K26" s="2874"/>
      <c r="L26" s="2874"/>
      <c r="M26" s="2874"/>
      <c r="N26" s="2874"/>
      <c r="O26" s="2874"/>
      <c r="P26" s="2874"/>
      <c r="Q26" s="2874"/>
      <c r="R26" s="2874"/>
      <c r="S26" s="2874"/>
      <c r="T26" s="2874"/>
      <c r="U26" s="2874"/>
      <c r="V26" s="2874"/>
      <c r="W26" s="2874"/>
      <c r="X26" s="2874"/>
      <c r="Y26" s="2874"/>
      <c r="Z26" s="2874"/>
      <c r="AA26" s="2874"/>
      <c r="AB26" s="2874"/>
      <c r="AC26" s="2874"/>
      <c r="AD26" s="2874"/>
      <c r="AE26" s="2874"/>
      <c r="AF26" s="2874"/>
      <c r="AG26" s="2874"/>
      <c r="AH26" s="2874"/>
      <c r="AI26" s="2874"/>
      <c r="AJ26" s="2874"/>
      <c r="AK26" s="2874"/>
      <c r="AL26" s="2874"/>
      <c r="AM26" s="2874"/>
      <c r="AN26" s="2874"/>
      <c r="AO26" s="2874"/>
      <c r="AP26" s="2874"/>
      <c r="AQ26" s="2874"/>
      <c r="AR26" s="2874"/>
      <c r="AS26" s="2874"/>
      <c r="AT26" s="2874"/>
      <c r="AU26" s="2874"/>
      <c r="AV26" s="2874"/>
      <c r="AW26" s="2874"/>
      <c r="AX26" s="593"/>
      <c r="AY26" s="593"/>
      <c r="AZ26" s="667"/>
      <c r="BA26" s="667"/>
      <c r="BB26" s="667"/>
      <c r="BC26" s="667" t="s">
        <v>692</v>
      </c>
      <c r="BD26" s="667"/>
      <c r="BE26" s="2956" t="str">
        <f>'FE-1770S'!S50</f>
        <v/>
      </c>
      <c r="BF26" s="2956"/>
      <c r="BG26" s="2956"/>
      <c r="BH26" s="2956"/>
      <c r="BI26" s="667"/>
      <c r="BJ26" s="667"/>
      <c r="BK26" s="667"/>
      <c r="BL26" s="667" t="s">
        <v>693</v>
      </c>
      <c r="BM26" s="667"/>
      <c r="BN26" s="2956" t="str">
        <f>'FE-1770S'!P50</f>
        <v/>
      </c>
      <c r="BO26" s="2956"/>
      <c r="BP26" s="2956"/>
      <c r="BQ26" s="667"/>
      <c r="BR26" s="667"/>
      <c r="BS26" s="667"/>
      <c r="BT26" s="667" t="s">
        <v>770</v>
      </c>
      <c r="BU26" s="667"/>
      <c r="BV26" s="2954">
        <f>'FE-1770S'!Y50</f>
        <v>0</v>
      </c>
      <c r="BW26" s="2954"/>
      <c r="BX26" s="2954"/>
      <c r="BY26" s="667"/>
      <c r="BZ26" s="667"/>
      <c r="CA26" s="667"/>
      <c r="CB26" s="667"/>
      <c r="CC26" s="667"/>
      <c r="CD26" s="670"/>
      <c r="CE26" s="654"/>
      <c r="CF26" s="654"/>
    </row>
    <row r="27" spans="2:84" s="653" customFormat="1" ht="9" customHeight="1" x14ac:dyDescent="0.2">
      <c r="B27" s="688"/>
      <c r="C27" s="687"/>
      <c r="D27" s="2876"/>
      <c r="E27" s="2876"/>
      <c r="F27" s="2876"/>
      <c r="G27" s="2876"/>
      <c r="H27" s="2876"/>
      <c r="I27" s="2908"/>
      <c r="J27" s="2874"/>
      <c r="K27" s="2874"/>
      <c r="L27" s="2952"/>
      <c r="M27" s="2952"/>
      <c r="N27" s="2952"/>
      <c r="O27" s="2952"/>
      <c r="P27" s="2952"/>
      <c r="Q27" s="2952"/>
      <c r="R27" s="2952"/>
      <c r="S27" s="2952"/>
      <c r="T27" s="2952"/>
      <c r="U27" s="2952"/>
      <c r="V27" s="2952"/>
      <c r="W27" s="2952"/>
      <c r="X27" s="2952"/>
      <c r="Y27" s="2952"/>
      <c r="Z27" s="2952"/>
      <c r="AA27" s="2952"/>
      <c r="AB27" s="2952"/>
      <c r="AC27" s="2952"/>
      <c r="AD27" s="2952"/>
      <c r="AE27" s="2952"/>
      <c r="AF27" s="2952"/>
      <c r="AG27" s="2952"/>
      <c r="AH27" s="2952"/>
      <c r="AI27" s="2952"/>
      <c r="AJ27" s="2952"/>
      <c r="AK27" s="2952"/>
      <c r="AL27" s="2952"/>
      <c r="AM27" s="2952"/>
      <c r="AN27" s="2952"/>
      <c r="AO27" s="2952"/>
      <c r="AP27" s="2952"/>
      <c r="AQ27" s="2952"/>
      <c r="AR27" s="2952"/>
      <c r="AS27" s="2952"/>
      <c r="AT27" s="2952"/>
      <c r="AU27" s="2952"/>
      <c r="AV27" s="2952"/>
      <c r="AW27" s="2952"/>
      <c r="AX27" s="593"/>
      <c r="AY27" s="593"/>
      <c r="AZ27" s="667"/>
      <c r="BA27" s="667"/>
      <c r="BB27" s="667"/>
      <c r="BC27" s="667"/>
      <c r="BD27" s="667"/>
      <c r="BE27" s="2957"/>
      <c r="BF27" s="2957"/>
      <c r="BG27" s="2957"/>
      <c r="BH27" s="2957"/>
      <c r="BI27" s="669" t="s">
        <v>749</v>
      </c>
      <c r="BJ27" s="667"/>
      <c r="BK27" s="667"/>
      <c r="BL27" s="667"/>
      <c r="BM27" s="667"/>
      <c r="BN27" s="2957"/>
      <c r="BO27" s="2957"/>
      <c r="BP27" s="2957"/>
      <c r="BQ27" s="669" t="s">
        <v>748</v>
      </c>
      <c r="BR27" s="667"/>
      <c r="BS27" s="667"/>
      <c r="BT27" s="667"/>
      <c r="BU27" s="667"/>
      <c r="BV27" s="2955"/>
      <c r="BW27" s="2955"/>
      <c r="BX27" s="2955"/>
      <c r="BY27" s="669" t="s">
        <v>747</v>
      </c>
      <c r="BZ27" s="667"/>
      <c r="CA27" s="667"/>
      <c r="CB27" s="667"/>
      <c r="CC27" s="667"/>
      <c r="CD27" s="670"/>
      <c r="CE27" s="654"/>
      <c r="CF27" s="654"/>
    </row>
    <row r="28" spans="2:84" s="653" customFormat="1" ht="6" customHeight="1" x14ac:dyDescent="0.2">
      <c r="B28" s="675"/>
      <c r="C28" s="674"/>
      <c r="D28" s="674"/>
      <c r="E28" s="673"/>
      <c r="F28" s="672"/>
      <c r="G28" s="672"/>
      <c r="H28" s="672"/>
      <c r="I28" s="672"/>
      <c r="J28" s="673"/>
      <c r="K28" s="673"/>
      <c r="L28" s="673"/>
      <c r="M28" s="672"/>
      <c r="N28" s="672"/>
      <c r="O28" s="671"/>
      <c r="P28" s="671"/>
      <c r="Q28" s="671"/>
      <c r="R28" s="667"/>
      <c r="S28" s="667"/>
      <c r="T28" s="667"/>
      <c r="U28" s="667"/>
      <c r="V28" s="667"/>
      <c r="W28" s="667"/>
      <c r="X28" s="667"/>
      <c r="Y28" s="667"/>
      <c r="Z28" s="667"/>
      <c r="AA28" s="667"/>
      <c r="AB28" s="667"/>
      <c r="AC28" s="667"/>
      <c r="AD28" s="667"/>
      <c r="AE28" s="667"/>
      <c r="AF28" s="667"/>
      <c r="AG28" s="667"/>
      <c r="AH28" s="667"/>
      <c r="AI28" s="667"/>
      <c r="AJ28" s="667"/>
      <c r="AK28" s="667"/>
      <c r="AL28" s="667"/>
      <c r="AM28" s="667"/>
      <c r="AN28" s="667"/>
      <c r="AO28" s="667"/>
      <c r="AP28" s="667"/>
      <c r="AQ28" s="667"/>
      <c r="AR28" s="667"/>
      <c r="AS28" s="667"/>
      <c r="AT28" s="667"/>
      <c r="AU28" s="667"/>
      <c r="AV28" s="667"/>
      <c r="AW28" s="667"/>
      <c r="AX28" s="593"/>
      <c r="AY28" s="593"/>
      <c r="AZ28" s="667"/>
      <c r="BA28" s="667"/>
      <c r="BB28" s="667"/>
      <c r="BC28" s="667"/>
      <c r="BD28" s="667"/>
      <c r="BE28" s="667"/>
      <c r="BF28" s="667"/>
      <c r="BG28" s="667"/>
      <c r="BH28" s="667"/>
      <c r="BI28" s="667"/>
      <c r="BJ28" s="667"/>
      <c r="BK28" s="667"/>
      <c r="BL28" s="667"/>
      <c r="BM28" s="667"/>
      <c r="BN28" s="667"/>
      <c r="BO28" s="667"/>
      <c r="BP28" s="667"/>
      <c r="BQ28" s="667"/>
      <c r="BR28" s="667"/>
      <c r="BS28" s="667"/>
      <c r="BT28" s="667"/>
      <c r="BU28" s="667"/>
      <c r="BV28" s="667"/>
      <c r="BW28" s="667"/>
      <c r="BX28" s="667"/>
      <c r="BY28" s="667"/>
      <c r="BZ28" s="667"/>
      <c r="CA28" s="667"/>
      <c r="CB28" s="667"/>
      <c r="CC28" s="667"/>
      <c r="CD28" s="670"/>
      <c r="CE28" s="654"/>
      <c r="CF28" s="654"/>
    </row>
    <row r="29" spans="2:84" s="653" customFormat="1" ht="15.75" customHeight="1" x14ac:dyDescent="0.2">
      <c r="B29" s="2916" t="s">
        <v>586</v>
      </c>
      <c r="C29" s="2908"/>
      <c r="D29" s="2876" t="s">
        <v>746</v>
      </c>
      <c r="E29" s="2876"/>
      <c r="F29" s="2876"/>
      <c r="G29" s="2876"/>
      <c r="H29" s="677"/>
      <c r="I29" s="677" t="s">
        <v>29</v>
      </c>
      <c r="J29" s="2918" t="s">
        <v>745</v>
      </c>
      <c r="K29" s="2918"/>
      <c r="L29" s="2923" t="str">
        <f>UPPER(name)</f>
        <v>0</v>
      </c>
      <c r="M29" s="2923"/>
      <c r="N29" s="2923"/>
      <c r="O29" s="2923"/>
      <c r="P29" s="2923"/>
      <c r="Q29" s="2923"/>
      <c r="R29" s="2923"/>
      <c r="S29" s="2923"/>
      <c r="T29" s="2923"/>
      <c r="U29" s="2923"/>
      <c r="V29" s="2923"/>
      <c r="W29" s="2923"/>
      <c r="X29" s="2923"/>
      <c r="Y29" s="2923"/>
      <c r="Z29" s="2923"/>
      <c r="AA29" s="2923"/>
      <c r="AB29" s="2923"/>
      <c r="AC29" s="2923"/>
      <c r="AD29" s="2923"/>
      <c r="AE29" s="2923"/>
      <c r="AF29" s="2923"/>
      <c r="AG29" s="2923"/>
      <c r="AH29" s="2923"/>
      <c r="AI29" s="2923"/>
      <c r="AJ29" s="2923"/>
      <c r="AK29" s="2923"/>
      <c r="AL29" s="2923"/>
      <c r="AM29" s="2923"/>
      <c r="AN29" s="2923"/>
      <c r="AO29" s="2923"/>
      <c r="AP29" s="2923"/>
      <c r="AQ29" s="2923"/>
      <c r="AR29" s="2923"/>
      <c r="AS29" s="2923"/>
      <c r="AT29" s="2923"/>
      <c r="AU29" s="2923"/>
      <c r="AV29" s="2923"/>
      <c r="AW29" s="2923"/>
      <c r="AX29" s="593"/>
      <c r="AY29" s="593"/>
      <c r="AZ29" s="2921" t="s">
        <v>592</v>
      </c>
      <c r="BA29" s="2921"/>
      <c r="BB29" s="2921"/>
      <c r="BC29" s="667" t="s">
        <v>744</v>
      </c>
      <c r="BD29" s="667"/>
      <c r="BE29" s="667"/>
      <c r="BF29" s="667"/>
      <c r="BG29" s="667"/>
      <c r="BH29" s="667"/>
      <c r="BI29" s="667"/>
      <c r="BJ29" s="667"/>
      <c r="BK29" s="667"/>
      <c r="BL29" s="669" t="s">
        <v>743</v>
      </c>
      <c r="BM29" s="667"/>
      <c r="BN29" s="2882"/>
      <c r="BO29" s="2882"/>
      <c r="BP29" s="2882"/>
      <c r="BQ29" s="2882"/>
      <c r="BR29" s="2882"/>
      <c r="BS29" s="2882"/>
      <c r="BT29" s="2882"/>
      <c r="BU29" s="2882"/>
      <c r="BV29" s="2882"/>
      <c r="BW29" s="2882"/>
      <c r="BX29" s="2882"/>
      <c r="BY29" s="2882"/>
      <c r="BZ29" s="2882"/>
      <c r="CA29" s="2882"/>
      <c r="CB29" s="2882"/>
      <c r="CC29" s="2882"/>
      <c r="CD29" s="670"/>
      <c r="CE29" s="654"/>
      <c r="CF29" s="654"/>
    </row>
    <row r="30" spans="2:84" s="653" customFormat="1" ht="6" customHeight="1" x14ac:dyDescent="0.2">
      <c r="B30" s="688"/>
      <c r="C30" s="687"/>
      <c r="D30" s="686"/>
      <c r="E30" s="686"/>
      <c r="F30" s="686"/>
      <c r="G30" s="686"/>
      <c r="H30" s="686"/>
      <c r="I30" s="677"/>
      <c r="J30" s="685"/>
      <c r="K30" s="685"/>
      <c r="L30" s="685"/>
      <c r="M30" s="677"/>
      <c r="N30" s="679"/>
      <c r="O30" s="679"/>
      <c r="P30" s="679"/>
      <c r="Q30" s="671"/>
      <c r="R30" s="667"/>
      <c r="S30" s="667"/>
      <c r="T30" s="667"/>
      <c r="U30" s="667"/>
      <c r="V30" s="667"/>
      <c r="W30" s="667"/>
      <c r="X30" s="667"/>
      <c r="Y30" s="667"/>
      <c r="Z30" s="667"/>
      <c r="AA30" s="667"/>
      <c r="AB30" s="667"/>
      <c r="AC30" s="667"/>
      <c r="AD30" s="667"/>
      <c r="AE30" s="667"/>
      <c r="AF30" s="667"/>
      <c r="AG30" s="667"/>
      <c r="AH30" s="667"/>
      <c r="AI30" s="667"/>
      <c r="AJ30" s="667"/>
      <c r="AK30" s="667"/>
      <c r="AL30" s="667"/>
      <c r="AM30" s="667"/>
      <c r="AN30" s="667"/>
      <c r="AO30" s="667"/>
      <c r="AP30" s="667"/>
      <c r="AQ30" s="667"/>
      <c r="AR30" s="667"/>
      <c r="AS30" s="667"/>
      <c r="AT30" s="667"/>
      <c r="AU30" s="667"/>
      <c r="AV30" s="667"/>
      <c r="AW30" s="667"/>
      <c r="AX30" s="593"/>
      <c r="AY30" s="593"/>
      <c r="AZ30" s="667"/>
      <c r="BA30" s="667"/>
      <c r="BB30" s="667"/>
      <c r="BC30" s="667"/>
      <c r="BD30" s="667"/>
      <c r="BE30" s="667"/>
      <c r="BF30" s="667"/>
      <c r="BG30" s="667"/>
      <c r="BH30" s="667"/>
      <c r="BI30" s="667"/>
      <c r="BJ30" s="667"/>
      <c r="BK30" s="667"/>
      <c r="BL30" s="667"/>
      <c r="BM30" s="667"/>
      <c r="BN30" s="667"/>
      <c r="BO30" s="667"/>
      <c r="BP30" s="667"/>
      <c r="BQ30" s="667"/>
      <c r="BR30" s="667"/>
      <c r="BS30" s="667"/>
      <c r="BT30" s="667"/>
      <c r="BU30" s="667"/>
      <c r="BV30" s="667"/>
      <c r="BW30" s="667"/>
      <c r="BX30" s="667"/>
      <c r="BY30" s="667"/>
      <c r="BZ30" s="667"/>
      <c r="CA30" s="667"/>
      <c r="CB30" s="667"/>
      <c r="CC30" s="667"/>
      <c r="CD30" s="670"/>
      <c r="CE30" s="654"/>
      <c r="CF30" s="654"/>
    </row>
    <row r="31" spans="2:84" s="653" customFormat="1" ht="15.75" customHeight="1" x14ac:dyDescent="0.2">
      <c r="B31" s="2906" t="s">
        <v>587</v>
      </c>
      <c r="C31" s="2907"/>
      <c r="D31" s="2917" t="s">
        <v>569</v>
      </c>
      <c r="E31" s="2917"/>
      <c r="F31" s="2917"/>
      <c r="G31" s="2917"/>
      <c r="H31" s="2917"/>
      <c r="I31" s="684" t="s">
        <v>29</v>
      </c>
      <c r="J31" s="2867" t="s">
        <v>742</v>
      </c>
      <c r="K31" s="2867"/>
      <c r="L31" s="2881"/>
      <c r="M31" s="2881"/>
      <c r="N31" s="2881"/>
      <c r="O31" s="2881"/>
      <c r="P31" s="2881"/>
      <c r="Q31" s="2881"/>
      <c r="R31" s="2881"/>
      <c r="S31" s="2881"/>
      <c r="T31" s="2881"/>
      <c r="U31" s="2881"/>
      <c r="V31" s="2881"/>
      <c r="W31" s="2881"/>
      <c r="X31" s="2881"/>
      <c r="Y31" s="2881"/>
      <c r="Z31" s="2881"/>
      <c r="AA31" s="2881"/>
      <c r="AB31" s="2881"/>
      <c r="AC31" s="2881"/>
      <c r="AD31" s="2881"/>
      <c r="AE31" s="2881"/>
      <c r="AF31" s="2881"/>
      <c r="AG31" s="2881"/>
      <c r="AH31" s="2881"/>
      <c r="AI31" s="2881"/>
      <c r="AJ31" s="2881"/>
      <c r="AK31" s="2881"/>
      <c r="AL31" s="2881"/>
      <c r="AM31" s="2881"/>
      <c r="AN31" s="2881"/>
      <c r="AO31" s="2881"/>
      <c r="AP31" s="2881"/>
      <c r="AQ31" s="2881"/>
      <c r="AR31" s="2881"/>
      <c r="AS31" s="2881"/>
      <c r="AT31" s="2881"/>
      <c r="AU31" s="2881"/>
      <c r="AV31" s="2881"/>
      <c r="AW31" s="2881"/>
      <c r="AX31" s="610"/>
      <c r="AY31" s="612"/>
      <c r="AZ31" s="2922" t="s">
        <v>593</v>
      </c>
      <c r="BA31" s="2922"/>
      <c r="BB31" s="2922"/>
      <c r="BC31" s="2919" t="s">
        <v>741</v>
      </c>
      <c r="BD31" s="2919"/>
      <c r="BE31" s="2919"/>
      <c r="BF31" s="2919"/>
      <c r="BG31" s="2919"/>
      <c r="BH31" s="2919"/>
      <c r="BI31" s="2919"/>
      <c r="BJ31" s="2919"/>
      <c r="BK31" s="2919"/>
      <c r="BL31" s="2919"/>
      <c r="BM31" s="2919"/>
      <c r="BN31" s="676"/>
      <c r="BO31" s="2867" t="s">
        <v>740</v>
      </c>
      <c r="BP31" s="2867"/>
      <c r="BQ31" s="2949"/>
      <c r="BR31" s="2883"/>
      <c r="BS31" s="2884"/>
      <c r="BT31" s="2947" t="s">
        <v>698</v>
      </c>
      <c r="BU31" s="2948"/>
      <c r="BV31" s="2948"/>
      <c r="BW31" s="683"/>
      <c r="BX31" s="683"/>
      <c r="BY31" s="679"/>
      <c r="BZ31" s="679"/>
      <c r="CA31" s="679"/>
      <c r="CB31" s="679"/>
      <c r="CC31" s="679"/>
      <c r="CD31" s="678"/>
    </row>
    <row r="32" spans="2:84" s="653" customFormat="1" ht="6" customHeight="1" x14ac:dyDescent="0.2">
      <c r="B32" s="682"/>
      <c r="C32" s="673"/>
      <c r="D32" s="673"/>
      <c r="E32" s="673"/>
      <c r="F32" s="673"/>
      <c r="G32" s="673"/>
      <c r="H32" s="673"/>
      <c r="I32" s="673"/>
      <c r="J32" s="673"/>
      <c r="K32" s="673"/>
      <c r="L32" s="673"/>
      <c r="M32" s="673"/>
      <c r="N32" s="673"/>
      <c r="O32" s="681"/>
      <c r="P32" s="681"/>
      <c r="Q32" s="681"/>
      <c r="R32" s="680"/>
      <c r="S32" s="680"/>
      <c r="T32" s="680"/>
      <c r="U32" s="680"/>
      <c r="V32" s="680"/>
      <c r="W32" s="680"/>
      <c r="X32" s="680"/>
      <c r="Y32" s="680"/>
      <c r="Z32" s="680"/>
      <c r="AA32" s="680"/>
      <c r="AB32" s="680"/>
      <c r="AC32" s="680"/>
      <c r="AD32" s="680"/>
      <c r="AE32" s="680"/>
      <c r="AF32" s="680"/>
      <c r="AG32" s="680"/>
      <c r="AH32" s="680"/>
      <c r="AI32" s="680"/>
      <c r="AJ32" s="680"/>
      <c r="AK32" s="680"/>
      <c r="AL32" s="680"/>
      <c r="AM32" s="680"/>
      <c r="AN32" s="680"/>
      <c r="AO32" s="680"/>
      <c r="AP32" s="679"/>
      <c r="AQ32" s="679"/>
      <c r="AR32" s="679"/>
      <c r="AS32" s="679"/>
      <c r="AT32" s="679"/>
      <c r="AU32" s="679"/>
      <c r="AV32" s="679"/>
      <c r="AW32" s="679"/>
      <c r="AX32" s="604"/>
      <c r="AY32" s="604"/>
      <c r="AZ32" s="679"/>
      <c r="BA32" s="679"/>
      <c r="BB32" s="679"/>
      <c r="BC32" s="679"/>
      <c r="BD32" s="679"/>
      <c r="BE32" s="679"/>
      <c r="BF32" s="679"/>
      <c r="BG32" s="679"/>
      <c r="BH32" s="679"/>
      <c r="BI32" s="679"/>
      <c r="BJ32" s="679"/>
      <c r="BK32" s="679"/>
      <c r="BL32" s="679"/>
      <c r="BM32" s="679"/>
      <c r="BN32" s="679"/>
      <c r="BO32" s="679"/>
      <c r="BP32" s="679"/>
      <c r="BQ32" s="679"/>
      <c r="BR32" s="679"/>
      <c r="BS32" s="679"/>
      <c r="BT32" s="679"/>
      <c r="BU32" s="679"/>
      <c r="BV32" s="679"/>
      <c r="BW32" s="679"/>
      <c r="BX32" s="679"/>
      <c r="BY32" s="679"/>
      <c r="BZ32" s="679"/>
      <c r="CA32" s="679"/>
      <c r="CB32" s="679"/>
      <c r="CC32" s="679"/>
      <c r="CD32" s="678"/>
    </row>
    <row r="33" spans="2:84" s="653" customFormat="1" ht="15.75" customHeight="1" x14ac:dyDescent="0.2">
      <c r="B33" s="2916"/>
      <c r="C33" s="2908"/>
      <c r="D33" s="2876"/>
      <c r="E33" s="2876"/>
      <c r="F33" s="2876"/>
      <c r="G33" s="2876"/>
      <c r="H33" s="2876"/>
      <c r="I33" s="677"/>
      <c r="J33" s="676"/>
      <c r="K33" s="676"/>
      <c r="L33" s="2881"/>
      <c r="M33" s="2881"/>
      <c r="N33" s="2881"/>
      <c r="O33" s="2881"/>
      <c r="P33" s="2881"/>
      <c r="Q33" s="2881"/>
      <c r="R33" s="2881"/>
      <c r="S33" s="2881"/>
      <c r="T33" s="2881"/>
      <c r="U33" s="2881"/>
      <c r="V33" s="2881"/>
      <c r="W33" s="2881"/>
      <c r="X33" s="2881"/>
      <c r="Y33" s="2881"/>
      <c r="Z33" s="2881"/>
      <c r="AA33" s="2881"/>
      <c r="AB33" s="2881"/>
      <c r="AC33" s="2881"/>
      <c r="AD33" s="2881"/>
      <c r="AE33" s="2881"/>
      <c r="AF33" s="2881"/>
      <c r="AG33" s="2881"/>
      <c r="AH33" s="2881"/>
      <c r="AI33" s="2881"/>
      <c r="AJ33" s="2881"/>
      <c r="AK33" s="2881"/>
      <c r="AL33" s="2881"/>
      <c r="AM33" s="2881"/>
      <c r="AN33" s="2881"/>
      <c r="AO33" s="2881"/>
      <c r="AP33" s="2881"/>
      <c r="AQ33" s="2881"/>
      <c r="AR33" s="2881"/>
      <c r="AS33" s="2881"/>
      <c r="AT33" s="2881"/>
      <c r="AU33" s="2881"/>
      <c r="AV33" s="2881"/>
      <c r="AW33" s="2881"/>
      <c r="AX33" s="593"/>
      <c r="AY33" s="593"/>
      <c r="AZ33" s="2921" t="s">
        <v>594</v>
      </c>
      <c r="BA33" s="2921"/>
      <c r="BB33" s="2921"/>
      <c r="BC33" s="667" t="s">
        <v>739</v>
      </c>
      <c r="BD33" s="667"/>
      <c r="BE33" s="667"/>
      <c r="BF33" s="667"/>
      <c r="BG33" s="667"/>
      <c r="BH33" s="667"/>
      <c r="BI33" s="667"/>
      <c r="BJ33" s="667"/>
      <c r="BK33" s="667"/>
      <c r="BL33" s="667"/>
      <c r="BM33" s="667"/>
      <c r="BN33" s="667"/>
      <c r="BO33" s="669"/>
      <c r="BP33" s="669" t="s">
        <v>738</v>
      </c>
      <c r="BQ33" s="669"/>
      <c r="BR33" s="2882"/>
      <c r="BS33" s="2882"/>
      <c r="BT33" s="2882"/>
      <c r="BU33" s="667"/>
      <c r="BV33" s="667"/>
      <c r="BW33" s="667"/>
      <c r="BX33" s="667"/>
      <c r="BY33" s="667"/>
      <c r="BZ33" s="667"/>
      <c r="CA33" s="667"/>
      <c r="CB33" s="667"/>
      <c r="CC33" s="667"/>
      <c r="CD33" s="670"/>
      <c r="CE33" s="654"/>
      <c r="CF33" s="654"/>
    </row>
    <row r="34" spans="2:84" s="653" customFormat="1" ht="6" customHeight="1" x14ac:dyDescent="0.2">
      <c r="B34" s="675"/>
      <c r="C34" s="674"/>
      <c r="D34" s="674"/>
      <c r="E34" s="673"/>
      <c r="F34" s="672"/>
      <c r="G34" s="672"/>
      <c r="H34" s="672"/>
      <c r="I34" s="672"/>
      <c r="J34" s="672"/>
      <c r="K34" s="672"/>
      <c r="L34" s="672"/>
      <c r="M34" s="672"/>
      <c r="N34" s="672"/>
      <c r="O34" s="671"/>
      <c r="P34" s="671"/>
      <c r="Q34" s="671"/>
      <c r="R34" s="667"/>
      <c r="S34" s="667"/>
      <c r="T34" s="667"/>
      <c r="U34" s="667"/>
      <c r="V34" s="667"/>
      <c r="W34" s="667"/>
      <c r="X34" s="667"/>
      <c r="Y34" s="667"/>
      <c r="Z34" s="667"/>
      <c r="AA34" s="667"/>
      <c r="AB34" s="667"/>
      <c r="AC34" s="667"/>
      <c r="AD34" s="667"/>
      <c r="AE34" s="667"/>
      <c r="AF34" s="667"/>
      <c r="AG34" s="667"/>
      <c r="AH34" s="667"/>
      <c r="AI34" s="667"/>
      <c r="AJ34" s="667"/>
      <c r="AK34" s="667"/>
      <c r="AL34" s="667"/>
      <c r="AM34" s="667"/>
      <c r="AN34" s="667"/>
      <c r="AO34" s="667"/>
      <c r="AP34" s="667"/>
      <c r="AQ34" s="667"/>
      <c r="AR34" s="667"/>
      <c r="AS34" s="667"/>
      <c r="AT34" s="667"/>
      <c r="AU34" s="667"/>
      <c r="AV34" s="667"/>
      <c r="AW34" s="667"/>
      <c r="AX34" s="593"/>
      <c r="AY34" s="593"/>
      <c r="AZ34" s="667"/>
      <c r="BA34" s="667"/>
      <c r="BB34" s="667"/>
      <c r="BC34" s="667"/>
      <c r="BD34" s="667"/>
      <c r="BE34" s="667"/>
      <c r="BF34" s="667"/>
      <c r="BG34" s="667"/>
      <c r="BH34" s="667"/>
      <c r="BI34" s="667"/>
      <c r="BJ34" s="667"/>
      <c r="BK34" s="667"/>
      <c r="BL34" s="667"/>
      <c r="BM34" s="667"/>
      <c r="BN34" s="667"/>
      <c r="BO34" s="667"/>
      <c r="BP34" s="667"/>
      <c r="BQ34" s="667"/>
      <c r="BR34" s="667"/>
      <c r="BS34" s="667"/>
      <c r="BT34" s="667"/>
      <c r="BU34" s="667"/>
      <c r="BV34" s="667"/>
      <c r="BW34" s="667"/>
      <c r="BX34" s="667"/>
      <c r="BY34" s="667"/>
      <c r="BZ34" s="667"/>
      <c r="CA34" s="667"/>
      <c r="CB34" s="667"/>
      <c r="CC34" s="667"/>
      <c r="CD34" s="670"/>
      <c r="CE34" s="654"/>
      <c r="CF34" s="654"/>
    </row>
    <row r="35" spans="2:84" s="653" customFormat="1" ht="15.75" customHeight="1" x14ac:dyDescent="0.2">
      <c r="B35" s="2916" t="s">
        <v>588</v>
      </c>
      <c r="C35" s="2908"/>
      <c r="D35" s="2876" t="s">
        <v>737</v>
      </c>
      <c r="E35" s="2876"/>
      <c r="F35" s="2876"/>
      <c r="G35" s="2876"/>
      <c r="H35" s="2876"/>
      <c r="I35" s="2876"/>
      <c r="J35" s="2876"/>
      <c r="K35" s="2876"/>
      <c r="L35" s="2876"/>
      <c r="M35" s="2874" t="s">
        <v>736</v>
      </c>
      <c r="N35" s="2874"/>
      <c r="O35" s="2874"/>
      <c r="P35" s="2875"/>
      <c r="Q35" s="2961"/>
      <c r="R35" s="2962"/>
      <c r="S35" s="2963"/>
      <c r="T35" s="667" t="s">
        <v>735</v>
      </c>
      <c r="U35" s="667"/>
      <c r="V35" s="667"/>
      <c r="W35" s="667"/>
      <c r="X35" s="667"/>
      <c r="Y35" s="667"/>
      <c r="Z35" s="667"/>
      <c r="AA35" s="667"/>
      <c r="AB35" s="667"/>
      <c r="AC35" s="667"/>
      <c r="AD35" s="669" t="s">
        <v>734</v>
      </c>
      <c r="AE35" s="667"/>
      <c r="AF35" s="667"/>
      <c r="AG35" s="668"/>
      <c r="AH35" s="2964"/>
      <c r="AI35" s="2965"/>
      <c r="AJ35" s="2966"/>
      <c r="AK35" s="667"/>
      <c r="AL35" s="667" t="s">
        <v>691</v>
      </c>
      <c r="AM35" s="667"/>
      <c r="AN35" s="667"/>
      <c r="AO35" s="667"/>
      <c r="AP35" s="667"/>
      <c r="AQ35" s="667"/>
      <c r="AR35" s="667"/>
      <c r="AS35" s="667"/>
      <c r="AT35" s="667"/>
      <c r="AU35" s="667"/>
      <c r="AV35" s="667"/>
      <c r="AW35" s="667"/>
      <c r="AX35" s="593"/>
      <c r="AY35" s="593"/>
      <c r="AZ35" s="593"/>
      <c r="BA35" s="593"/>
      <c r="BB35" s="593"/>
      <c r="BC35" s="593"/>
      <c r="BD35" s="593"/>
      <c r="BE35" s="593"/>
      <c r="BF35" s="593"/>
      <c r="BG35" s="593"/>
      <c r="BH35" s="593"/>
      <c r="BI35" s="593"/>
      <c r="BJ35" s="593"/>
      <c r="BK35" s="593"/>
      <c r="BL35" s="593"/>
      <c r="BM35" s="593"/>
      <c r="BN35" s="593"/>
      <c r="BO35" s="593"/>
      <c r="BP35" s="593"/>
      <c r="BQ35" s="593"/>
      <c r="BR35" s="593"/>
      <c r="BS35" s="593"/>
      <c r="BT35" s="593"/>
      <c r="BU35" s="593"/>
      <c r="BV35" s="593"/>
      <c r="BW35" s="593"/>
      <c r="BX35" s="593"/>
      <c r="BY35" s="593"/>
      <c r="BZ35" s="593"/>
      <c r="CA35" s="593"/>
      <c r="CB35" s="593"/>
      <c r="CC35" s="593"/>
      <c r="CD35" s="592"/>
      <c r="CE35" s="654"/>
      <c r="CF35" s="654"/>
    </row>
    <row r="36" spans="2:84" s="653" customFormat="1" ht="9.75" customHeight="1" thickBot="1" x14ac:dyDescent="0.25">
      <c r="B36" s="591"/>
      <c r="C36" s="590"/>
      <c r="D36" s="666"/>
      <c r="E36" s="666"/>
      <c r="F36" s="666"/>
      <c r="G36" s="666"/>
      <c r="H36" s="666"/>
      <c r="I36" s="666"/>
      <c r="J36" s="666"/>
      <c r="K36" s="666"/>
      <c r="L36" s="665"/>
      <c r="M36" s="665"/>
      <c r="N36" s="665"/>
      <c r="O36" s="664"/>
      <c r="P36" s="664"/>
      <c r="Q36" s="663"/>
      <c r="R36" s="586"/>
      <c r="S36" s="586"/>
      <c r="T36" s="586"/>
      <c r="U36" s="586"/>
      <c r="V36" s="586"/>
      <c r="W36" s="586"/>
      <c r="X36" s="586"/>
      <c r="Y36" s="586"/>
      <c r="Z36" s="586"/>
      <c r="AA36" s="586"/>
      <c r="AB36" s="586"/>
      <c r="AC36" s="586"/>
      <c r="AD36" s="662"/>
      <c r="AE36" s="586"/>
      <c r="AF36" s="586"/>
      <c r="AG36" s="586"/>
      <c r="AH36" s="586"/>
      <c r="AI36" s="586"/>
      <c r="AJ36" s="586"/>
      <c r="AK36" s="586"/>
      <c r="AL36" s="586"/>
      <c r="AM36" s="586"/>
      <c r="AN36" s="586"/>
      <c r="AO36" s="586"/>
      <c r="AP36" s="586"/>
      <c r="AQ36" s="586"/>
      <c r="AR36" s="586"/>
      <c r="AS36" s="586"/>
      <c r="AT36" s="586"/>
      <c r="AU36" s="586"/>
      <c r="AV36" s="586"/>
      <c r="AW36" s="586"/>
      <c r="AX36" s="586"/>
      <c r="AY36" s="586"/>
      <c r="AZ36" s="586"/>
      <c r="BA36" s="586"/>
      <c r="BB36" s="586"/>
      <c r="BC36" s="586"/>
      <c r="BD36" s="586"/>
      <c r="BE36" s="586"/>
      <c r="BF36" s="586"/>
      <c r="BG36" s="586"/>
      <c r="BH36" s="586"/>
      <c r="BI36" s="586"/>
      <c r="BJ36" s="586"/>
      <c r="BK36" s="586"/>
      <c r="BL36" s="586"/>
      <c r="BM36" s="586"/>
      <c r="BN36" s="586"/>
      <c r="BO36" s="586"/>
      <c r="BP36" s="586"/>
      <c r="BQ36" s="586"/>
      <c r="BR36" s="586"/>
      <c r="BS36" s="586"/>
      <c r="BT36" s="586"/>
      <c r="BU36" s="586"/>
      <c r="BV36" s="586"/>
      <c r="BW36" s="586"/>
      <c r="BX36" s="586"/>
      <c r="BY36" s="586"/>
      <c r="BZ36" s="586"/>
      <c r="CA36" s="586"/>
      <c r="CB36" s="586"/>
      <c r="CC36" s="586"/>
      <c r="CD36" s="585"/>
      <c r="CE36" s="654"/>
      <c r="CF36" s="654"/>
    </row>
    <row r="37" spans="2:84" s="653" customFormat="1" ht="24" customHeight="1" x14ac:dyDescent="0.2">
      <c r="B37" s="2871" t="s">
        <v>733</v>
      </c>
      <c r="C37" s="2871"/>
      <c r="D37" s="2871"/>
      <c r="E37" s="2871"/>
      <c r="F37" s="2871"/>
      <c r="G37" s="2871"/>
      <c r="H37" s="2871"/>
      <c r="I37" s="2871"/>
      <c r="J37" s="2871"/>
      <c r="K37" s="2871"/>
      <c r="L37" s="2871"/>
      <c r="M37" s="2871"/>
      <c r="N37" s="2871"/>
      <c r="O37" s="2871"/>
      <c r="P37" s="2871"/>
      <c r="Q37" s="2871"/>
      <c r="R37" s="2871"/>
      <c r="S37" s="2871"/>
      <c r="T37" s="2871"/>
      <c r="U37" s="2871"/>
      <c r="V37" s="2871"/>
      <c r="W37" s="2871"/>
      <c r="X37" s="2871"/>
      <c r="Y37" s="2871"/>
      <c r="Z37" s="2871"/>
      <c r="AA37" s="2871"/>
      <c r="AB37" s="2871"/>
      <c r="AC37" s="2871"/>
      <c r="AD37" s="2871"/>
      <c r="AE37" s="2871"/>
      <c r="AF37" s="2871"/>
      <c r="AG37" s="2871"/>
      <c r="AH37" s="2871"/>
      <c r="AI37" s="2871"/>
      <c r="AJ37" s="2871"/>
      <c r="AK37" s="2871"/>
      <c r="AL37" s="2871"/>
      <c r="AM37" s="2871"/>
      <c r="AN37" s="2871"/>
      <c r="AO37" s="2871"/>
      <c r="AP37" s="2871"/>
      <c r="AQ37" s="2871"/>
      <c r="AR37" s="2871"/>
      <c r="AS37" s="2871"/>
      <c r="AT37" s="2871"/>
      <c r="AU37" s="2871"/>
      <c r="AV37" s="2871"/>
      <c r="AW37" s="2871"/>
      <c r="AX37" s="2871"/>
      <c r="AY37" s="2871"/>
      <c r="AZ37" s="2871"/>
      <c r="BA37" s="2871"/>
      <c r="BB37" s="2871"/>
      <c r="BC37" s="2871"/>
      <c r="BD37" s="2871"/>
      <c r="BE37" s="2871"/>
      <c r="BF37" s="2871"/>
      <c r="BG37" s="2871"/>
      <c r="BH37" s="661"/>
      <c r="BI37" s="661"/>
      <c r="BJ37" s="661"/>
      <c r="BK37" s="661"/>
      <c r="BL37" s="661"/>
      <c r="BM37" s="661"/>
      <c r="BN37" s="661"/>
      <c r="BO37" s="661"/>
      <c r="BP37" s="661"/>
      <c r="BQ37" s="661"/>
      <c r="BR37" s="661"/>
      <c r="BS37" s="661"/>
      <c r="BT37" s="661"/>
      <c r="BU37" s="661"/>
      <c r="BV37" s="661"/>
      <c r="BW37" s="661"/>
      <c r="BX37" s="661"/>
      <c r="BY37" s="661"/>
      <c r="BZ37" s="661"/>
      <c r="CA37" s="661"/>
      <c r="CB37" s="661"/>
      <c r="CC37" s="661"/>
      <c r="CD37" s="654"/>
      <c r="CE37" s="654"/>
      <c r="CF37" s="654"/>
    </row>
    <row r="38" spans="2:84" s="653" customFormat="1" ht="3" customHeight="1" x14ac:dyDescent="0.2">
      <c r="B38" s="660"/>
      <c r="C38" s="660"/>
      <c r="D38" s="659"/>
      <c r="E38" s="659"/>
      <c r="F38" s="659"/>
      <c r="G38" s="659"/>
      <c r="H38" s="659"/>
      <c r="I38" s="657"/>
      <c r="J38" s="658"/>
      <c r="K38" s="658"/>
      <c r="L38" s="658"/>
      <c r="M38" s="657"/>
      <c r="Q38" s="656"/>
      <c r="R38" s="655"/>
      <c r="S38" s="655"/>
      <c r="T38" s="655"/>
      <c r="U38" s="655"/>
      <c r="V38" s="655"/>
      <c r="W38" s="655"/>
      <c r="X38" s="655"/>
      <c r="Y38" s="655"/>
      <c r="Z38" s="655"/>
      <c r="AA38" s="655"/>
      <c r="AB38" s="655"/>
      <c r="AC38" s="655"/>
      <c r="AD38" s="655"/>
      <c r="AE38" s="655"/>
      <c r="AF38" s="655"/>
      <c r="AG38" s="655"/>
      <c r="AH38" s="655"/>
      <c r="AI38" s="655"/>
      <c r="AJ38" s="655"/>
      <c r="AK38" s="655"/>
      <c r="AL38" s="655"/>
      <c r="AM38" s="655"/>
      <c r="AN38" s="655"/>
      <c r="AO38" s="655"/>
      <c r="AP38" s="655"/>
      <c r="AQ38" s="655"/>
      <c r="AR38" s="655"/>
      <c r="AS38" s="655"/>
      <c r="AT38" s="655"/>
      <c r="AU38" s="655"/>
      <c r="AV38" s="655"/>
      <c r="AW38" s="655"/>
      <c r="AX38" s="655"/>
      <c r="AY38" s="655"/>
      <c r="AZ38" s="655"/>
      <c r="BA38" s="655"/>
      <c r="BB38" s="655"/>
      <c r="BC38" s="655"/>
      <c r="BD38" s="655"/>
      <c r="BE38" s="655"/>
      <c r="BF38" s="655"/>
      <c r="BG38" s="655"/>
      <c r="BH38" s="655"/>
      <c r="BI38" s="655"/>
      <c r="BJ38" s="655"/>
      <c r="BK38" s="655"/>
      <c r="BL38" s="655"/>
      <c r="BM38" s="655"/>
      <c r="BN38" s="655"/>
      <c r="BO38" s="655"/>
      <c r="BP38" s="655"/>
      <c r="BQ38" s="655"/>
      <c r="BR38" s="655"/>
      <c r="BS38" s="655"/>
      <c r="BT38" s="655"/>
      <c r="BU38" s="655"/>
      <c r="BV38" s="655"/>
      <c r="BW38" s="655"/>
      <c r="BX38" s="655"/>
      <c r="BY38" s="655"/>
      <c r="BZ38" s="655"/>
      <c r="CA38" s="655"/>
      <c r="CB38" s="655"/>
      <c r="CC38" s="655"/>
      <c r="CD38" s="654"/>
      <c r="CE38" s="654"/>
      <c r="CF38" s="654"/>
    </row>
    <row r="39" spans="2:84" s="578" customFormat="1" ht="18.95" customHeight="1" x14ac:dyDescent="0.2">
      <c r="B39" s="2925" t="s">
        <v>358</v>
      </c>
      <c r="C39" s="2926"/>
      <c r="D39" s="2926"/>
      <c r="E39" s="2926"/>
      <c r="F39" s="2926"/>
      <c r="G39" s="2926"/>
      <c r="H39" s="2926"/>
      <c r="I39" s="2926"/>
      <c r="J39" s="2926"/>
      <c r="K39" s="2926"/>
      <c r="L39" s="2926"/>
      <c r="M39" s="2926"/>
      <c r="N39" s="2926"/>
      <c r="O39" s="2926"/>
      <c r="P39" s="2926"/>
      <c r="Q39" s="2926"/>
      <c r="R39" s="2926"/>
      <c r="S39" s="2926"/>
      <c r="T39" s="2926"/>
      <c r="U39" s="2926"/>
      <c r="V39" s="2926"/>
      <c r="W39" s="2926"/>
      <c r="X39" s="2926"/>
      <c r="Y39" s="2926"/>
      <c r="Z39" s="2926"/>
      <c r="AA39" s="2926"/>
      <c r="AB39" s="2926"/>
      <c r="AC39" s="2926"/>
      <c r="AD39" s="2926"/>
      <c r="AE39" s="2926"/>
      <c r="AF39" s="2926"/>
      <c r="AG39" s="2926"/>
      <c r="AH39" s="2926"/>
      <c r="AI39" s="2926"/>
      <c r="AJ39" s="2926"/>
      <c r="AK39" s="2926"/>
      <c r="AL39" s="2926"/>
      <c r="AM39" s="2926"/>
      <c r="AN39" s="2926"/>
      <c r="AO39" s="2926"/>
      <c r="AP39" s="2926"/>
      <c r="AQ39" s="2926"/>
      <c r="AR39" s="2926"/>
      <c r="AS39" s="2926"/>
      <c r="AT39" s="2926"/>
      <c r="AU39" s="2926"/>
      <c r="AV39" s="2926"/>
      <c r="AW39" s="2926"/>
      <c r="AX39" s="2926"/>
      <c r="AY39" s="2926"/>
      <c r="AZ39" s="2926"/>
      <c r="BA39" s="2926"/>
      <c r="BB39" s="2926"/>
      <c r="BC39" s="2926"/>
      <c r="BD39" s="2926"/>
      <c r="BE39" s="2926"/>
      <c r="BF39" s="2926"/>
      <c r="BG39" s="2926"/>
      <c r="BH39" s="2926"/>
      <c r="BI39" s="2926"/>
      <c r="BJ39" s="2926"/>
      <c r="BK39" s="2926"/>
      <c r="BL39" s="2926"/>
      <c r="BM39" s="2927"/>
      <c r="BN39" s="2861" t="s">
        <v>732</v>
      </c>
      <c r="BO39" s="2862"/>
      <c r="BP39" s="2862"/>
      <c r="BQ39" s="2862"/>
      <c r="BR39" s="2862"/>
      <c r="BS39" s="2862"/>
      <c r="BT39" s="2862"/>
      <c r="BU39" s="2862"/>
      <c r="BV39" s="2862"/>
      <c r="BW39" s="2862"/>
      <c r="BX39" s="2862"/>
      <c r="BY39" s="2862"/>
      <c r="BZ39" s="2862"/>
      <c r="CA39" s="2862"/>
      <c r="CB39" s="2862"/>
      <c r="CC39" s="2862"/>
      <c r="CD39" s="2863"/>
      <c r="CE39" s="646"/>
      <c r="CF39" s="646"/>
    </row>
    <row r="40" spans="2:84" s="578" customFormat="1" ht="3" customHeight="1" x14ac:dyDescent="0.2">
      <c r="B40" s="652"/>
      <c r="C40" s="651"/>
      <c r="D40" s="651"/>
      <c r="E40" s="651"/>
      <c r="F40" s="651"/>
      <c r="G40" s="651"/>
      <c r="H40" s="651"/>
      <c r="I40" s="651"/>
      <c r="J40" s="651"/>
      <c r="K40" s="651"/>
      <c r="L40" s="651"/>
      <c r="M40" s="651"/>
      <c r="N40" s="651"/>
      <c r="O40" s="651"/>
      <c r="P40" s="651"/>
      <c r="Q40" s="651"/>
      <c r="R40" s="651"/>
      <c r="S40" s="651"/>
      <c r="T40" s="651"/>
      <c r="U40" s="651"/>
      <c r="V40" s="651"/>
      <c r="W40" s="651"/>
      <c r="X40" s="651"/>
      <c r="Y40" s="651"/>
      <c r="Z40" s="651"/>
      <c r="AA40" s="651"/>
      <c r="AB40" s="651"/>
      <c r="AC40" s="651"/>
      <c r="AD40" s="650"/>
      <c r="AE40" s="650"/>
      <c r="AF40" s="650"/>
      <c r="AG40" s="650"/>
      <c r="AH40" s="650"/>
      <c r="AI40" s="650"/>
      <c r="AJ40" s="650"/>
      <c r="AK40" s="650"/>
      <c r="AL40" s="650"/>
      <c r="AM40" s="650"/>
      <c r="AN40" s="650"/>
      <c r="AO40" s="650"/>
      <c r="AP40" s="650"/>
      <c r="AQ40" s="650"/>
      <c r="AR40" s="650"/>
      <c r="AS40" s="650"/>
      <c r="AT40" s="650"/>
      <c r="AU40" s="650"/>
      <c r="AV40" s="650"/>
      <c r="AW40" s="650"/>
      <c r="AX40" s="650"/>
      <c r="AY40" s="650"/>
      <c r="AZ40" s="650"/>
      <c r="BA40" s="650"/>
      <c r="BB40" s="650"/>
      <c r="BC40" s="650"/>
      <c r="BD40" s="650"/>
      <c r="BE40" s="650"/>
      <c r="BF40" s="650"/>
      <c r="BG40" s="650"/>
      <c r="BH40" s="650"/>
      <c r="BI40" s="650"/>
      <c r="BJ40" s="650"/>
      <c r="BK40" s="650"/>
      <c r="BL40" s="650"/>
      <c r="BM40" s="650"/>
      <c r="BN40" s="649"/>
      <c r="BO40" s="648"/>
      <c r="BP40" s="648"/>
      <c r="BQ40" s="648"/>
      <c r="BR40" s="648"/>
      <c r="BS40" s="648"/>
      <c r="BT40" s="648"/>
      <c r="BU40" s="648"/>
      <c r="BV40" s="648"/>
      <c r="BW40" s="648"/>
      <c r="BX40" s="648"/>
      <c r="BY40" s="648"/>
      <c r="BZ40" s="648"/>
      <c r="CA40" s="648"/>
      <c r="CB40" s="648"/>
      <c r="CC40" s="648"/>
      <c r="CD40" s="647"/>
      <c r="CE40" s="646"/>
      <c r="CF40" s="646"/>
    </row>
    <row r="41" spans="2:84" s="633" customFormat="1" ht="17.25" customHeight="1" x14ac:dyDescent="0.2">
      <c r="B41" s="2929" t="s">
        <v>731</v>
      </c>
      <c r="C41" s="2930"/>
      <c r="D41" s="2930"/>
      <c r="E41" s="2930"/>
      <c r="F41" s="2930"/>
      <c r="G41" s="2930"/>
      <c r="H41" s="2930"/>
      <c r="I41" s="2930"/>
      <c r="J41" s="2930"/>
      <c r="K41" s="2930"/>
      <c r="L41" s="2930"/>
      <c r="M41" s="645" t="s">
        <v>29</v>
      </c>
      <c r="N41" s="645"/>
      <c r="O41" s="2861"/>
      <c r="P41" s="2862"/>
      <c r="Q41" s="2863"/>
      <c r="R41" s="2928" t="s">
        <v>730</v>
      </c>
      <c r="S41" s="2924"/>
      <c r="T41" s="2924"/>
      <c r="U41" s="2924"/>
      <c r="V41" s="2924"/>
      <c r="W41" s="2924"/>
      <c r="X41" s="2924"/>
      <c r="Y41" s="2924"/>
      <c r="Z41" s="645"/>
      <c r="AA41" s="2861"/>
      <c r="AB41" s="2862"/>
      <c r="AC41" s="2862"/>
      <c r="AD41" s="2863"/>
      <c r="AE41" s="2929" t="s">
        <v>729</v>
      </c>
      <c r="AF41" s="2930"/>
      <c r="AG41" s="2930"/>
      <c r="AH41" s="2930"/>
      <c r="AI41" s="2930"/>
      <c r="AJ41" s="2930"/>
      <c r="AK41" s="2930"/>
      <c r="AL41" s="2930"/>
      <c r="AM41" s="2930"/>
      <c r="AN41" s="2930"/>
      <c r="AV41" s="645"/>
      <c r="AW41" s="645"/>
      <c r="AX41" s="645"/>
      <c r="AY41" s="645"/>
      <c r="AZ41" s="645"/>
      <c r="BA41" s="645"/>
      <c r="BB41" s="645"/>
      <c r="BC41" s="645"/>
      <c r="BD41" s="645"/>
      <c r="BE41" s="645"/>
      <c r="BF41" s="2924"/>
      <c r="BG41" s="2924"/>
      <c r="BH41" s="2924"/>
      <c r="BI41" s="2924"/>
      <c r="BJ41" s="2924"/>
      <c r="BK41" s="2924"/>
      <c r="BL41" s="2924"/>
      <c r="BM41" s="2924"/>
      <c r="BN41" s="2864"/>
      <c r="BO41" s="2865"/>
      <c r="BP41" s="2865"/>
      <c r="BQ41" s="2865"/>
      <c r="BR41" s="2865"/>
      <c r="BS41" s="2865"/>
      <c r="BT41" s="2865"/>
      <c r="BU41" s="2865"/>
      <c r="BV41" s="2865"/>
      <c r="BW41" s="2865"/>
      <c r="BX41" s="2865"/>
      <c r="BY41" s="2865"/>
      <c r="BZ41" s="2865"/>
      <c r="CA41" s="2865"/>
      <c r="CB41" s="2865"/>
      <c r="CC41" s="2865"/>
      <c r="CD41" s="2866"/>
      <c r="CE41" s="634"/>
      <c r="CF41" s="634"/>
    </row>
    <row r="42" spans="2:84" s="633" customFormat="1" ht="3" customHeight="1" x14ac:dyDescent="0.2">
      <c r="B42" s="644"/>
      <c r="C42" s="643"/>
      <c r="D42" s="643"/>
      <c r="E42" s="643"/>
      <c r="F42" s="643"/>
      <c r="G42" s="643"/>
      <c r="H42" s="643"/>
      <c r="I42" s="643"/>
      <c r="J42" s="643"/>
      <c r="K42" s="643"/>
      <c r="L42" s="643"/>
      <c r="M42" s="643"/>
      <c r="N42" s="643"/>
      <c r="O42" s="643"/>
      <c r="P42" s="643"/>
      <c r="Q42" s="643"/>
      <c r="R42" s="643"/>
      <c r="S42" s="643"/>
      <c r="T42" s="643"/>
      <c r="U42" s="643"/>
      <c r="V42" s="643"/>
      <c r="W42" s="643"/>
      <c r="X42" s="643"/>
      <c r="Y42" s="643"/>
      <c r="Z42" s="643"/>
      <c r="AA42" s="643"/>
      <c r="AB42" s="643"/>
      <c r="AC42" s="643"/>
      <c r="AD42" s="643"/>
      <c r="AE42" s="643"/>
      <c r="AF42" s="643"/>
      <c r="AG42" s="643"/>
      <c r="AH42" s="643"/>
      <c r="AI42" s="643"/>
      <c r="AJ42" s="643"/>
      <c r="AK42" s="643"/>
      <c r="AL42" s="643"/>
      <c r="AM42" s="643"/>
      <c r="AN42" s="643"/>
      <c r="AO42" s="643"/>
      <c r="AP42" s="643"/>
      <c r="AQ42" s="643"/>
      <c r="AR42" s="643"/>
      <c r="AS42" s="643"/>
      <c r="AT42" s="643"/>
      <c r="AU42" s="643"/>
      <c r="AV42" s="643"/>
      <c r="AW42" s="643"/>
      <c r="AX42" s="643"/>
      <c r="AY42" s="643"/>
      <c r="AZ42" s="643"/>
      <c r="BA42" s="643"/>
      <c r="BB42" s="643"/>
      <c r="BC42" s="643"/>
      <c r="BD42" s="643"/>
      <c r="BE42" s="643"/>
      <c r="BF42" s="643"/>
      <c r="BG42" s="642"/>
      <c r="BH42" s="641"/>
      <c r="BI42" s="641"/>
      <c r="BJ42" s="641"/>
      <c r="BK42" s="641"/>
      <c r="BL42" s="641"/>
      <c r="BM42" s="641"/>
      <c r="BN42" s="640"/>
      <c r="BO42" s="639"/>
      <c r="BP42" s="639"/>
      <c r="BQ42" s="639"/>
      <c r="BR42" s="639"/>
      <c r="BS42" s="639"/>
      <c r="BT42" s="639"/>
      <c r="BU42" s="639"/>
      <c r="BV42" s="639"/>
      <c r="BW42" s="639"/>
      <c r="BX42" s="639"/>
      <c r="BY42" s="639"/>
      <c r="BZ42" s="639"/>
      <c r="CA42" s="639"/>
      <c r="CB42" s="639"/>
      <c r="CC42" s="639"/>
      <c r="CD42" s="638"/>
      <c r="CE42" s="634"/>
      <c r="CF42" s="634"/>
    </row>
    <row r="43" spans="2:84" s="633" customFormat="1" ht="20.100000000000001" customHeight="1" x14ac:dyDescent="0.2">
      <c r="B43" s="2967" t="s">
        <v>728</v>
      </c>
      <c r="C43" s="2968"/>
      <c r="D43" s="2968"/>
      <c r="E43" s="2968"/>
      <c r="F43" s="2968"/>
      <c r="G43" s="2968"/>
      <c r="H43" s="2968"/>
      <c r="I43" s="2968"/>
      <c r="J43" s="2968"/>
      <c r="K43" s="2968"/>
      <c r="L43" s="2968"/>
      <c r="M43" s="2968"/>
      <c r="N43" s="2968"/>
      <c r="O43" s="2968"/>
      <c r="P43" s="2968"/>
      <c r="Q43" s="2968"/>
      <c r="R43" s="2968"/>
      <c r="S43" s="2968"/>
      <c r="T43" s="2968"/>
      <c r="U43" s="637"/>
      <c r="V43" s="637"/>
      <c r="W43" s="637"/>
      <c r="X43" s="637"/>
      <c r="Y43" s="637"/>
      <c r="Z43" s="637"/>
      <c r="AA43" s="637"/>
      <c r="AB43" s="637"/>
      <c r="AC43" s="637"/>
      <c r="AD43" s="637"/>
      <c r="AE43" s="637"/>
      <c r="AF43" s="637"/>
      <c r="AG43" s="637"/>
      <c r="AH43" s="637"/>
      <c r="AI43" s="637"/>
      <c r="AJ43" s="637"/>
      <c r="AK43" s="637"/>
      <c r="AL43" s="637"/>
      <c r="AM43" s="637"/>
      <c r="AN43" s="637"/>
      <c r="AO43" s="637"/>
      <c r="AP43" s="637"/>
      <c r="AQ43" s="637"/>
      <c r="AR43" s="637"/>
      <c r="AS43" s="637"/>
      <c r="AT43" s="637"/>
      <c r="AU43" s="637"/>
      <c r="AV43" s="637"/>
      <c r="AW43" s="637"/>
      <c r="AX43" s="637"/>
      <c r="AY43" s="637"/>
      <c r="AZ43" s="637"/>
      <c r="BA43" s="637"/>
      <c r="BB43" s="637"/>
      <c r="BC43" s="637"/>
      <c r="BD43" s="637"/>
      <c r="BE43" s="637"/>
      <c r="BF43" s="637"/>
      <c r="BG43" s="636"/>
      <c r="BH43" s="635"/>
      <c r="BI43" s="635"/>
      <c r="BJ43" s="635"/>
      <c r="BK43" s="635"/>
      <c r="BL43" s="635"/>
      <c r="BM43" s="635"/>
      <c r="BN43" s="2958"/>
      <c r="BO43" s="2959"/>
      <c r="BP43" s="2959"/>
      <c r="BQ43" s="2959"/>
      <c r="BR43" s="2959"/>
      <c r="BS43" s="2959"/>
      <c r="BT43" s="2959"/>
      <c r="BU43" s="2959"/>
      <c r="BV43" s="2959"/>
      <c r="BW43" s="2959"/>
      <c r="BX43" s="2959"/>
      <c r="BY43" s="2959"/>
      <c r="BZ43" s="2959"/>
      <c r="CA43" s="2959"/>
      <c r="CB43" s="2959"/>
      <c r="CC43" s="2959"/>
      <c r="CD43" s="2960"/>
      <c r="CE43" s="634"/>
      <c r="CF43" s="634"/>
    </row>
    <row r="44" spans="2:84" s="578" customFormat="1" ht="20.100000000000001" customHeight="1" x14ac:dyDescent="0.2">
      <c r="B44" s="2887" t="s">
        <v>584</v>
      </c>
      <c r="C44" s="2888"/>
      <c r="D44" s="2868" t="s">
        <v>727</v>
      </c>
      <c r="E44" s="2869"/>
      <c r="F44" s="2869"/>
      <c r="G44" s="2869"/>
      <c r="H44" s="2869"/>
      <c r="I44" s="2869"/>
      <c r="J44" s="2869"/>
      <c r="K44" s="2869"/>
      <c r="L44" s="2869"/>
      <c r="M44" s="2869"/>
      <c r="N44" s="2869"/>
      <c r="O44" s="2869"/>
      <c r="P44" s="2869"/>
      <c r="Q44" s="2869"/>
      <c r="R44" s="2869"/>
      <c r="S44" s="2869"/>
      <c r="T44" s="2869"/>
      <c r="U44" s="2869"/>
      <c r="V44" s="2869"/>
      <c r="W44" s="2869"/>
      <c r="X44" s="2869"/>
      <c r="Y44" s="2869"/>
      <c r="Z44" s="2869"/>
      <c r="AA44" s="2869"/>
      <c r="AB44" s="2869"/>
      <c r="AC44" s="2869"/>
      <c r="AD44" s="2869"/>
      <c r="AE44" s="2869"/>
      <c r="AF44" s="2869"/>
      <c r="AG44" s="2869"/>
      <c r="AH44" s="2869"/>
      <c r="AI44" s="2869"/>
      <c r="AJ44" s="2869"/>
      <c r="AK44" s="2869"/>
      <c r="AL44" s="2869"/>
      <c r="AM44" s="2869"/>
      <c r="AN44" s="2869"/>
      <c r="AO44" s="2869"/>
      <c r="AP44" s="2869"/>
      <c r="AQ44" s="2869"/>
      <c r="AR44" s="2869"/>
      <c r="AS44" s="2869"/>
      <c r="AT44" s="2869"/>
      <c r="AU44" s="2869"/>
      <c r="AV44" s="2869"/>
      <c r="AW44" s="2869"/>
      <c r="AX44" s="2869"/>
      <c r="AY44" s="2869"/>
      <c r="AZ44" s="2869"/>
      <c r="BA44" s="2869"/>
      <c r="BB44" s="2869"/>
      <c r="BC44" s="2869"/>
      <c r="BD44" s="2869"/>
      <c r="BE44" s="2869"/>
      <c r="BF44" s="2869"/>
      <c r="BG44" s="2869"/>
      <c r="BH44" s="2869"/>
      <c r="BI44" s="2869"/>
      <c r="BJ44" s="2869"/>
      <c r="BK44" s="2869"/>
      <c r="BL44" s="2869"/>
      <c r="BM44" s="2870"/>
      <c r="BN44" s="2834">
        <f>'GENERAL INFO'!L118</f>
        <v>0</v>
      </c>
      <c r="BO44" s="2835"/>
      <c r="BP44" s="2835"/>
      <c r="BQ44" s="2835"/>
      <c r="BR44" s="2835"/>
      <c r="BS44" s="2835"/>
      <c r="BT44" s="2835"/>
      <c r="BU44" s="2835"/>
      <c r="BV44" s="2835"/>
      <c r="BW44" s="2835"/>
      <c r="BX44" s="2835"/>
      <c r="BY44" s="2835"/>
      <c r="BZ44" s="2835"/>
      <c r="CA44" s="2835"/>
      <c r="CB44" s="2835"/>
      <c r="CC44" s="2835"/>
      <c r="CD44" s="756"/>
      <c r="CE44" s="623"/>
      <c r="CF44" s="623"/>
    </row>
    <row r="45" spans="2:84" s="578" customFormat="1" ht="20.100000000000001" customHeight="1" x14ac:dyDescent="0.2">
      <c r="B45" s="2887" t="s">
        <v>585</v>
      </c>
      <c r="C45" s="2888"/>
      <c r="D45" s="2890" t="s">
        <v>726</v>
      </c>
      <c r="E45" s="2891"/>
      <c r="F45" s="2891"/>
      <c r="G45" s="2891"/>
      <c r="H45" s="2891"/>
      <c r="I45" s="2891"/>
      <c r="J45" s="2891"/>
      <c r="K45" s="2891"/>
      <c r="L45" s="2891"/>
      <c r="M45" s="2891"/>
      <c r="N45" s="2891"/>
      <c r="O45" s="2891"/>
      <c r="P45" s="2891"/>
      <c r="Q45" s="2891"/>
      <c r="R45" s="2891"/>
      <c r="S45" s="2891"/>
      <c r="T45" s="2891"/>
      <c r="U45" s="2891"/>
      <c r="V45" s="2891"/>
      <c r="W45" s="624"/>
      <c r="X45" s="624"/>
      <c r="Y45" s="624"/>
      <c r="Z45" s="624"/>
      <c r="AA45" s="624"/>
      <c r="AB45" s="624"/>
      <c r="AC45" s="624"/>
      <c r="AD45" s="624"/>
      <c r="AE45" s="624"/>
      <c r="AF45" s="624"/>
      <c r="AG45" s="624"/>
      <c r="AH45" s="624"/>
      <c r="AI45" s="624"/>
      <c r="AJ45" s="624"/>
      <c r="AK45" s="624"/>
      <c r="AL45" s="624"/>
      <c r="AM45" s="624"/>
      <c r="AN45" s="628"/>
      <c r="AO45" s="628"/>
      <c r="AP45" s="628"/>
      <c r="AQ45" s="628"/>
      <c r="AR45" s="628"/>
      <c r="AS45" s="628"/>
      <c r="AT45" s="628"/>
      <c r="AU45" s="628"/>
      <c r="AV45" s="628"/>
      <c r="AW45" s="628"/>
      <c r="AX45" s="628"/>
      <c r="AY45" s="628"/>
      <c r="AZ45" s="628"/>
      <c r="BA45" s="628"/>
      <c r="BB45" s="628"/>
      <c r="BC45" s="628"/>
      <c r="BD45" s="628"/>
      <c r="BE45" s="628"/>
      <c r="BF45" s="628"/>
      <c r="BG45" s="628"/>
      <c r="BH45" s="628"/>
      <c r="BI45" s="628"/>
      <c r="BJ45" s="628"/>
      <c r="BK45" s="628"/>
      <c r="BL45" s="628"/>
      <c r="BM45" s="628"/>
      <c r="BN45" s="2834">
        <f>'GENERAL INFO'!L119</f>
        <v>0</v>
      </c>
      <c r="BO45" s="2835"/>
      <c r="BP45" s="2835"/>
      <c r="BQ45" s="2835"/>
      <c r="BR45" s="2835"/>
      <c r="BS45" s="2835"/>
      <c r="BT45" s="2835"/>
      <c r="BU45" s="2835"/>
      <c r="BV45" s="2835"/>
      <c r="BW45" s="2835"/>
      <c r="BX45" s="2835"/>
      <c r="BY45" s="2835"/>
      <c r="BZ45" s="2835"/>
      <c r="CA45" s="2835"/>
      <c r="CB45" s="2835"/>
      <c r="CC45" s="2835"/>
      <c r="CD45" s="757"/>
      <c r="CE45" s="623"/>
      <c r="CF45" s="623"/>
    </row>
    <row r="46" spans="2:84" s="578" customFormat="1" ht="20.100000000000001" customHeight="1" x14ac:dyDescent="0.2">
      <c r="B46" s="2887" t="s">
        <v>586</v>
      </c>
      <c r="C46" s="2888"/>
      <c r="D46" s="2890" t="s">
        <v>725</v>
      </c>
      <c r="E46" s="2891"/>
      <c r="F46" s="2891"/>
      <c r="G46" s="2891"/>
      <c r="H46" s="2891"/>
      <c r="I46" s="2891"/>
      <c r="J46" s="2891"/>
      <c r="K46" s="2891"/>
      <c r="L46" s="2891"/>
      <c r="M46" s="2891"/>
      <c r="N46" s="2891"/>
      <c r="O46" s="2891"/>
      <c r="P46" s="2891"/>
      <c r="Q46" s="2891"/>
      <c r="R46" s="2891"/>
      <c r="S46" s="2891"/>
      <c r="T46" s="2891"/>
      <c r="U46" s="2891"/>
      <c r="V46" s="2891"/>
      <c r="W46" s="2891"/>
      <c r="X46" s="2891"/>
      <c r="Y46" s="2891"/>
      <c r="Z46" s="2891"/>
      <c r="AA46" s="2891"/>
      <c r="AB46" s="2891"/>
      <c r="AC46" s="2891"/>
      <c r="AD46" s="2891"/>
      <c r="AE46" s="2891"/>
      <c r="AF46" s="2891"/>
      <c r="AG46" s="2891"/>
      <c r="AH46" s="2891"/>
      <c r="AI46" s="2891"/>
      <c r="AJ46" s="2891"/>
      <c r="AK46" s="2891"/>
      <c r="AL46" s="2891"/>
      <c r="AM46" s="2891"/>
      <c r="AN46" s="2891"/>
      <c r="AO46" s="2891"/>
      <c r="AP46" s="2891"/>
      <c r="AQ46" s="2891"/>
      <c r="AR46" s="2891"/>
      <c r="AS46" s="2891"/>
      <c r="AT46" s="2891"/>
      <c r="AU46" s="2891"/>
      <c r="AV46" s="2891"/>
      <c r="AW46" s="632"/>
      <c r="AX46" s="628"/>
      <c r="AY46" s="628"/>
      <c r="AZ46" s="628"/>
      <c r="BA46" s="628"/>
      <c r="BB46" s="628"/>
      <c r="BC46" s="628"/>
      <c r="BD46" s="628"/>
      <c r="BE46" s="628"/>
      <c r="BF46" s="628"/>
      <c r="BG46" s="628"/>
      <c r="BH46" s="628"/>
      <c r="BI46" s="628"/>
      <c r="BJ46" s="628"/>
      <c r="BK46" s="628"/>
      <c r="BL46" s="628"/>
      <c r="BM46" s="628"/>
      <c r="BN46" s="2834">
        <f>'GENERAL INFO'!L120</f>
        <v>0</v>
      </c>
      <c r="BO46" s="2835"/>
      <c r="BP46" s="2835"/>
      <c r="BQ46" s="2835"/>
      <c r="BR46" s="2835"/>
      <c r="BS46" s="2835"/>
      <c r="BT46" s="2835"/>
      <c r="BU46" s="2835"/>
      <c r="BV46" s="2835"/>
      <c r="BW46" s="2835"/>
      <c r="BX46" s="2835"/>
      <c r="BY46" s="2835"/>
      <c r="BZ46" s="2835"/>
      <c r="CA46" s="2835"/>
      <c r="CB46" s="2835"/>
      <c r="CC46" s="2835"/>
      <c r="CD46" s="757"/>
      <c r="CE46" s="623"/>
      <c r="CF46" s="623"/>
    </row>
    <row r="47" spans="2:84" s="578" customFormat="1" ht="20.100000000000001" customHeight="1" x14ac:dyDescent="0.2">
      <c r="B47" s="2887" t="s">
        <v>587</v>
      </c>
      <c r="C47" s="2888"/>
      <c r="D47" s="2890" t="s">
        <v>724</v>
      </c>
      <c r="E47" s="2891"/>
      <c r="F47" s="2891"/>
      <c r="G47" s="2891"/>
      <c r="H47" s="2891"/>
      <c r="I47" s="2891"/>
      <c r="J47" s="2891"/>
      <c r="K47" s="2891"/>
      <c r="L47" s="2891"/>
      <c r="M47" s="2891"/>
      <c r="N47" s="2891"/>
      <c r="O47" s="2891"/>
      <c r="P47" s="2891"/>
      <c r="Q47" s="2891"/>
      <c r="R47" s="2891"/>
      <c r="S47" s="2891"/>
      <c r="T47" s="2891"/>
      <c r="U47" s="2891"/>
      <c r="V47" s="2891"/>
      <c r="W47" s="2891"/>
      <c r="X47" s="2891"/>
      <c r="Y47" s="2891"/>
      <c r="Z47" s="2891"/>
      <c r="AA47" s="2891"/>
      <c r="AB47" s="2891"/>
      <c r="AC47" s="2891"/>
      <c r="AD47" s="2891"/>
      <c r="AE47" s="2891"/>
      <c r="AF47" s="2891"/>
      <c r="AG47" s="2891"/>
      <c r="AH47" s="2891"/>
      <c r="AI47" s="2891"/>
      <c r="AJ47" s="2891"/>
      <c r="AK47" s="2891"/>
      <c r="AL47" s="2891"/>
      <c r="AM47" s="2891"/>
      <c r="AN47" s="2891"/>
      <c r="AO47" s="2891"/>
      <c r="AP47" s="2891"/>
      <c r="AQ47" s="2891"/>
      <c r="AR47" s="2891"/>
      <c r="AS47" s="2891"/>
      <c r="AT47" s="2891"/>
      <c r="AU47" s="2891"/>
      <c r="AV47" s="2891"/>
      <c r="AW47" s="2891"/>
      <c r="AX47" s="2891"/>
      <c r="AY47" s="2891"/>
      <c r="AZ47" s="2891"/>
      <c r="BA47" s="2891"/>
      <c r="BB47" s="2891"/>
      <c r="BC47" s="2891"/>
      <c r="BD47" s="2891"/>
      <c r="BE47" s="2891"/>
      <c r="BF47" s="2891"/>
      <c r="BG47" s="2891"/>
      <c r="BH47" s="2891"/>
      <c r="BI47" s="2891"/>
      <c r="BJ47" s="2891"/>
      <c r="BK47" s="2891"/>
      <c r="BL47" s="2891"/>
      <c r="BM47" s="2894"/>
      <c r="BN47" s="2834">
        <f>'GENERAL INFO'!L121</f>
        <v>0</v>
      </c>
      <c r="BO47" s="2835"/>
      <c r="BP47" s="2835"/>
      <c r="BQ47" s="2835"/>
      <c r="BR47" s="2835"/>
      <c r="BS47" s="2835"/>
      <c r="BT47" s="2835"/>
      <c r="BU47" s="2835"/>
      <c r="BV47" s="2835"/>
      <c r="BW47" s="2835"/>
      <c r="BX47" s="2835"/>
      <c r="BY47" s="2835"/>
      <c r="BZ47" s="2835"/>
      <c r="CA47" s="2835"/>
      <c r="CB47" s="2835"/>
      <c r="CC47" s="2835"/>
      <c r="CD47" s="757"/>
      <c r="CE47" s="623"/>
      <c r="CF47" s="623"/>
    </row>
    <row r="48" spans="2:84" s="578" customFormat="1" ht="20.100000000000001" customHeight="1" x14ac:dyDescent="0.2">
      <c r="B48" s="2887" t="s">
        <v>588</v>
      </c>
      <c r="C48" s="2888"/>
      <c r="D48" s="2890" t="s">
        <v>723</v>
      </c>
      <c r="E48" s="2891"/>
      <c r="F48" s="2891"/>
      <c r="G48" s="2891"/>
      <c r="H48" s="2891"/>
      <c r="I48" s="2891"/>
      <c r="J48" s="2891"/>
      <c r="K48" s="2891"/>
      <c r="L48" s="2891"/>
      <c r="M48" s="2891"/>
      <c r="N48" s="2891"/>
      <c r="O48" s="2891"/>
      <c r="P48" s="2891"/>
      <c r="Q48" s="2891"/>
      <c r="R48" s="2891"/>
      <c r="S48" s="2891"/>
      <c r="T48" s="2891"/>
      <c r="U48" s="2891"/>
      <c r="V48" s="2891"/>
      <c r="W48" s="2891"/>
      <c r="X48" s="2891"/>
      <c r="Y48" s="2891"/>
      <c r="Z48" s="2891"/>
      <c r="AA48" s="2891"/>
      <c r="AB48" s="2891"/>
      <c r="AC48" s="2891"/>
      <c r="AD48" s="2891"/>
      <c r="AE48" s="2891"/>
      <c r="AF48" s="2891"/>
      <c r="AG48" s="2891"/>
      <c r="AH48" s="2891"/>
      <c r="AI48" s="2891"/>
      <c r="AJ48" s="2891"/>
      <c r="AK48" s="2891"/>
      <c r="AL48" s="2891"/>
      <c r="AM48" s="2891"/>
      <c r="AN48" s="2891"/>
      <c r="AO48" s="2891"/>
      <c r="AP48" s="2891"/>
      <c r="AQ48" s="2891"/>
      <c r="AR48" s="2891"/>
      <c r="AS48" s="2891"/>
      <c r="AT48" s="2891"/>
      <c r="AU48" s="2891"/>
      <c r="AV48" s="2891"/>
      <c r="AW48" s="2891"/>
      <c r="AX48" s="2891"/>
      <c r="AY48" s="2891"/>
      <c r="AZ48" s="2891"/>
      <c r="BA48" s="2891"/>
      <c r="BB48" s="2891"/>
      <c r="BC48" s="2891"/>
      <c r="BD48" s="2891"/>
      <c r="BE48" s="2891"/>
      <c r="BF48" s="2891"/>
      <c r="BG48" s="2891"/>
      <c r="BH48" s="2891"/>
      <c r="BI48" s="2891"/>
      <c r="BJ48" s="2891"/>
      <c r="BK48" s="2891"/>
      <c r="BL48" s="2891"/>
      <c r="BM48" s="2894"/>
      <c r="BN48" s="2834">
        <f>'GENERAL INFO'!L122</f>
        <v>0</v>
      </c>
      <c r="BO48" s="2835"/>
      <c r="BP48" s="2835"/>
      <c r="BQ48" s="2835"/>
      <c r="BR48" s="2835"/>
      <c r="BS48" s="2835"/>
      <c r="BT48" s="2835"/>
      <c r="BU48" s="2835"/>
      <c r="BV48" s="2835"/>
      <c r="BW48" s="2835"/>
      <c r="BX48" s="2835"/>
      <c r="BY48" s="2835"/>
      <c r="BZ48" s="2835"/>
      <c r="CA48" s="2835"/>
      <c r="CB48" s="2835"/>
      <c r="CC48" s="2835"/>
      <c r="CD48" s="757"/>
      <c r="CE48" s="623"/>
      <c r="CF48" s="623"/>
    </row>
    <row r="49" spans="2:84" s="578" customFormat="1" ht="20.100000000000001" customHeight="1" x14ac:dyDescent="0.2">
      <c r="B49" s="2887" t="s">
        <v>589</v>
      </c>
      <c r="C49" s="2888"/>
      <c r="D49" s="2890" t="s">
        <v>722</v>
      </c>
      <c r="E49" s="2892"/>
      <c r="F49" s="2892"/>
      <c r="G49" s="2892"/>
      <c r="H49" s="2892"/>
      <c r="I49" s="2892"/>
      <c r="J49" s="2892"/>
      <c r="K49" s="2892"/>
      <c r="L49" s="2892"/>
      <c r="M49" s="2892"/>
      <c r="N49" s="2892"/>
      <c r="O49" s="2892"/>
      <c r="P49" s="2892"/>
      <c r="Q49" s="2892"/>
      <c r="R49" s="2892"/>
      <c r="S49" s="2892"/>
      <c r="T49" s="2892"/>
      <c r="U49" s="2892"/>
      <c r="V49" s="2892"/>
      <c r="W49" s="2892"/>
      <c r="X49" s="2892"/>
      <c r="Y49" s="2892"/>
      <c r="Z49" s="2892"/>
      <c r="AA49" s="2892"/>
      <c r="AB49" s="2892"/>
      <c r="AC49" s="2892"/>
      <c r="AD49" s="2892"/>
      <c r="AE49" s="2892"/>
      <c r="AF49" s="2892"/>
      <c r="AG49" s="2892"/>
      <c r="AH49" s="2892"/>
      <c r="AI49" s="2892"/>
      <c r="AJ49" s="2892"/>
      <c r="AK49" s="2892"/>
      <c r="AL49" s="2892"/>
      <c r="AM49" s="2892"/>
      <c r="AN49" s="2892"/>
      <c r="AO49" s="2892"/>
      <c r="AP49" s="2892"/>
      <c r="AQ49" s="2892"/>
      <c r="AR49" s="2892"/>
      <c r="AS49" s="2892"/>
      <c r="AT49" s="2892"/>
      <c r="AU49" s="2892"/>
      <c r="AV49" s="2892"/>
      <c r="AW49" s="2892"/>
      <c r="AX49" s="2892"/>
      <c r="AY49" s="2892"/>
      <c r="AZ49" s="2892"/>
      <c r="BA49" s="2892"/>
      <c r="BB49" s="2892"/>
      <c r="BC49" s="2892"/>
      <c r="BD49" s="2892"/>
      <c r="BE49" s="2892"/>
      <c r="BF49" s="2892"/>
      <c r="BG49" s="2892"/>
      <c r="BH49" s="2892"/>
      <c r="BI49" s="2892"/>
      <c r="BJ49" s="2892"/>
      <c r="BK49" s="2892"/>
      <c r="BL49" s="2892"/>
      <c r="BM49" s="2893"/>
      <c r="BN49" s="2834">
        <f>'GENERAL INFO'!L123</f>
        <v>0</v>
      </c>
      <c r="BO49" s="2835"/>
      <c r="BP49" s="2835"/>
      <c r="BQ49" s="2835"/>
      <c r="BR49" s="2835"/>
      <c r="BS49" s="2835"/>
      <c r="BT49" s="2835"/>
      <c r="BU49" s="2835"/>
      <c r="BV49" s="2835"/>
      <c r="BW49" s="2835"/>
      <c r="BX49" s="2835"/>
      <c r="BY49" s="2835"/>
      <c r="BZ49" s="2835"/>
      <c r="CA49" s="2835"/>
      <c r="CB49" s="2835"/>
      <c r="CC49" s="2835"/>
      <c r="CD49" s="757"/>
      <c r="CE49" s="623"/>
      <c r="CF49" s="623"/>
    </row>
    <row r="50" spans="2:84" s="578" customFormat="1" ht="25.5" customHeight="1" x14ac:dyDescent="0.2">
      <c r="B50" s="2887" t="s">
        <v>592</v>
      </c>
      <c r="C50" s="2888"/>
      <c r="D50" s="2868" t="s">
        <v>721</v>
      </c>
      <c r="E50" s="2869"/>
      <c r="F50" s="2869"/>
      <c r="G50" s="2869"/>
      <c r="H50" s="2869"/>
      <c r="I50" s="2869"/>
      <c r="J50" s="2869"/>
      <c r="K50" s="2869"/>
      <c r="L50" s="2869"/>
      <c r="M50" s="2869"/>
      <c r="N50" s="2869"/>
      <c r="O50" s="2869"/>
      <c r="P50" s="2869"/>
      <c r="Q50" s="2869"/>
      <c r="R50" s="2869"/>
      <c r="S50" s="2869"/>
      <c r="T50" s="2869"/>
      <c r="U50" s="2869"/>
      <c r="V50" s="2869"/>
      <c r="W50" s="2869"/>
      <c r="X50" s="2869"/>
      <c r="Y50" s="2869"/>
      <c r="Z50" s="2869"/>
      <c r="AA50" s="2869"/>
      <c r="AB50" s="2869"/>
      <c r="AC50" s="2869"/>
      <c r="AD50" s="2869"/>
      <c r="AE50" s="2869"/>
      <c r="AF50" s="2869"/>
      <c r="AG50" s="2869"/>
      <c r="AH50" s="2869"/>
      <c r="AI50" s="2869"/>
      <c r="AJ50" s="2869"/>
      <c r="AK50" s="2869"/>
      <c r="AL50" s="2869"/>
      <c r="AM50" s="2869"/>
      <c r="AN50" s="2869"/>
      <c r="AO50" s="2869"/>
      <c r="AP50" s="2869"/>
      <c r="AQ50" s="2869"/>
      <c r="AR50" s="2869"/>
      <c r="AS50" s="2869"/>
      <c r="AT50" s="2869"/>
      <c r="AU50" s="2869"/>
      <c r="AV50" s="2869"/>
      <c r="AW50" s="2869"/>
      <c r="AX50" s="2869"/>
      <c r="AY50" s="2869"/>
      <c r="AZ50" s="628"/>
      <c r="BA50" s="628"/>
      <c r="BB50" s="628"/>
      <c r="BC50" s="628"/>
      <c r="BD50" s="628"/>
      <c r="BE50" s="628"/>
      <c r="BF50" s="631"/>
      <c r="BG50" s="628"/>
      <c r="BH50" s="628"/>
      <c r="BI50" s="628"/>
      <c r="BJ50" s="628"/>
      <c r="BK50" s="631"/>
      <c r="BL50" s="628"/>
      <c r="BM50" s="628"/>
      <c r="BN50" s="2834">
        <f>'GENERAL INFO'!L124</f>
        <v>0</v>
      </c>
      <c r="BO50" s="2835"/>
      <c r="BP50" s="2835"/>
      <c r="BQ50" s="2835"/>
      <c r="BR50" s="2835"/>
      <c r="BS50" s="2835"/>
      <c r="BT50" s="2835"/>
      <c r="BU50" s="2835"/>
      <c r="BV50" s="2835"/>
      <c r="BW50" s="2835"/>
      <c r="BX50" s="2835"/>
      <c r="BY50" s="2835"/>
      <c r="BZ50" s="2835"/>
      <c r="CA50" s="2835"/>
      <c r="CB50" s="2835"/>
      <c r="CC50" s="2835"/>
      <c r="CD50" s="757"/>
      <c r="CE50" s="623"/>
      <c r="CF50" s="623"/>
    </row>
    <row r="51" spans="2:84" s="578" customFormat="1" ht="20.100000000000001" customHeight="1" x14ac:dyDescent="0.2">
      <c r="B51" s="2897" t="s">
        <v>593</v>
      </c>
      <c r="C51" s="2898"/>
      <c r="D51" s="2868" t="s">
        <v>720</v>
      </c>
      <c r="E51" s="2869"/>
      <c r="F51" s="2869"/>
      <c r="G51" s="2869"/>
      <c r="H51" s="2869"/>
      <c r="I51" s="2869"/>
      <c r="J51" s="2869"/>
      <c r="K51" s="2869"/>
      <c r="L51" s="2869"/>
      <c r="M51" s="2869"/>
      <c r="N51" s="2869"/>
      <c r="O51" s="2869"/>
      <c r="P51" s="2869"/>
      <c r="Q51" s="2869"/>
      <c r="R51" s="2869"/>
      <c r="S51" s="2869"/>
      <c r="T51" s="2869"/>
      <c r="U51" s="2869"/>
      <c r="V51" s="2869"/>
      <c r="W51" s="2869"/>
      <c r="X51" s="2869"/>
      <c r="Y51" s="2869"/>
      <c r="Z51" s="2869"/>
      <c r="AA51" s="2869"/>
      <c r="AB51" s="2869"/>
      <c r="AC51" s="2869"/>
      <c r="AD51" s="2869"/>
      <c r="AE51" s="2869"/>
      <c r="AF51" s="2869"/>
      <c r="AG51" s="2869"/>
      <c r="AH51" s="2869"/>
      <c r="AI51" s="2869"/>
      <c r="AJ51" s="2869"/>
      <c r="AK51" s="2869"/>
      <c r="AL51" s="2869"/>
      <c r="AM51" s="2869"/>
      <c r="AN51" s="2869"/>
      <c r="AO51" s="2869"/>
      <c r="AP51" s="2869"/>
      <c r="AQ51" s="2869"/>
      <c r="AR51" s="2869"/>
      <c r="AS51" s="625"/>
      <c r="AT51" s="625"/>
      <c r="AU51" s="625"/>
      <c r="AV51" s="625"/>
      <c r="AW51" s="628"/>
      <c r="AX51" s="628"/>
      <c r="AY51" s="629"/>
      <c r="AZ51" s="629"/>
      <c r="BA51" s="629"/>
      <c r="BB51" s="629"/>
      <c r="BC51" s="629"/>
      <c r="BD51" s="629"/>
      <c r="BE51" s="629"/>
      <c r="BF51" s="629"/>
      <c r="BG51" s="629"/>
      <c r="BH51" s="629"/>
      <c r="BI51" s="629"/>
      <c r="BJ51" s="629"/>
      <c r="BK51" s="628"/>
      <c r="BL51" s="628"/>
      <c r="BM51" s="628"/>
      <c r="BN51" s="2834">
        <f>'GENERAL INFO'!L125</f>
        <v>0</v>
      </c>
      <c r="BO51" s="2835"/>
      <c r="BP51" s="2835"/>
      <c r="BQ51" s="2835"/>
      <c r="BR51" s="2835"/>
      <c r="BS51" s="2835"/>
      <c r="BT51" s="2835"/>
      <c r="BU51" s="2835"/>
      <c r="BV51" s="2835"/>
      <c r="BW51" s="2835"/>
      <c r="BX51" s="2835"/>
      <c r="BY51" s="2835"/>
      <c r="BZ51" s="2835"/>
      <c r="CA51" s="2835"/>
      <c r="CB51" s="2835"/>
      <c r="CC51" s="2835"/>
      <c r="CD51" s="757"/>
      <c r="CE51" s="623"/>
      <c r="CF51" s="623"/>
    </row>
    <row r="52" spans="2:84" s="578" customFormat="1" ht="20.100000000000001" customHeight="1" x14ac:dyDescent="0.2">
      <c r="B52" s="2895" t="s">
        <v>719</v>
      </c>
      <c r="C52" s="2896"/>
      <c r="D52" s="2896"/>
      <c r="E52" s="2896"/>
      <c r="F52" s="2896"/>
      <c r="G52" s="2896"/>
      <c r="H52" s="2896"/>
      <c r="I52" s="2896"/>
      <c r="J52" s="2896"/>
      <c r="K52" s="2896"/>
      <c r="L52" s="2896"/>
      <c r="M52" s="2896"/>
      <c r="N52" s="2896"/>
      <c r="O52" s="2896"/>
      <c r="P52" s="630"/>
      <c r="Q52" s="630"/>
      <c r="R52" s="630"/>
      <c r="S52" s="630"/>
      <c r="T52" s="630"/>
      <c r="U52" s="630"/>
      <c r="V52" s="630"/>
      <c r="W52" s="630"/>
      <c r="X52" s="630"/>
      <c r="Y52" s="630"/>
      <c r="Z52" s="630"/>
      <c r="AA52" s="630"/>
      <c r="AB52" s="630"/>
      <c r="AC52" s="630"/>
      <c r="AD52" s="630"/>
      <c r="AE52" s="630"/>
      <c r="AF52" s="630"/>
      <c r="AG52" s="630"/>
      <c r="AH52" s="630"/>
      <c r="AI52" s="630"/>
      <c r="AJ52" s="630"/>
      <c r="AK52" s="630"/>
      <c r="AL52" s="630"/>
      <c r="AM52" s="630"/>
      <c r="AN52" s="628"/>
      <c r="AO52" s="628"/>
      <c r="AP52" s="628"/>
      <c r="AQ52" s="628"/>
      <c r="AR52" s="628"/>
      <c r="AS52" s="628"/>
      <c r="AT52" s="628"/>
      <c r="AU52" s="628"/>
      <c r="AV52" s="628"/>
      <c r="AW52" s="628"/>
      <c r="AX52" s="628"/>
      <c r="AY52" s="629"/>
      <c r="AZ52" s="629"/>
      <c r="BA52" s="629"/>
      <c r="BB52" s="629"/>
      <c r="BC52" s="629"/>
      <c r="BD52" s="629"/>
      <c r="BE52" s="629"/>
      <c r="BF52" s="629"/>
      <c r="BG52" s="629"/>
      <c r="BH52" s="629"/>
      <c r="BI52" s="629"/>
      <c r="BJ52" s="629"/>
      <c r="BK52" s="628"/>
      <c r="BL52" s="628"/>
      <c r="BM52" s="628"/>
      <c r="BN52" s="2847"/>
      <c r="BO52" s="2848"/>
      <c r="BP52" s="2848"/>
      <c r="BQ52" s="2848"/>
      <c r="BR52" s="2848"/>
      <c r="BS52" s="2848"/>
      <c r="BT52" s="2848"/>
      <c r="BU52" s="2848"/>
      <c r="BV52" s="2848"/>
      <c r="BW52" s="2848"/>
      <c r="BX52" s="2848"/>
      <c r="BY52" s="2848"/>
      <c r="BZ52" s="2848"/>
      <c r="CA52" s="2848"/>
      <c r="CB52" s="2848"/>
      <c r="CC52" s="2848"/>
      <c r="CD52" s="2849"/>
      <c r="CE52" s="623"/>
      <c r="CF52" s="623"/>
    </row>
    <row r="53" spans="2:84" s="578" customFormat="1" ht="20.100000000000001" customHeight="1" x14ac:dyDescent="0.2">
      <c r="B53" s="2887" t="s">
        <v>594</v>
      </c>
      <c r="C53" s="2888"/>
      <c r="D53" s="2868" t="s">
        <v>718</v>
      </c>
      <c r="E53" s="2869"/>
      <c r="F53" s="2869"/>
      <c r="G53" s="2869"/>
      <c r="H53" s="2869"/>
      <c r="I53" s="2869"/>
      <c r="J53" s="2869"/>
      <c r="K53" s="2869"/>
      <c r="L53" s="2869"/>
      <c r="M53" s="2869"/>
      <c r="N53" s="2869"/>
      <c r="O53" s="2869"/>
      <c r="P53" s="2869"/>
      <c r="Q53" s="2869"/>
      <c r="R53" s="2869"/>
      <c r="S53" s="2869"/>
      <c r="T53" s="2869"/>
      <c r="U53" s="2869"/>
      <c r="V53" s="2869"/>
      <c r="W53" s="2869"/>
      <c r="X53" s="2869"/>
      <c r="Y53" s="2869"/>
      <c r="Z53" s="2869"/>
      <c r="AA53" s="2869"/>
      <c r="AB53" s="2869"/>
      <c r="AC53" s="2869"/>
      <c r="AD53" s="2869"/>
      <c r="AE53" s="2869"/>
      <c r="AF53" s="2869"/>
      <c r="AG53" s="2869"/>
      <c r="AH53" s="2869"/>
      <c r="AI53" s="2869"/>
      <c r="AJ53" s="2869"/>
      <c r="AK53" s="2869"/>
      <c r="AL53" s="2869"/>
      <c r="AM53" s="2869"/>
      <c r="AN53" s="2869"/>
      <c r="AO53" s="2869"/>
      <c r="AP53" s="2869"/>
      <c r="AQ53" s="2869"/>
      <c r="AR53" s="2869"/>
      <c r="AS53" s="2869"/>
      <c r="AT53" s="628"/>
      <c r="AU53" s="628"/>
      <c r="AV53" s="628"/>
      <c r="AW53" s="628"/>
      <c r="AX53" s="628"/>
      <c r="AY53" s="628"/>
      <c r="AZ53" s="628"/>
      <c r="BA53" s="628"/>
      <c r="BB53" s="628"/>
      <c r="BC53" s="628"/>
      <c r="BD53" s="628"/>
      <c r="BE53" s="628"/>
      <c r="BF53" s="628"/>
      <c r="BG53" s="628"/>
      <c r="BH53" s="628"/>
      <c r="BI53" s="628"/>
      <c r="BJ53" s="628"/>
      <c r="BK53" s="628"/>
      <c r="BL53" s="628"/>
      <c r="BM53" s="628"/>
      <c r="BN53" s="2834">
        <f>'GENERAL INFO'!L128</f>
        <v>0</v>
      </c>
      <c r="BO53" s="2835"/>
      <c r="BP53" s="2835"/>
      <c r="BQ53" s="2835"/>
      <c r="BR53" s="2835"/>
      <c r="BS53" s="2835"/>
      <c r="BT53" s="2835"/>
      <c r="BU53" s="2835"/>
      <c r="BV53" s="2835"/>
      <c r="BW53" s="2835"/>
      <c r="BX53" s="2835"/>
      <c r="BY53" s="2835"/>
      <c r="BZ53" s="2835"/>
      <c r="CA53" s="2835"/>
      <c r="CB53" s="2835"/>
      <c r="CC53" s="2835"/>
      <c r="CD53" s="758"/>
      <c r="CE53" s="623"/>
      <c r="CF53" s="623"/>
    </row>
    <row r="54" spans="2:84" s="578" customFormat="1" ht="20.100000000000001" customHeight="1" x14ac:dyDescent="0.2">
      <c r="B54" s="2887" t="s">
        <v>595</v>
      </c>
      <c r="C54" s="2888"/>
      <c r="D54" s="2868" t="s">
        <v>717</v>
      </c>
      <c r="E54" s="2869"/>
      <c r="F54" s="2869"/>
      <c r="G54" s="2869"/>
      <c r="H54" s="2869"/>
      <c r="I54" s="2869"/>
      <c r="J54" s="2869"/>
      <c r="K54" s="2869"/>
      <c r="L54" s="2869"/>
      <c r="M54" s="2869"/>
      <c r="N54" s="2869"/>
      <c r="O54" s="2869"/>
      <c r="P54" s="2869"/>
      <c r="Q54" s="2869"/>
      <c r="R54" s="2869"/>
      <c r="S54" s="2869"/>
      <c r="T54" s="2869"/>
      <c r="U54" s="2869"/>
      <c r="V54" s="2869"/>
      <c r="W54" s="2869"/>
      <c r="X54" s="2869"/>
      <c r="Y54" s="2869"/>
      <c r="Z54" s="2869"/>
      <c r="AA54" s="2869"/>
      <c r="AB54" s="2869"/>
      <c r="AC54" s="2869"/>
      <c r="AD54" s="2869"/>
      <c r="AE54" s="2869"/>
      <c r="AF54" s="2869"/>
      <c r="AG54" s="2869"/>
      <c r="AH54" s="2869"/>
      <c r="AI54" s="2869"/>
      <c r="AJ54" s="2869"/>
      <c r="AK54" s="2869"/>
      <c r="AL54" s="2869"/>
      <c r="AM54" s="2869"/>
      <c r="AN54" s="2869"/>
      <c r="AO54" s="2869"/>
      <c r="AP54" s="2869"/>
      <c r="AQ54" s="624"/>
      <c r="AR54" s="624"/>
      <c r="AS54" s="624"/>
      <c r="AT54" s="624"/>
      <c r="AU54" s="624"/>
      <c r="AV54" s="624"/>
      <c r="AW54" s="624"/>
      <c r="AX54" s="624"/>
      <c r="AY54" s="624"/>
      <c r="AZ54" s="624"/>
      <c r="BA54" s="624"/>
      <c r="BB54" s="624"/>
      <c r="BC54" s="624"/>
      <c r="BD54" s="624"/>
      <c r="BE54" s="624"/>
      <c r="BF54" s="627"/>
      <c r="BG54" s="627"/>
      <c r="BH54" s="627"/>
      <c r="BI54" s="627"/>
      <c r="BJ54" s="627"/>
      <c r="BK54" s="627"/>
      <c r="BL54" s="627"/>
      <c r="BM54" s="627"/>
      <c r="BN54" s="2834">
        <f>'GENERAL INFO'!L130</f>
        <v>0</v>
      </c>
      <c r="BO54" s="2835"/>
      <c r="BP54" s="2835"/>
      <c r="BQ54" s="2835"/>
      <c r="BR54" s="2835"/>
      <c r="BS54" s="2835"/>
      <c r="BT54" s="2835"/>
      <c r="BU54" s="2835"/>
      <c r="BV54" s="2835"/>
      <c r="BW54" s="2835"/>
      <c r="BX54" s="2835"/>
      <c r="BY54" s="2835"/>
      <c r="BZ54" s="2835"/>
      <c r="CA54" s="2835"/>
      <c r="CB54" s="2835"/>
      <c r="CC54" s="2835"/>
      <c r="CD54" s="758"/>
      <c r="CE54" s="623"/>
      <c r="CF54" s="623"/>
    </row>
    <row r="55" spans="2:84" s="578" customFormat="1" ht="20.100000000000001" customHeight="1" x14ac:dyDescent="0.2">
      <c r="B55" s="2887" t="s">
        <v>596</v>
      </c>
      <c r="C55" s="2888"/>
      <c r="D55" s="2868" t="s">
        <v>716</v>
      </c>
      <c r="E55" s="2869"/>
      <c r="F55" s="2869"/>
      <c r="G55" s="2869"/>
      <c r="H55" s="2869"/>
      <c r="I55" s="2869"/>
      <c r="J55" s="2869"/>
      <c r="K55" s="2869"/>
      <c r="L55" s="2869"/>
      <c r="M55" s="2869"/>
      <c r="N55" s="2869"/>
      <c r="O55" s="2869"/>
      <c r="P55" s="2869"/>
      <c r="Q55" s="2869"/>
      <c r="R55" s="2869"/>
      <c r="S55" s="2869"/>
      <c r="T55" s="2869"/>
      <c r="U55" s="2869"/>
      <c r="V55" s="2869"/>
      <c r="W55" s="2869"/>
      <c r="X55" s="2869"/>
      <c r="Y55" s="2869"/>
      <c r="Z55" s="2869"/>
      <c r="AA55" s="2869"/>
      <c r="AB55" s="2869"/>
      <c r="AC55" s="2869"/>
      <c r="AD55" s="2869"/>
      <c r="AE55" s="2869"/>
      <c r="AF55" s="2869"/>
      <c r="AG55" s="2869"/>
      <c r="AH55" s="2869"/>
      <c r="AI55" s="2869"/>
      <c r="AJ55" s="2869"/>
      <c r="AK55" s="2869"/>
      <c r="AL55" s="2869"/>
      <c r="AM55" s="2869"/>
      <c r="AN55" s="2869"/>
      <c r="AO55" s="2869"/>
      <c r="AP55" s="2869"/>
      <c r="AQ55" s="2869"/>
      <c r="AR55" s="2869"/>
      <c r="AS55" s="2869"/>
      <c r="AT55" s="2869"/>
      <c r="AU55" s="2869"/>
      <c r="AV55" s="2869"/>
      <c r="AW55" s="2869"/>
      <c r="AX55" s="2869"/>
      <c r="AY55" s="2869"/>
      <c r="AZ55" s="2869"/>
      <c r="BA55" s="2869"/>
      <c r="BB55" s="2869"/>
      <c r="BC55" s="2869"/>
      <c r="BD55" s="2869"/>
      <c r="BE55" s="2869"/>
      <c r="BF55" s="626"/>
      <c r="BG55" s="626"/>
      <c r="BH55" s="626"/>
      <c r="BI55" s="626"/>
      <c r="BJ55" s="626"/>
      <c r="BK55" s="626"/>
      <c r="BL55" s="626"/>
      <c r="BM55" s="626"/>
      <c r="BN55" s="2834">
        <f>'GENERAL INFO'!L131</f>
        <v>0</v>
      </c>
      <c r="BO55" s="2835"/>
      <c r="BP55" s="2835"/>
      <c r="BQ55" s="2835"/>
      <c r="BR55" s="2835"/>
      <c r="BS55" s="2835"/>
      <c r="BT55" s="2835"/>
      <c r="BU55" s="2835"/>
      <c r="BV55" s="2835"/>
      <c r="BW55" s="2835"/>
      <c r="BX55" s="2835"/>
      <c r="BY55" s="2835"/>
      <c r="BZ55" s="2835"/>
      <c r="CA55" s="2835"/>
      <c r="CB55" s="2835"/>
      <c r="CC55" s="2835"/>
      <c r="CD55" s="758"/>
      <c r="CE55" s="623"/>
      <c r="CF55" s="623"/>
    </row>
    <row r="56" spans="2:84" s="578" customFormat="1" ht="20.100000000000001" customHeight="1" x14ac:dyDescent="0.2">
      <c r="B56" s="2895" t="s">
        <v>715</v>
      </c>
      <c r="C56" s="2896"/>
      <c r="D56" s="2896"/>
      <c r="E56" s="2896"/>
      <c r="F56" s="2896"/>
      <c r="G56" s="2896"/>
      <c r="H56" s="2896"/>
      <c r="I56" s="2896"/>
      <c r="J56" s="2896"/>
      <c r="K56" s="2896"/>
      <c r="L56" s="2896"/>
      <c r="M56" s="2896"/>
      <c r="N56" s="2896"/>
      <c r="O56" s="2896"/>
      <c r="P56" s="2896"/>
      <c r="Q56" s="2896"/>
      <c r="R56" s="2896"/>
      <c r="S56" s="2896"/>
      <c r="T56" s="2896"/>
      <c r="U56" s="2896"/>
      <c r="V56" s="2896"/>
      <c r="W56" s="2896"/>
      <c r="X56" s="625"/>
      <c r="Y56" s="625"/>
      <c r="Z56" s="625"/>
      <c r="AA56" s="625"/>
      <c r="AB56" s="625"/>
      <c r="AC56" s="625"/>
      <c r="AD56" s="625"/>
      <c r="AE56" s="625"/>
      <c r="AF56" s="625"/>
      <c r="AG56" s="625"/>
      <c r="AH56" s="625"/>
      <c r="AI56" s="625"/>
      <c r="AJ56" s="625"/>
      <c r="AK56" s="625"/>
      <c r="AL56" s="625"/>
      <c r="AM56" s="625"/>
      <c r="AN56" s="625"/>
      <c r="AO56" s="625"/>
      <c r="AP56" s="625"/>
      <c r="AQ56" s="625"/>
      <c r="AR56" s="625"/>
      <c r="AS56" s="625"/>
      <c r="AT56" s="625"/>
      <c r="AU56" s="625"/>
      <c r="AV56" s="625"/>
      <c r="AW56" s="625"/>
      <c r="AX56" s="625"/>
      <c r="AY56" s="625"/>
      <c r="AZ56" s="625"/>
      <c r="BA56" s="625"/>
      <c r="BB56" s="625"/>
      <c r="BC56" s="625"/>
      <c r="BD56" s="625"/>
      <c r="BE56" s="625"/>
      <c r="BF56" s="625"/>
      <c r="BG56" s="625"/>
      <c r="BH56" s="625"/>
      <c r="BI56" s="625"/>
      <c r="BJ56" s="625"/>
      <c r="BK56" s="625"/>
      <c r="BL56" s="625"/>
      <c r="BM56" s="625"/>
      <c r="BN56" s="2847"/>
      <c r="BO56" s="2848"/>
      <c r="BP56" s="2848"/>
      <c r="BQ56" s="2848"/>
      <c r="BR56" s="2848"/>
      <c r="BS56" s="2848"/>
      <c r="BT56" s="2848"/>
      <c r="BU56" s="2848"/>
      <c r="BV56" s="2848"/>
      <c r="BW56" s="2848"/>
      <c r="BX56" s="2848"/>
      <c r="BY56" s="2848"/>
      <c r="BZ56" s="2848"/>
      <c r="CA56" s="2848"/>
      <c r="CB56" s="2848"/>
      <c r="CC56" s="2848"/>
      <c r="CD56" s="2849"/>
      <c r="CE56" s="623"/>
      <c r="CF56" s="623"/>
    </row>
    <row r="57" spans="2:84" s="578" customFormat="1" ht="20.100000000000001" customHeight="1" x14ac:dyDescent="0.2">
      <c r="B57" s="2887" t="s">
        <v>597</v>
      </c>
      <c r="C57" s="2888"/>
      <c r="D57" s="2868" t="s">
        <v>714</v>
      </c>
      <c r="E57" s="2869"/>
      <c r="F57" s="2869"/>
      <c r="G57" s="2869"/>
      <c r="H57" s="2869"/>
      <c r="I57" s="2869"/>
      <c r="J57" s="2869"/>
      <c r="K57" s="2869"/>
      <c r="L57" s="2869"/>
      <c r="M57" s="2869"/>
      <c r="N57" s="2869"/>
      <c r="O57" s="2869"/>
      <c r="P57" s="2869"/>
      <c r="Q57" s="2869"/>
      <c r="R57" s="2869"/>
      <c r="S57" s="2869"/>
      <c r="T57" s="2869"/>
      <c r="U57" s="2869"/>
      <c r="V57" s="2869"/>
      <c r="W57" s="2869"/>
      <c r="X57" s="2869"/>
      <c r="Y57" s="2869"/>
      <c r="Z57" s="2869"/>
      <c r="AA57" s="2869"/>
      <c r="AB57" s="2869"/>
      <c r="AC57" s="2869"/>
      <c r="AD57" s="2869"/>
      <c r="AE57" s="2869"/>
      <c r="AF57" s="2869"/>
      <c r="AG57" s="2869"/>
      <c r="AH57" s="2869"/>
      <c r="AI57" s="2869"/>
      <c r="AJ57" s="2869"/>
      <c r="AK57" s="2869"/>
      <c r="AL57" s="2869"/>
      <c r="AM57" s="2869"/>
      <c r="AN57" s="2869"/>
      <c r="AO57" s="2869"/>
      <c r="AP57" s="2869"/>
      <c r="AQ57" s="2869"/>
      <c r="AR57" s="2869"/>
      <c r="AS57" s="2869"/>
      <c r="AT57" s="2869"/>
      <c r="AU57" s="2869"/>
      <c r="AV57" s="2869"/>
      <c r="AW57" s="2869"/>
      <c r="AX57" s="2869"/>
      <c r="AY57" s="2869"/>
      <c r="AZ57" s="2869"/>
      <c r="BA57" s="2869"/>
      <c r="BB57" s="2869"/>
      <c r="BC57" s="2869"/>
      <c r="BD57" s="2869"/>
      <c r="BE57" s="2869"/>
      <c r="BF57" s="624"/>
      <c r="BG57" s="624"/>
      <c r="BH57" s="624"/>
      <c r="BI57" s="624"/>
      <c r="BJ57" s="624"/>
      <c r="BK57" s="624"/>
      <c r="BL57" s="624"/>
      <c r="BM57" s="624"/>
      <c r="BN57" s="2851">
        <f>'GENERAL INFO'!L133</f>
        <v>0</v>
      </c>
      <c r="BO57" s="2852"/>
      <c r="BP57" s="2852"/>
      <c r="BQ57" s="2852"/>
      <c r="BR57" s="2852"/>
      <c r="BS57" s="2852"/>
      <c r="BT57" s="2852"/>
      <c r="BU57" s="2852"/>
      <c r="BV57" s="2852"/>
      <c r="BW57" s="2852"/>
      <c r="BX57" s="2852"/>
      <c r="BY57" s="2852"/>
      <c r="BZ57" s="2852"/>
      <c r="CA57" s="2852"/>
      <c r="CB57" s="2852"/>
      <c r="CC57" s="2852"/>
      <c r="CD57" s="757"/>
      <c r="CE57" s="623"/>
      <c r="CF57" s="623"/>
    </row>
    <row r="58" spans="2:84" s="578" customFormat="1" ht="20.100000000000001" customHeight="1" x14ac:dyDescent="0.2">
      <c r="B58" s="2887" t="s">
        <v>598</v>
      </c>
      <c r="C58" s="2888"/>
      <c r="D58" s="2868" t="s">
        <v>713</v>
      </c>
      <c r="E58" s="2869"/>
      <c r="F58" s="2869"/>
      <c r="G58" s="2869"/>
      <c r="H58" s="2869"/>
      <c r="I58" s="2869"/>
      <c r="J58" s="2869"/>
      <c r="K58" s="2869"/>
      <c r="L58" s="2869"/>
      <c r="M58" s="2869"/>
      <c r="N58" s="2869"/>
      <c r="O58" s="2869"/>
      <c r="P58" s="2869"/>
      <c r="Q58" s="2869"/>
      <c r="R58" s="2869"/>
      <c r="S58" s="2869"/>
      <c r="T58" s="2869"/>
      <c r="U58" s="2869"/>
      <c r="V58" s="2869"/>
      <c r="W58" s="2869"/>
      <c r="X58" s="2869"/>
      <c r="Y58" s="2869"/>
      <c r="Z58" s="2869"/>
      <c r="AA58" s="2869"/>
      <c r="AB58" s="2869"/>
      <c r="AC58" s="2869"/>
      <c r="AD58" s="2869"/>
      <c r="AE58" s="2869"/>
      <c r="AF58" s="2869"/>
      <c r="AG58" s="2869"/>
      <c r="AH58" s="2869"/>
      <c r="AI58" s="2869"/>
      <c r="AJ58" s="2869"/>
      <c r="AK58" s="2869"/>
      <c r="AL58" s="2869"/>
      <c r="AM58" s="2869"/>
      <c r="AN58" s="2869"/>
      <c r="AO58" s="2869"/>
      <c r="AP58" s="2869"/>
      <c r="AQ58" s="2869"/>
      <c r="AR58" s="2869"/>
      <c r="AS58" s="2869"/>
      <c r="AT58" s="2869"/>
      <c r="AU58" s="2869"/>
      <c r="AV58" s="2869"/>
      <c r="AW58" s="2869"/>
      <c r="AX58" s="2869"/>
      <c r="AY58" s="2869"/>
      <c r="AZ58" s="2869"/>
      <c r="BA58" s="2869"/>
      <c r="BB58" s="2869"/>
      <c r="BC58" s="2869"/>
      <c r="BD58" s="2869"/>
      <c r="BE58" s="2869"/>
      <c r="BF58" s="2869"/>
      <c r="BG58" s="624"/>
      <c r="BH58" s="624"/>
      <c r="BI58" s="624"/>
      <c r="BJ58" s="624"/>
      <c r="BK58" s="624"/>
      <c r="BL58" s="624"/>
      <c r="BM58" s="624"/>
      <c r="BN58" s="2851">
        <f>'GENERAL INFO'!L136</f>
        <v>0</v>
      </c>
      <c r="BO58" s="2852"/>
      <c r="BP58" s="2852"/>
      <c r="BQ58" s="2852"/>
      <c r="BR58" s="2852"/>
      <c r="BS58" s="2852"/>
      <c r="BT58" s="2852"/>
      <c r="BU58" s="2852"/>
      <c r="BV58" s="2852"/>
      <c r="BW58" s="2852"/>
      <c r="BX58" s="2852"/>
      <c r="BY58" s="2852"/>
      <c r="BZ58" s="2852"/>
      <c r="CA58" s="2852"/>
      <c r="CB58" s="2852"/>
      <c r="CC58" s="2852"/>
      <c r="CD58" s="757"/>
      <c r="CE58" s="623"/>
      <c r="CF58" s="623"/>
    </row>
    <row r="59" spans="2:84" s="578" customFormat="1" ht="20.100000000000001" customHeight="1" x14ac:dyDescent="0.2">
      <c r="B59" s="2887" t="s">
        <v>599</v>
      </c>
      <c r="C59" s="2888"/>
      <c r="D59" s="2868" t="s">
        <v>712</v>
      </c>
      <c r="E59" s="2869"/>
      <c r="F59" s="2869"/>
      <c r="G59" s="2869"/>
      <c r="H59" s="2869"/>
      <c r="I59" s="2869"/>
      <c r="J59" s="2869"/>
      <c r="K59" s="2869"/>
      <c r="L59" s="2869"/>
      <c r="M59" s="2869"/>
      <c r="N59" s="2869"/>
      <c r="O59" s="2869"/>
      <c r="P59" s="2869"/>
      <c r="Q59" s="2869"/>
      <c r="R59" s="2869"/>
      <c r="S59" s="2869"/>
      <c r="T59" s="2869"/>
      <c r="U59" s="2869"/>
      <c r="V59" s="2869"/>
      <c r="W59" s="2869"/>
      <c r="X59" s="2869"/>
      <c r="Y59" s="2869"/>
      <c r="Z59" s="2869"/>
      <c r="AA59" s="2869"/>
      <c r="AB59" s="2869"/>
      <c r="AC59" s="2869"/>
      <c r="AD59" s="2869"/>
      <c r="AE59" s="2869"/>
      <c r="AF59" s="2869"/>
      <c r="AG59" s="2869"/>
      <c r="AH59" s="2869"/>
      <c r="AI59" s="2869"/>
      <c r="AJ59" s="2869"/>
      <c r="AK59" s="2869"/>
      <c r="AL59" s="2869"/>
      <c r="AM59" s="2869"/>
      <c r="AN59" s="2869"/>
      <c r="AO59" s="2869"/>
      <c r="AP59" s="2869"/>
      <c r="AQ59" s="2869"/>
      <c r="AR59" s="2869"/>
      <c r="AS59" s="2869"/>
      <c r="AT59" s="2869"/>
      <c r="AU59" s="2869"/>
      <c r="AV59" s="2869"/>
      <c r="AW59" s="2869"/>
      <c r="AX59" s="2869"/>
      <c r="AY59" s="2869"/>
      <c r="AZ59" s="2869"/>
      <c r="BA59" s="2869"/>
      <c r="BB59" s="2869"/>
      <c r="BC59" s="2869"/>
      <c r="BD59" s="2869"/>
      <c r="BE59" s="2869"/>
      <c r="BF59" s="2869"/>
      <c r="BG59" s="2869"/>
      <c r="BH59" s="2869"/>
      <c r="BI59" s="2869"/>
      <c r="BJ59" s="2869"/>
      <c r="BK59" s="2869"/>
      <c r="BL59" s="2869"/>
      <c r="BM59" s="2870"/>
      <c r="BN59" s="2851">
        <f>+'GENERAL INFO'!L141</f>
        <v>0</v>
      </c>
      <c r="BO59" s="2852"/>
      <c r="BP59" s="2852"/>
      <c r="BQ59" s="2852"/>
      <c r="BR59" s="2852"/>
      <c r="BS59" s="2852"/>
      <c r="BT59" s="2852"/>
      <c r="BU59" s="2852"/>
      <c r="BV59" s="2852"/>
      <c r="BW59" s="2852"/>
      <c r="BX59" s="2852"/>
      <c r="BY59" s="2852"/>
      <c r="BZ59" s="2852"/>
      <c r="CA59" s="2852"/>
      <c r="CB59" s="2852"/>
      <c r="CC59" s="2852"/>
      <c r="CD59" s="757"/>
      <c r="CE59" s="623"/>
      <c r="CF59" s="623"/>
    </row>
    <row r="60" spans="2:84" s="578" customFormat="1" ht="20.100000000000001" customHeight="1" x14ac:dyDescent="0.2">
      <c r="B60" s="2887" t="s">
        <v>600</v>
      </c>
      <c r="C60" s="2888"/>
      <c r="D60" s="2858" t="s">
        <v>711</v>
      </c>
      <c r="E60" s="2859"/>
      <c r="F60" s="2859"/>
      <c r="G60" s="2859"/>
      <c r="H60" s="2859"/>
      <c r="I60" s="2859"/>
      <c r="J60" s="2859"/>
      <c r="K60" s="2859"/>
      <c r="L60" s="2859"/>
      <c r="M60" s="2859"/>
      <c r="N60" s="2859"/>
      <c r="O60" s="2859"/>
      <c r="P60" s="2859"/>
      <c r="Q60" s="2859"/>
      <c r="R60" s="2859"/>
      <c r="S60" s="2859"/>
      <c r="T60" s="2859"/>
      <c r="U60" s="2859"/>
      <c r="V60" s="2859"/>
      <c r="W60" s="2859"/>
      <c r="X60" s="2859"/>
      <c r="Y60" s="2859"/>
      <c r="Z60" s="2859"/>
      <c r="AA60" s="2859"/>
      <c r="AB60" s="2859"/>
      <c r="AC60" s="2859"/>
      <c r="AD60" s="2859"/>
      <c r="AE60" s="2859"/>
      <c r="AF60" s="2859"/>
      <c r="AG60" s="2859"/>
      <c r="AH60" s="2859"/>
      <c r="AI60" s="2859"/>
      <c r="AJ60" s="2859"/>
      <c r="AK60" s="2859"/>
      <c r="AL60" s="2859"/>
      <c r="AM60" s="2859"/>
      <c r="AN60" s="2859"/>
      <c r="AO60" s="2859"/>
      <c r="AP60" s="2859"/>
      <c r="AQ60" s="2859"/>
      <c r="AR60" s="2859"/>
      <c r="AS60" s="2859"/>
      <c r="AT60" s="2859"/>
      <c r="AU60" s="2859"/>
      <c r="AV60" s="2859"/>
      <c r="AW60" s="2859"/>
      <c r="AX60" s="2859"/>
      <c r="AY60" s="2859"/>
      <c r="AZ60" s="2859"/>
      <c r="BA60" s="2859"/>
      <c r="BB60" s="2859"/>
      <c r="BC60" s="2859"/>
      <c r="BD60" s="2859"/>
      <c r="BE60" s="2859"/>
      <c r="BF60" s="2859"/>
      <c r="BG60" s="2859"/>
      <c r="BH60" s="2859"/>
      <c r="BI60" s="2859"/>
      <c r="BJ60" s="2859"/>
      <c r="BK60" s="2859"/>
      <c r="BL60" s="2859"/>
      <c r="BM60" s="2860"/>
      <c r="BN60" s="2851">
        <f>personalreliefs</f>
        <v>0</v>
      </c>
      <c r="BO60" s="2852"/>
      <c r="BP60" s="2852"/>
      <c r="BQ60" s="2852"/>
      <c r="BR60" s="2852"/>
      <c r="BS60" s="2852"/>
      <c r="BT60" s="2852"/>
      <c r="BU60" s="2852"/>
      <c r="BV60" s="2852"/>
      <c r="BW60" s="2852"/>
      <c r="BX60" s="2852"/>
      <c r="BY60" s="2852"/>
      <c r="BZ60" s="2852"/>
      <c r="CA60" s="2852"/>
      <c r="CB60" s="2852"/>
      <c r="CC60" s="2852"/>
      <c r="CD60" s="759"/>
      <c r="CE60" s="579"/>
      <c r="CF60" s="579"/>
    </row>
    <row r="61" spans="2:84" s="578" customFormat="1" ht="20.100000000000001" customHeight="1" x14ac:dyDescent="0.2">
      <c r="B61" s="2887" t="s">
        <v>601</v>
      </c>
      <c r="C61" s="2888"/>
      <c r="D61" s="2868" t="s">
        <v>710</v>
      </c>
      <c r="E61" s="2869"/>
      <c r="F61" s="2869"/>
      <c r="G61" s="2869"/>
      <c r="H61" s="2869"/>
      <c r="I61" s="2869"/>
      <c r="J61" s="2869"/>
      <c r="K61" s="2869"/>
      <c r="L61" s="2869"/>
      <c r="M61" s="2869"/>
      <c r="N61" s="2869"/>
      <c r="O61" s="2869"/>
      <c r="P61" s="2869"/>
      <c r="Q61" s="2869"/>
      <c r="R61" s="2869"/>
      <c r="S61" s="2869"/>
      <c r="T61" s="2869"/>
      <c r="U61" s="2869"/>
      <c r="V61" s="2869"/>
      <c r="W61" s="2869"/>
      <c r="X61" s="2869"/>
      <c r="Y61" s="2869"/>
      <c r="Z61" s="2869"/>
      <c r="AA61" s="2869"/>
      <c r="AB61" s="2869"/>
      <c r="AC61" s="2869"/>
      <c r="AD61" s="2869"/>
      <c r="AE61" s="2869"/>
      <c r="AF61" s="2869"/>
      <c r="AG61" s="2869"/>
      <c r="AH61" s="2869"/>
      <c r="AI61" s="2869"/>
      <c r="AJ61" s="2869"/>
      <c r="AK61" s="2869"/>
      <c r="AL61" s="2869"/>
      <c r="AM61" s="2869"/>
      <c r="AN61" s="2869"/>
      <c r="AO61" s="2869"/>
      <c r="AP61" s="2869"/>
      <c r="AQ61" s="2869"/>
      <c r="AR61" s="2869"/>
      <c r="AS61" s="2869"/>
      <c r="AT61" s="2869"/>
      <c r="AU61" s="2869"/>
      <c r="AV61" s="2869"/>
      <c r="AW61" s="2869"/>
      <c r="AX61" s="2869"/>
      <c r="AY61" s="2869"/>
      <c r="AZ61" s="2869"/>
      <c r="BA61" s="2869"/>
      <c r="BB61" s="2869"/>
      <c r="BC61" s="2869"/>
      <c r="BD61" s="2869"/>
      <c r="BE61" s="2869"/>
      <c r="BF61" s="2869"/>
      <c r="BG61" s="2869"/>
      <c r="BH61" s="2869"/>
      <c r="BI61" s="622"/>
      <c r="BJ61" s="622"/>
      <c r="BK61" s="622"/>
      <c r="BL61" s="622"/>
      <c r="BM61" s="622"/>
      <c r="BN61" s="2851">
        <f>BN59-BN60</f>
        <v>0</v>
      </c>
      <c r="BO61" s="2852"/>
      <c r="BP61" s="2852"/>
      <c r="BQ61" s="2852"/>
      <c r="BR61" s="2852"/>
      <c r="BS61" s="2852"/>
      <c r="BT61" s="2852"/>
      <c r="BU61" s="2852"/>
      <c r="BV61" s="2852"/>
      <c r="BW61" s="2852"/>
      <c r="BX61" s="2852"/>
      <c r="BY61" s="2852"/>
      <c r="BZ61" s="2852"/>
      <c r="CA61" s="2852"/>
      <c r="CB61" s="2852"/>
      <c r="CC61" s="2852"/>
      <c r="CD61" s="759"/>
      <c r="CE61" s="579"/>
      <c r="CF61" s="579"/>
    </row>
    <row r="62" spans="2:84" s="578" customFormat="1" ht="20.100000000000001" customHeight="1" x14ac:dyDescent="0.2">
      <c r="B62" s="2887" t="s">
        <v>602</v>
      </c>
      <c r="C62" s="2888"/>
      <c r="D62" s="2868" t="s">
        <v>709</v>
      </c>
      <c r="E62" s="2869"/>
      <c r="F62" s="2869"/>
      <c r="G62" s="2869"/>
      <c r="H62" s="2869"/>
      <c r="I62" s="2869"/>
      <c r="J62" s="2869"/>
      <c r="K62" s="2869"/>
      <c r="L62" s="2869"/>
      <c r="M62" s="2869"/>
      <c r="N62" s="2869"/>
      <c r="O62" s="2869"/>
      <c r="P62" s="2869"/>
      <c r="Q62" s="2869"/>
      <c r="R62" s="2869"/>
      <c r="S62" s="2869"/>
      <c r="T62" s="2869"/>
      <c r="U62" s="2869"/>
      <c r="V62" s="2869"/>
      <c r="W62" s="2869"/>
      <c r="X62" s="2869"/>
      <c r="Y62" s="2869"/>
      <c r="Z62" s="2869"/>
      <c r="AA62" s="2869"/>
      <c r="AB62" s="2869"/>
      <c r="AC62" s="2869"/>
      <c r="AD62" s="2869"/>
      <c r="AE62" s="2869"/>
      <c r="AF62" s="2869"/>
      <c r="AG62" s="2869"/>
      <c r="AH62" s="2869"/>
      <c r="AI62" s="2869"/>
      <c r="AJ62" s="2869"/>
      <c r="AK62" s="2869"/>
      <c r="AL62" s="2869"/>
      <c r="AM62" s="2869"/>
      <c r="AN62" s="2869"/>
      <c r="AO62" s="2869"/>
      <c r="AP62" s="2869"/>
      <c r="AQ62" s="2869"/>
      <c r="AR62" s="2869"/>
      <c r="AS62" s="2869"/>
      <c r="AT62" s="2869"/>
      <c r="AU62" s="2869"/>
      <c r="AV62" s="2869"/>
      <c r="AW62" s="2869"/>
      <c r="AX62" s="2869"/>
      <c r="AY62" s="2869"/>
      <c r="AZ62" s="2869"/>
      <c r="BA62" s="2869"/>
      <c r="BB62" s="2869"/>
      <c r="BC62" s="2869"/>
      <c r="BD62" s="2869"/>
      <c r="BE62" s="2869"/>
      <c r="BF62" s="2869"/>
      <c r="BG62" s="2869"/>
      <c r="BH62" s="2869"/>
      <c r="BI62" s="2869"/>
      <c r="BJ62" s="2869"/>
      <c r="BK62" s="2869"/>
      <c r="BL62" s="621"/>
      <c r="BM62" s="621"/>
      <c r="BN62" s="2851">
        <f>+'GENERAL INFO'!L145</f>
        <v>0</v>
      </c>
      <c r="BO62" s="2852"/>
      <c r="BP62" s="2852"/>
      <c r="BQ62" s="2852"/>
      <c r="BR62" s="2852"/>
      <c r="BS62" s="2852"/>
      <c r="BT62" s="2852"/>
      <c r="BU62" s="2852"/>
      <c r="BV62" s="2852"/>
      <c r="BW62" s="2852"/>
      <c r="BX62" s="2852"/>
      <c r="BY62" s="2852"/>
      <c r="BZ62" s="2852"/>
      <c r="CA62" s="2852"/>
      <c r="CB62" s="2852"/>
      <c r="CC62" s="2852"/>
      <c r="CD62" s="759"/>
      <c r="CE62" s="579"/>
      <c r="CF62" s="579"/>
    </row>
    <row r="63" spans="2:84" s="578" customFormat="1" ht="20.100000000000001" customHeight="1" x14ac:dyDescent="0.2">
      <c r="B63" s="2887" t="s">
        <v>603</v>
      </c>
      <c r="C63" s="2888"/>
      <c r="D63" s="2868" t="s">
        <v>708</v>
      </c>
      <c r="E63" s="2869"/>
      <c r="F63" s="2869"/>
      <c r="G63" s="2869"/>
      <c r="H63" s="2869"/>
      <c r="I63" s="2869"/>
      <c r="J63" s="2869"/>
      <c r="K63" s="2869"/>
      <c r="L63" s="2869"/>
      <c r="M63" s="2869"/>
      <c r="N63" s="2869"/>
      <c r="O63" s="2869"/>
      <c r="P63" s="2869"/>
      <c r="Q63" s="2869"/>
      <c r="R63" s="2869"/>
      <c r="S63" s="2869"/>
      <c r="T63" s="2869"/>
      <c r="U63" s="2869"/>
      <c r="V63" s="2869"/>
      <c r="W63" s="2869"/>
      <c r="X63" s="2869"/>
      <c r="Y63" s="2869"/>
      <c r="Z63" s="2869"/>
      <c r="AA63" s="2869"/>
      <c r="AB63" s="2869"/>
      <c r="AC63" s="2869"/>
      <c r="AD63" s="2869"/>
      <c r="AE63" s="2869"/>
      <c r="AF63" s="2869"/>
      <c r="AG63" s="2869"/>
      <c r="AH63" s="2869"/>
      <c r="AI63" s="2869"/>
      <c r="AJ63" s="2869"/>
      <c r="AK63" s="2869"/>
      <c r="AL63" s="2869"/>
      <c r="AM63" s="2869"/>
      <c r="AN63" s="2869"/>
      <c r="AO63" s="2869"/>
      <c r="AP63" s="2869"/>
      <c r="AQ63" s="2869"/>
      <c r="AR63" s="2869"/>
      <c r="AS63" s="2869"/>
      <c r="AT63" s="2869"/>
      <c r="AU63" s="2869"/>
      <c r="AV63" s="2869"/>
      <c r="AW63" s="2869"/>
      <c r="AX63" s="2869"/>
      <c r="AY63" s="2869"/>
      <c r="AZ63" s="2869"/>
      <c r="BA63" s="2869"/>
      <c r="BB63" s="2869"/>
      <c r="BC63" s="2869"/>
      <c r="BD63" s="2869"/>
      <c r="BE63" s="2869"/>
      <c r="BF63" s="2869"/>
      <c r="BG63" s="2869"/>
      <c r="BH63" s="2869"/>
      <c r="BI63" s="2869"/>
      <c r="BJ63" s="2869"/>
      <c r="BK63" s="2869"/>
      <c r="BL63" s="621"/>
      <c r="BM63" s="621"/>
      <c r="BN63" s="2851">
        <f>'GENERAL INFO'!L137</f>
        <v>0</v>
      </c>
      <c r="BO63" s="2852"/>
      <c r="BP63" s="2852"/>
      <c r="BQ63" s="2852"/>
      <c r="BR63" s="2852"/>
      <c r="BS63" s="2852"/>
      <c r="BT63" s="2852"/>
      <c r="BU63" s="2852"/>
      <c r="BV63" s="2852"/>
      <c r="BW63" s="2852"/>
      <c r="BX63" s="2852"/>
      <c r="BY63" s="2852"/>
      <c r="BZ63" s="2852"/>
      <c r="CA63" s="2852"/>
      <c r="CB63" s="2852"/>
      <c r="CC63" s="2852"/>
      <c r="CD63" s="759"/>
      <c r="CE63" s="579"/>
      <c r="CF63" s="579"/>
    </row>
    <row r="64" spans="2:84" s="578" customFormat="1" ht="20.100000000000001" customHeight="1" x14ac:dyDescent="0.2">
      <c r="B64" s="2887" t="s">
        <v>694</v>
      </c>
      <c r="C64" s="2888"/>
      <c r="D64" s="2868" t="s">
        <v>707</v>
      </c>
      <c r="E64" s="2869"/>
      <c r="F64" s="2869"/>
      <c r="G64" s="2869"/>
      <c r="H64" s="2869"/>
      <c r="I64" s="2869"/>
      <c r="J64" s="2869"/>
      <c r="K64" s="2869"/>
      <c r="L64" s="2869"/>
      <c r="M64" s="2869"/>
      <c r="N64" s="2869"/>
      <c r="O64" s="2869"/>
      <c r="P64" s="2869"/>
      <c r="Q64" s="2869"/>
      <c r="R64" s="2869"/>
      <c r="S64" s="2869"/>
      <c r="T64" s="2869"/>
      <c r="U64" s="2869"/>
      <c r="V64" s="2869"/>
      <c r="W64" s="2869"/>
      <c r="X64" s="2869"/>
      <c r="Y64" s="2869"/>
      <c r="Z64" s="2869"/>
      <c r="AA64" s="2869"/>
      <c r="AB64" s="2869"/>
      <c r="AC64" s="2869"/>
      <c r="AD64" s="2869"/>
      <c r="AE64" s="2869"/>
      <c r="AF64" s="2869"/>
      <c r="AG64" s="2869"/>
      <c r="AH64" s="2869"/>
      <c r="AI64" s="2869"/>
      <c r="AJ64" s="2869"/>
      <c r="AK64" s="2869"/>
      <c r="AL64" s="2869"/>
      <c r="AM64" s="2869"/>
      <c r="AN64" s="2869"/>
      <c r="AO64" s="2869"/>
      <c r="AP64" s="2869"/>
      <c r="AQ64" s="2869"/>
      <c r="AR64" s="2869"/>
      <c r="AS64" s="2869"/>
      <c r="AT64" s="2869"/>
      <c r="AU64" s="2869"/>
      <c r="AV64" s="2869"/>
      <c r="AW64" s="2869"/>
      <c r="AX64" s="2869"/>
      <c r="AY64" s="2869"/>
      <c r="AZ64" s="2869"/>
      <c r="BA64" s="2869"/>
      <c r="BB64" s="2869"/>
      <c r="BC64" s="2869"/>
      <c r="BD64" s="2869"/>
      <c r="BE64" s="2869"/>
      <c r="BF64" s="2869"/>
      <c r="BG64" s="2869"/>
      <c r="BH64" s="2869"/>
      <c r="BI64" s="2869"/>
      <c r="BJ64" s="2869"/>
      <c r="BK64" s="2869"/>
      <c r="BL64" s="621"/>
      <c r="BM64" s="621"/>
      <c r="BN64" s="2851">
        <f>+'GENERAL INFO'!L147</f>
        <v>0</v>
      </c>
      <c r="BO64" s="2852"/>
      <c r="BP64" s="2852"/>
      <c r="BQ64" s="2852"/>
      <c r="BR64" s="2852"/>
      <c r="BS64" s="2852"/>
      <c r="BT64" s="2852"/>
      <c r="BU64" s="2852"/>
      <c r="BV64" s="2852"/>
      <c r="BW64" s="2852"/>
      <c r="BX64" s="2852"/>
      <c r="BY64" s="2852"/>
      <c r="BZ64" s="2852"/>
      <c r="CA64" s="2852"/>
      <c r="CB64" s="2852"/>
      <c r="CC64" s="2852"/>
      <c r="CD64" s="759"/>
      <c r="CE64" s="579"/>
      <c r="CF64" s="579"/>
    </row>
    <row r="65" spans="1:84" s="578" customFormat="1" ht="20.100000000000001" customHeight="1" x14ac:dyDescent="0.2">
      <c r="B65" s="2887" t="s">
        <v>695</v>
      </c>
      <c r="C65" s="2888"/>
      <c r="D65" s="2868" t="s">
        <v>706</v>
      </c>
      <c r="E65" s="2869"/>
      <c r="F65" s="2869"/>
      <c r="G65" s="2869"/>
      <c r="H65" s="2869"/>
      <c r="I65" s="2869"/>
      <c r="J65" s="2869"/>
      <c r="K65" s="2869"/>
      <c r="L65" s="2869"/>
      <c r="M65" s="2869"/>
      <c r="N65" s="2869"/>
      <c r="O65" s="2869"/>
      <c r="P65" s="2869"/>
      <c r="Q65" s="2869"/>
      <c r="R65" s="2869"/>
      <c r="S65" s="2869"/>
      <c r="T65" s="2869"/>
      <c r="U65" s="2869"/>
      <c r="V65" s="2869"/>
      <c r="W65" s="2869"/>
      <c r="X65" s="2869"/>
      <c r="Y65" s="2869"/>
      <c r="Z65" s="2869"/>
      <c r="AA65" s="2869"/>
      <c r="AB65" s="2869"/>
      <c r="AC65" s="2869"/>
      <c r="AD65" s="2869"/>
      <c r="AE65" s="2869"/>
      <c r="AF65" s="2869"/>
      <c r="AG65" s="2869"/>
      <c r="AH65" s="2869"/>
      <c r="AI65" s="2869"/>
      <c r="AJ65" s="2869"/>
      <c r="AK65" s="2869"/>
      <c r="AL65" s="2869"/>
      <c r="AM65" s="2869"/>
      <c r="AN65" s="2869"/>
      <c r="AO65" s="2869"/>
      <c r="AP65" s="2869"/>
      <c r="AQ65" s="2869"/>
      <c r="AR65" s="2869"/>
      <c r="AS65" s="2869"/>
      <c r="AT65" s="2869"/>
      <c r="AU65" s="2869"/>
      <c r="AV65" s="2869"/>
      <c r="AW65" s="2869"/>
      <c r="AX65" s="2869"/>
      <c r="AY65" s="2869"/>
      <c r="AZ65" s="2869"/>
      <c r="BA65" s="2869"/>
      <c r="BB65" s="2869"/>
      <c r="BC65" s="2869"/>
      <c r="BD65" s="2869"/>
      <c r="BE65" s="2869"/>
      <c r="BF65" s="2869"/>
      <c r="BG65" s="2869"/>
      <c r="BH65" s="2869"/>
      <c r="BI65" s="621"/>
      <c r="BJ65" s="621"/>
      <c r="BK65" s="621"/>
      <c r="BL65" s="621"/>
      <c r="BM65" s="620"/>
      <c r="BN65" s="2851">
        <f>BN64</f>
        <v>0</v>
      </c>
      <c r="BO65" s="2852"/>
      <c r="BP65" s="2852"/>
      <c r="BQ65" s="2852"/>
      <c r="BR65" s="2852"/>
      <c r="BS65" s="2852"/>
      <c r="BT65" s="2852"/>
      <c r="BU65" s="2852"/>
      <c r="BV65" s="2852"/>
      <c r="BW65" s="2852"/>
      <c r="BX65" s="2852"/>
      <c r="BY65" s="2852"/>
      <c r="BZ65" s="2852"/>
      <c r="CA65" s="2852"/>
      <c r="CB65" s="2852"/>
      <c r="CC65" s="2852"/>
      <c r="CD65" s="759"/>
      <c r="CE65" s="579"/>
      <c r="CF65" s="579"/>
    </row>
    <row r="66" spans="1:84" s="578" customFormat="1" ht="24" customHeight="1" x14ac:dyDescent="0.2">
      <c r="B66" s="2889" t="s">
        <v>705</v>
      </c>
      <c r="C66" s="2889"/>
      <c r="D66" s="2889"/>
      <c r="E66" s="2889"/>
      <c r="F66" s="2889"/>
      <c r="G66" s="2889"/>
      <c r="H66" s="2889"/>
      <c r="I66" s="2889"/>
      <c r="J66" s="2889"/>
      <c r="K66" s="2889"/>
      <c r="L66" s="2889"/>
      <c r="M66" s="2889"/>
      <c r="N66" s="2889"/>
      <c r="O66" s="2889"/>
      <c r="P66" s="2889"/>
      <c r="Q66" s="2889"/>
      <c r="R66" s="2889"/>
      <c r="S66" s="2889"/>
      <c r="T66" s="2889"/>
      <c r="U66" s="2889"/>
      <c r="V66" s="2889"/>
      <c r="W66" s="2889"/>
      <c r="X66" s="2889"/>
      <c r="Y66" s="2889"/>
      <c r="Z66" s="2889"/>
      <c r="AA66" s="2889"/>
      <c r="AB66" s="2889"/>
      <c r="AC66" s="2889"/>
      <c r="AD66" s="2889"/>
      <c r="AE66" s="2889"/>
      <c r="AF66" s="2889"/>
      <c r="AG66" s="2889"/>
      <c r="AH66" s="619"/>
      <c r="AI66" s="619"/>
      <c r="AJ66" s="619"/>
      <c r="AK66" s="619"/>
      <c r="AL66" s="619"/>
      <c r="AM66" s="619"/>
      <c r="AN66" s="619"/>
      <c r="AO66" s="619"/>
      <c r="AP66" s="619"/>
      <c r="AQ66" s="619"/>
      <c r="AR66" s="619"/>
      <c r="AS66" s="619"/>
      <c r="AT66" s="619"/>
      <c r="AU66" s="619"/>
      <c r="AV66" s="619"/>
      <c r="AW66" s="619"/>
      <c r="AX66" s="619"/>
      <c r="AY66" s="619"/>
      <c r="AZ66" s="619"/>
      <c r="BA66" s="619"/>
      <c r="BB66" s="619"/>
      <c r="BC66" s="619"/>
      <c r="BD66" s="619"/>
      <c r="BE66" s="619"/>
      <c r="BF66" s="619"/>
      <c r="BG66" s="619"/>
      <c r="BH66" s="619"/>
      <c r="BI66" s="619"/>
      <c r="BJ66" s="619"/>
      <c r="BK66" s="619"/>
      <c r="BL66" s="619"/>
      <c r="BM66" s="619"/>
      <c r="BN66" s="619"/>
      <c r="BO66" s="619"/>
      <c r="BP66" s="619"/>
      <c r="BQ66" s="619"/>
      <c r="BR66" s="619"/>
      <c r="BS66" s="619"/>
      <c r="BT66" s="619"/>
      <c r="BU66" s="619"/>
      <c r="BV66" s="619"/>
      <c r="BW66" s="619"/>
      <c r="BX66" s="619"/>
      <c r="BY66" s="619"/>
      <c r="BZ66" s="619"/>
      <c r="CA66" s="619"/>
      <c r="CB66" s="619"/>
      <c r="CC66" s="619"/>
      <c r="CD66" s="619"/>
      <c r="CE66" s="579"/>
      <c r="CF66" s="579"/>
    </row>
    <row r="67" spans="1:84" s="578" customFormat="1" ht="4.5" customHeight="1" thickBot="1" x14ac:dyDescent="0.25">
      <c r="B67" s="584"/>
      <c r="C67" s="584"/>
      <c r="D67" s="584"/>
      <c r="E67" s="583"/>
      <c r="F67" s="582"/>
      <c r="G67" s="581"/>
      <c r="H67" s="581"/>
      <c r="I67" s="581"/>
      <c r="J67" s="581"/>
      <c r="K67" s="580"/>
      <c r="L67" s="580"/>
      <c r="M67" s="580"/>
      <c r="N67" s="580"/>
      <c r="O67" s="580"/>
      <c r="P67" s="580"/>
      <c r="Q67" s="580"/>
      <c r="R67" s="580"/>
      <c r="S67" s="580"/>
      <c r="T67" s="580"/>
      <c r="U67" s="580"/>
      <c r="V67" s="580"/>
      <c r="W67" s="580"/>
      <c r="X67" s="580"/>
      <c r="Y67" s="580"/>
      <c r="Z67" s="580"/>
      <c r="AA67" s="580"/>
      <c r="AB67" s="580"/>
      <c r="AC67" s="580"/>
      <c r="AD67" s="580"/>
      <c r="AE67" s="580"/>
      <c r="AF67" s="580"/>
      <c r="AG67" s="580"/>
      <c r="AH67" s="580"/>
      <c r="AI67" s="580"/>
      <c r="AJ67" s="580"/>
      <c r="AK67" s="580"/>
      <c r="AL67" s="580"/>
      <c r="AM67" s="580"/>
      <c r="AN67" s="580"/>
      <c r="AO67" s="580"/>
      <c r="AP67" s="580"/>
      <c r="AQ67" s="580"/>
      <c r="AR67" s="580"/>
      <c r="AS67" s="580"/>
      <c r="AT67" s="580"/>
      <c r="AU67" s="580"/>
      <c r="AV67" s="580"/>
      <c r="AW67" s="580"/>
      <c r="AX67" s="580"/>
      <c r="AY67" s="580"/>
      <c r="AZ67" s="580"/>
      <c r="BA67" s="580"/>
      <c r="BB67" s="580"/>
      <c r="BC67" s="580"/>
      <c r="BD67" s="580"/>
      <c r="BE67" s="580"/>
      <c r="BF67" s="580"/>
      <c r="BG67" s="580"/>
      <c r="BH67" s="580"/>
      <c r="BI67" s="580"/>
      <c r="BJ67" s="580"/>
      <c r="BK67" s="580"/>
      <c r="BL67" s="580"/>
      <c r="BM67" s="580"/>
      <c r="BN67" s="580"/>
      <c r="BO67" s="580"/>
      <c r="BP67" s="580"/>
      <c r="BQ67" s="580"/>
      <c r="BR67" s="580"/>
      <c r="BS67" s="580"/>
      <c r="BT67" s="580"/>
      <c r="BU67" s="580"/>
      <c r="BV67" s="580"/>
      <c r="BW67" s="580"/>
      <c r="BX67" s="580"/>
      <c r="BY67" s="580"/>
      <c r="BZ67" s="580"/>
      <c r="CA67" s="580"/>
      <c r="CB67" s="580"/>
      <c r="CC67" s="580"/>
      <c r="CD67" s="580"/>
      <c r="CE67" s="579"/>
      <c r="CF67" s="579"/>
    </row>
    <row r="68" spans="1:84" s="578" customFormat="1" ht="9.9499999999999993" customHeight="1" x14ac:dyDescent="0.2">
      <c r="B68" s="618"/>
      <c r="C68" s="617"/>
      <c r="D68" s="617"/>
      <c r="E68" s="617"/>
      <c r="F68" s="617"/>
      <c r="G68" s="617"/>
      <c r="H68" s="617"/>
      <c r="I68" s="617"/>
      <c r="J68" s="617"/>
      <c r="K68" s="617"/>
      <c r="L68" s="617"/>
      <c r="M68" s="617"/>
      <c r="N68" s="617"/>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4"/>
      <c r="CE68" s="579"/>
      <c r="CF68" s="579"/>
    </row>
    <row r="69" spans="1:84" s="578" customFormat="1" ht="13.5" customHeight="1" x14ac:dyDescent="0.2">
      <c r="B69" s="2900" t="s">
        <v>584</v>
      </c>
      <c r="C69" s="2901"/>
      <c r="D69" s="2914" t="s">
        <v>704</v>
      </c>
      <c r="E69" s="2914"/>
      <c r="F69" s="2914"/>
      <c r="G69" s="2914"/>
      <c r="H69" s="613" t="s">
        <v>29</v>
      </c>
      <c r="I69" s="2903" t="s">
        <v>703</v>
      </c>
      <c r="J69" s="2903"/>
      <c r="K69" s="2903"/>
      <c r="L69" s="2843" t="s">
        <v>33</v>
      </c>
      <c r="M69" s="2843"/>
      <c r="N69" s="2843"/>
      <c r="O69" s="2843"/>
      <c r="P69" s="2843"/>
      <c r="Q69" s="2843"/>
      <c r="R69" s="2843"/>
      <c r="S69" s="2843"/>
      <c r="T69" s="2843"/>
      <c r="U69" s="2843"/>
      <c r="V69" s="2843"/>
      <c r="W69" s="2843"/>
      <c r="X69" s="2843"/>
      <c r="Y69" s="2843"/>
      <c r="Z69" s="2843"/>
      <c r="AA69" s="2843"/>
      <c r="AB69" s="2843"/>
      <c r="AC69" s="2843"/>
      <c r="AD69" s="2843"/>
      <c r="AE69" s="2843"/>
      <c r="AF69" s="2843"/>
      <c r="AG69" s="2843"/>
      <c r="AH69" s="2843"/>
      <c r="AI69" s="2843"/>
      <c r="AJ69" s="2843"/>
      <c r="AK69" s="2843"/>
      <c r="AL69" s="2843"/>
      <c r="AM69" s="2843"/>
      <c r="AN69" s="2843"/>
      <c r="AO69" s="2843"/>
      <c r="AP69" s="2843"/>
      <c r="AQ69" s="2843"/>
      <c r="AR69" s="2843"/>
      <c r="AS69" s="611"/>
      <c r="AT69" s="611"/>
      <c r="AU69" s="610"/>
      <c r="AV69" s="2850" t="s">
        <v>702</v>
      </c>
      <c r="AW69" s="2850"/>
      <c r="AX69" s="2850"/>
      <c r="AY69" s="2850"/>
      <c r="AZ69" s="2850"/>
      <c r="BA69" s="2850"/>
      <c r="BB69" s="2850"/>
      <c r="BC69" s="2850"/>
      <c r="BD69" s="2850"/>
      <c r="BE69" s="2850"/>
      <c r="BF69" s="2850"/>
      <c r="BG69" s="2850"/>
      <c r="BH69" s="2850"/>
      <c r="BI69" s="2850"/>
      <c r="BJ69" s="2850"/>
      <c r="BK69" s="2850"/>
      <c r="BL69" s="2850"/>
      <c r="BM69" s="2850"/>
      <c r="BN69" s="2850"/>
      <c r="BO69" s="609"/>
      <c r="BP69" s="609"/>
      <c r="BQ69" s="2836"/>
      <c r="BR69" s="2837"/>
      <c r="BS69" s="2837"/>
      <c r="BT69" s="2837"/>
      <c r="BU69" s="2837"/>
      <c r="BV69" s="2837"/>
      <c r="BW69" s="2837"/>
      <c r="BX69" s="2837"/>
      <c r="BY69" s="2837"/>
      <c r="BZ69" s="2837"/>
      <c r="CA69" s="2837"/>
      <c r="CB69" s="2837"/>
      <c r="CC69" s="2838"/>
      <c r="CD69" s="603"/>
      <c r="CE69" s="579"/>
      <c r="CF69" s="579"/>
    </row>
    <row r="70" spans="1:84" s="578" customFormat="1" ht="9.9499999999999993" customHeight="1" x14ac:dyDescent="0.2">
      <c r="B70" s="608"/>
      <c r="C70" s="599"/>
      <c r="D70" s="599"/>
      <c r="E70" s="599"/>
      <c r="F70" s="599"/>
      <c r="G70" s="599"/>
      <c r="H70" s="599"/>
      <c r="I70" s="599"/>
      <c r="J70" s="607"/>
      <c r="K70" s="607"/>
      <c r="L70" s="607"/>
      <c r="M70" s="599"/>
      <c r="N70" s="599"/>
      <c r="O70" s="606"/>
      <c r="P70" s="606"/>
      <c r="Q70" s="606"/>
      <c r="R70" s="605"/>
      <c r="S70" s="605"/>
      <c r="T70" s="605"/>
      <c r="U70" s="605"/>
      <c r="V70" s="605"/>
      <c r="W70" s="605"/>
      <c r="X70" s="605"/>
      <c r="Y70" s="605"/>
      <c r="Z70" s="605"/>
      <c r="AA70" s="605"/>
      <c r="AB70" s="605"/>
      <c r="AC70" s="605"/>
      <c r="AD70" s="605"/>
      <c r="AE70" s="605"/>
      <c r="AF70" s="605"/>
      <c r="AG70" s="605"/>
      <c r="AH70" s="605"/>
      <c r="AI70" s="605"/>
      <c r="AJ70" s="605"/>
      <c r="AK70" s="605"/>
      <c r="AL70" s="605"/>
      <c r="AM70" s="605"/>
      <c r="AN70" s="605"/>
      <c r="AO70" s="605"/>
      <c r="AP70" s="604"/>
      <c r="AQ70" s="604"/>
      <c r="AR70" s="604"/>
      <c r="AS70" s="604"/>
      <c r="AT70" s="604"/>
      <c r="AU70" s="604"/>
      <c r="AV70" s="604"/>
      <c r="AW70" s="604"/>
      <c r="AX70" s="604"/>
      <c r="AY70" s="604"/>
      <c r="AZ70" s="604"/>
      <c r="BA70" s="604"/>
      <c r="BB70" s="604"/>
      <c r="BC70" s="604"/>
      <c r="BD70" s="604"/>
      <c r="BE70" s="604"/>
      <c r="BF70" s="604"/>
      <c r="BG70" s="604"/>
      <c r="BH70" s="604"/>
      <c r="BI70" s="604"/>
      <c r="BJ70" s="604"/>
      <c r="BK70" s="604"/>
      <c r="BL70" s="604"/>
      <c r="BM70" s="604"/>
      <c r="BN70" s="604"/>
      <c r="BO70" s="604"/>
      <c r="BP70" s="604"/>
      <c r="BQ70" s="2839"/>
      <c r="BR70" s="2840"/>
      <c r="BS70" s="2840"/>
      <c r="BT70" s="2840"/>
      <c r="BU70" s="2840"/>
      <c r="BV70" s="2840"/>
      <c r="BW70" s="2840"/>
      <c r="BX70" s="2840"/>
      <c r="BY70" s="2840"/>
      <c r="BZ70" s="2840"/>
      <c r="CA70" s="2840"/>
      <c r="CB70" s="2840"/>
      <c r="CC70" s="2841"/>
      <c r="CD70" s="603"/>
      <c r="CE70" s="579"/>
      <c r="CF70" s="579"/>
    </row>
    <row r="71" spans="1:84" s="578" customFormat="1" ht="13.5" customHeight="1" x14ac:dyDescent="0.15">
      <c r="B71" s="2900" t="s">
        <v>585</v>
      </c>
      <c r="C71" s="2901"/>
      <c r="D71" s="2902" t="s">
        <v>570</v>
      </c>
      <c r="E71" s="2902"/>
      <c r="F71" s="2902"/>
      <c r="G71" s="2902"/>
      <c r="H71" s="599" t="s">
        <v>29</v>
      </c>
      <c r="I71" s="2903" t="s">
        <v>701</v>
      </c>
      <c r="J71" s="2903"/>
      <c r="K71" s="2903"/>
      <c r="L71" s="2845"/>
      <c r="M71" s="2845"/>
      <c r="N71" s="2845"/>
      <c r="O71" s="2845"/>
      <c r="P71" s="2845"/>
      <c r="Q71" s="2845"/>
      <c r="R71" s="2845"/>
      <c r="S71" s="2845"/>
      <c r="T71" s="2845"/>
      <c r="U71" s="2845"/>
      <c r="V71" s="2845"/>
      <c r="W71" s="2845"/>
      <c r="X71" s="2845"/>
      <c r="Y71" s="2845"/>
      <c r="Z71" s="2845"/>
      <c r="AA71" s="2845"/>
      <c r="AB71" s="2845"/>
      <c r="AC71" s="2845"/>
      <c r="AD71" s="2845"/>
      <c r="AE71" s="2845"/>
      <c r="AF71" s="2845"/>
      <c r="AG71" s="2845"/>
      <c r="AH71" s="2845"/>
      <c r="AI71" s="2845"/>
      <c r="AJ71" s="2845"/>
      <c r="AK71" s="2845"/>
      <c r="AL71" s="2845"/>
      <c r="AM71" s="2845"/>
      <c r="AN71" s="2845"/>
      <c r="AO71" s="2845"/>
      <c r="AP71" s="2845"/>
      <c r="AQ71" s="2845"/>
      <c r="AR71" s="2845"/>
      <c r="AS71" s="2846" t="s">
        <v>700</v>
      </c>
      <c r="AT71" s="2846"/>
      <c r="AU71" s="2846"/>
      <c r="AV71" s="2853" t="str">
        <f>'GENERAL INFO'!L113</f>
        <v>-</v>
      </c>
      <c r="AW71" s="2853"/>
      <c r="AX71" s="2853"/>
      <c r="AY71" s="2853"/>
      <c r="AZ71" s="2853"/>
      <c r="BA71" s="2853"/>
      <c r="BB71" s="2853"/>
      <c r="BC71" s="2853"/>
      <c r="BD71" s="2853"/>
      <c r="BE71" s="2853"/>
      <c r="BF71" s="2853"/>
      <c r="BG71" s="2853"/>
      <c r="BH71" s="2853"/>
      <c r="BI71" s="2853"/>
      <c r="BJ71" s="2853"/>
      <c r="BK71" s="2853"/>
      <c r="BL71" s="2853"/>
      <c r="BM71" s="2853"/>
      <c r="BN71" s="2853"/>
      <c r="BO71" s="2853"/>
      <c r="BP71" s="593"/>
      <c r="BQ71" s="2839"/>
      <c r="BR71" s="2840"/>
      <c r="BS71" s="2840"/>
      <c r="BT71" s="2840"/>
      <c r="BU71" s="2840"/>
      <c r="BV71" s="2840"/>
      <c r="BW71" s="2840"/>
      <c r="BX71" s="2840"/>
      <c r="BY71" s="2840"/>
      <c r="BZ71" s="2840"/>
      <c r="CA71" s="2840"/>
      <c r="CB71" s="2840"/>
      <c r="CC71" s="2841"/>
      <c r="CD71" s="592"/>
      <c r="CE71" s="579"/>
      <c r="CF71" s="579"/>
    </row>
    <row r="72" spans="1:84" s="578" customFormat="1" ht="13.5" customHeight="1" x14ac:dyDescent="0.2">
      <c r="B72" s="602"/>
      <c r="C72" s="601"/>
      <c r="D72" s="600"/>
      <c r="E72" s="600"/>
      <c r="F72" s="600"/>
      <c r="G72" s="600"/>
      <c r="H72" s="599"/>
      <c r="I72" s="598"/>
      <c r="J72" s="598"/>
      <c r="K72" s="598"/>
      <c r="L72" s="598"/>
      <c r="M72" s="597"/>
      <c r="N72" s="597"/>
      <c r="O72" s="597"/>
      <c r="P72" s="596"/>
      <c r="Q72" s="596"/>
      <c r="R72" s="593"/>
      <c r="S72" s="593"/>
      <c r="T72" s="593"/>
      <c r="U72" s="593"/>
      <c r="V72" s="593"/>
      <c r="W72" s="593"/>
      <c r="X72" s="593"/>
      <c r="Y72" s="593"/>
      <c r="Z72" s="593"/>
      <c r="AA72" s="593"/>
      <c r="AB72" s="593"/>
      <c r="AC72" s="593"/>
      <c r="AD72" s="593"/>
      <c r="AE72" s="593"/>
      <c r="AF72" s="593"/>
      <c r="AG72" s="593"/>
      <c r="AH72" s="593"/>
      <c r="AI72" s="593"/>
      <c r="AJ72" s="593"/>
      <c r="AK72" s="593"/>
      <c r="AL72" s="593"/>
      <c r="AM72" s="593"/>
      <c r="AN72" s="593"/>
      <c r="AO72" s="593"/>
      <c r="AP72" s="593"/>
      <c r="AQ72" s="593"/>
      <c r="AR72" s="593"/>
      <c r="AS72" s="593"/>
      <c r="AT72" s="595"/>
      <c r="AU72" s="595"/>
      <c r="AV72" s="2904" t="s">
        <v>699</v>
      </c>
      <c r="AW72" s="2904"/>
      <c r="AX72" s="2904"/>
      <c r="AY72" s="2904"/>
      <c r="AZ72" s="2904"/>
      <c r="BA72" s="2904"/>
      <c r="BB72" s="2904"/>
      <c r="BC72" s="2904"/>
      <c r="BD72" s="2904"/>
      <c r="BE72" s="2904"/>
      <c r="BF72" s="2904"/>
      <c r="BG72" s="2904"/>
      <c r="BH72" s="2904"/>
      <c r="BI72" s="594"/>
      <c r="BJ72" s="593"/>
      <c r="BK72" s="593"/>
      <c r="BL72" s="593"/>
      <c r="BM72" s="593"/>
      <c r="BN72" s="593"/>
      <c r="BO72" s="593"/>
      <c r="BP72" s="593"/>
      <c r="BQ72" s="2842"/>
      <c r="BR72" s="2843"/>
      <c r="BS72" s="2843"/>
      <c r="BT72" s="2843"/>
      <c r="BU72" s="2843"/>
      <c r="BV72" s="2843"/>
      <c r="BW72" s="2843"/>
      <c r="BX72" s="2843"/>
      <c r="BY72" s="2843"/>
      <c r="BZ72" s="2843"/>
      <c r="CA72" s="2843"/>
      <c r="CB72" s="2843"/>
      <c r="CC72" s="2844"/>
      <c r="CD72" s="592"/>
      <c r="CE72" s="579"/>
      <c r="CF72" s="579"/>
    </row>
    <row r="73" spans="1:84" s="578" customFormat="1" ht="9.9499999999999993" customHeight="1" thickBot="1" x14ac:dyDescent="0.25">
      <c r="B73" s="591"/>
      <c r="C73" s="590"/>
      <c r="D73" s="588"/>
      <c r="E73" s="588"/>
      <c r="F73" s="588"/>
      <c r="G73" s="588"/>
      <c r="H73" s="588"/>
      <c r="I73" s="588"/>
      <c r="J73" s="589"/>
      <c r="K73" s="589"/>
      <c r="L73" s="589"/>
      <c r="M73" s="588"/>
      <c r="N73" s="587"/>
      <c r="O73" s="587"/>
      <c r="P73" s="587"/>
      <c r="Q73" s="587"/>
      <c r="R73" s="586"/>
      <c r="S73" s="586"/>
      <c r="T73" s="586"/>
      <c r="U73" s="586"/>
      <c r="V73" s="586"/>
      <c r="W73" s="586"/>
      <c r="X73" s="586"/>
      <c r="Y73" s="586"/>
      <c r="Z73" s="586"/>
      <c r="AA73" s="586"/>
      <c r="AB73" s="586"/>
      <c r="AC73" s="586"/>
      <c r="AD73" s="586"/>
      <c r="AE73" s="586"/>
      <c r="AF73" s="586"/>
      <c r="AG73" s="586"/>
      <c r="AH73" s="586"/>
      <c r="AI73" s="586"/>
      <c r="AJ73" s="586"/>
      <c r="AK73" s="586"/>
      <c r="AL73" s="586"/>
      <c r="AM73" s="586"/>
      <c r="AN73" s="586"/>
      <c r="AO73" s="586"/>
      <c r="AP73" s="586"/>
      <c r="AQ73" s="586"/>
      <c r="AR73" s="586"/>
      <c r="AS73" s="586"/>
      <c r="AT73" s="586"/>
      <c r="AU73" s="586"/>
      <c r="AV73" s="586"/>
      <c r="AW73" s="586"/>
      <c r="AX73" s="586"/>
      <c r="AY73" s="586"/>
      <c r="AZ73" s="586"/>
      <c r="BA73" s="586"/>
      <c r="BB73" s="586"/>
      <c r="BC73" s="586"/>
      <c r="BD73" s="586"/>
      <c r="BE73" s="586"/>
      <c r="BF73" s="586"/>
      <c r="BG73" s="586"/>
      <c r="BH73" s="586"/>
      <c r="BI73" s="586"/>
      <c r="BJ73" s="586"/>
      <c r="BK73" s="586"/>
      <c r="BL73" s="586"/>
      <c r="BM73" s="586"/>
      <c r="BN73" s="586"/>
      <c r="BO73" s="586"/>
      <c r="BP73" s="586"/>
      <c r="BQ73" s="586"/>
      <c r="BR73" s="586"/>
      <c r="BS73" s="586"/>
      <c r="BT73" s="586"/>
      <c r="BU73" s="586"/>
      <c r="BV73" s="586"/>
      <c r="BW73" s="586"/>
      <c r="BX73" s="586"/>
      <c r="BY73" s="586"/>
      <c r="BZ73" s="586"/>
      <c r="CA73" s="586"/>
      <c r="CB73" s="586"/>
      <c r="CC73" s="586"/>
      <c r="CD73" s="585"/>
      <c r="CE73" s="579"/>
      <c r="CF73" s="579"/>
    </row>
    <row r="74" spans="1:84" s="578" customFormat="1" ht="13.5" customHeight="1" x14ac:dyDescent="0.2">
      <c r="B74" s="584"/>
      <c r="C74" s="584"/>
      <c r="D74" s="584"/>
      <c r="E74" s="583"/>
      <c r="F74" s="582"/>
      <c r="G74" s="581"/>
      <c r="H74" s="581"/>
      <c r="I74" s="581"/>
      <c r="J74" s="581"/>
      <c r="K74" s="580"/>
      <c r="L74" s="580"/>
      <c r="M74" s="580"/>
      <c r="N74" s="580"/>
      <c r="O74" s="580"/>
      <c r="P74" s="580"/>
      <c r="Q74" s="580"/>
      <c r="R74" s="580"/>
      <c r="S74" s="580"/>
      <c r="T74" s="580"/>
      <c r="U74" s="580"/>
      <c r="V74" s="580"/>
      <c r="W74" s="580"/>
      <c r="X74" s="580"/>
      <c r="Y74" s="580"/>
      <c r="Z74" s="580"/>
      <c r="AA74" s="580"/>
      <c r="AB74" s="580"/>
      <c r="AC74" s="580"/>
      <c r="AD74" s="580"/>
      <c r="AE74" s="580"/>
      <c r="AF74" s="580"/>
      <c r="AG74" s="580"/>
      <c r="AH74" s="580"/>
      <c r="AI74" s="580"/>
      <c r="AJ74" s="580"/>
      <c r="AK74" s="580"/>
      <c r="AL74" s="580"/>
      <c r="AM74" s="580"/>
      <c r="AN74" s="580"/>
      <c r="AO74" s="580"/>
      <c r="AP74" s="580"/>
      <c r="AQ74" s="580"/>
      <c r="AR74" s="580"/>
      <c r="AS74" s="580"/>
      <c r="AT74" s="580"/>
      <c r="AU74" s="580"/>
      <c r="AV74" s="580"/>
      <c r="AW74" s="580"/>
      <c r="AX74" s="580"/>
      <c r="AY74" s="580"/>
      <c r="AZ74" s="580"/>
      <c r="BA74" s="580"/>
      <c r="BB74" s="580"/>
      <c r="BC74" s="580"/>
      <c r="BD74" s="580"/>
      <c r="BE74" s="580"/>
      <c r="BF74" s="580"/>
      <c r="BG74" s="580"/>
      <c r="BH74" s="580"/>
      <c r="BI74" s="580"/>
      <c r="BJ74" s="580"/>
      <c r="BK74" s="580"/>
      <c r="BL74" s="580"/>
      <c r="BM74" s="580"/>
      <c r="BN74" s="580"/>
      <c r="BO74" s="580"/>
      <c r="BP74" s="580"/>
      <c r="BQ74" s="580"/>
      <c r="BR74" s="580"/>
      <c r="BS74" s="580"/>
      <c r="BT74" s="580"/>
      <c r="BU74" s="580"/>
      <c r="BV74" s="580"/>
      <c r="BW74" s="580"/>
      <c r="BX74" s="580"/>
      <c r="BY74" s="580"/>
      <c r="BZ74" s="580"/>
      <c r="CA74" s="580"/>
      <c r="CB74" s="580"/>
      <c r="CC74" s="580"/>
      <c r="CD74" s="580"/>
      <c r="CE74" s="579"/>
      <c r="CF74" s="579"/>
    </row>
    <row r="75" spans="1:84" ht="4.5" customHeight="1" x14ac:dyDescent="0.2"/>
    <row r="76" spans="1:84" ht="9" customHeight="1" x14ac:dyDescent="0.2">
      <c r="A76" s="574"/>
      <c r="B76" s="577"/>
      <c r="C76" s="577"/>
      <c r="BU76" s="2899"/>
      <c r="BV76" s="2899"/>
      <c r="BW76" s="2899"/>
      <c r="BX76" s="2899"/>
      <c r="BY76" s="2899"/>
      <c r="BZ76" s="2899"/>
      <c r="CA76" s="2899"/>
      <c r="CB76" s="2899"/>
      <c r="CC76" s="576"/>
      <c r="CD76" s="576"/>
      <c r="CE76" s="575"/>
      <c r="CF76" s="574"/>
    </row>
    <row r="77" spans="1:84" ht="6" customHeight="1" x14ac:dyDescent="0.2"/>
  </sheetData>
  <mergeCells count="154">
    <mergeCell ref="B1:P1"/>
    <mergeCell ref="Z3:BK10"/>
    <mergeCell ref="BN5:CD5"/>
    <mergeCell ref="BL6:CD7"/>
    <mergeCell ref="BL8:CF8"/>
    <mergeCell ref="BR10:CD10"/>
    <mergeCell ref="B11:Y11"/>
    <mergeCell ref="AM11:BP12"/>
    <mergeCell ref="BR11:CE11"/>
    <mergeCell ref="B12:Y14"/>
    <mergeCell ref="Z12:AG12"/>
    <mergeCell ref="AH12:AK12"/>
    <mergeCell ref="BR12:BS12"/>
    <mergeCell ref="BU12:BW12"/>
    <mergeCell ref="BY12:CB12"/>
    <mergeCell ref="BS13:BU13"/>
    <mergeCell ref="B21:CD21"/>
    <mergeCell ref="B24:C24"/>
    <mergeCell ref="D24:H24"/>
    <mergeCell ref="J24:K24"/>
    <mergeCell ref="L24:AW24"/>
    <mergeCell ref="AZ24:BB24"/>
    <mergeCell ref="BC24:CD24"/>
    <mergeCell ref="C16:J16"/>
    <mergeCell ref="L16:O16"/>
    <mergeCell ref="P16:BC16"/>
    <mergeCell ref="BO16:BQ16"/>
    <mergeCell ref="C18:J18"/>
    <mergeCell ref="L18:O18"/>
    <mergeCell ref="P18:CC18"/>
    <mergeCell ref="BN26:BP27"/>
    <mergeCell ref="BV26:BX27"/>
    <mergeCell ref="B29:C29"/>
    <mergeCell ref="D29:G29"/>
    <mergeCell ref="J29:K29"/>
    <mergeCell ref="L29:AW29"/>
    <mergeCell ref="AZ29:BB29"/>
    <mergeCell ref="BN29:CC29"/>
    <mergeCell ref="B26:C26"/>
    <mergeCell ref="D26:H27"/>
    <mergeCell ref="I26:I27"/>
    <mergeCell ref="J26:K27"/>
    <mergeCell ref="L26:AW27"/>
    <mergeCell ref="BE26:BH27"/>
    <mergeCell ref="B35:C35"/>
    <mergeCell ref="D35:L35"/>
    <mergeCell ref="M35:P35"/>
    <mergeCell ref="Q35:S35"/>
    <mergeCell ref="AH35:AJ35"/>
    <mergeCell ref="B37:BG37"/>
    <mergeCell ref="BO31:BQ31"/>
    <mergeCell ref="BR31:BS31"/>
    <mergeCell ref="BT31:BV31"/>
    <mergeCell ref="B33:C33"/>
    <mergeCell ref="D33:H33"/>
    <mergeCell ref="L33:AW33"/>
    <mergeCell ref="AZ33:BB33"/>
    <mergeCell ref="BR33:BT33"/>
    <mergeCell ref="B31:C31"/>
    <mergeCell ref="D31:H31"/>
    <mergeCell ref="J31:K31"/>
    <mergeCell ref="L31:AW31"/>
    <mergeCell ref="AZ31:BB31"/>
    <mergeCell ref="BC31:BM31"/>
    <mergeCell ref="B43:T43"/>
    <mergeCell ref="BN43:CD43"/>
    <mergeCell ref="B44:C44"/>
    <mergeCell ref="D44:BM44"/>
    <mergeCell ref="BN44:CC44"/>
    <mergeCell ref="B45:C45"/>
    <mergeCell ref="D45:V45"/>
    <mergeCell ref="BN45:CC45"/>
    <mergeCell ref="B39:BM39"/>
    <mergeCell ref="BN39:CD39"/>
    <mergeCell ref="B41:L41"/>
    <mergeCell ref="O41:Q41"/>
    <mergeCell ref="R41:Y41"/>
    <mergeCell ref="AA41:AD41"/>
    <mergeCell ref="AE41:AN41"/>
    <mergeCell ref="BF41:BM41"/>
    <mergeCell ref="BN41:CD41"/>
    <mergeCell ref="B48:C48"/>
    <mergeCell ref="D48:BM48"/>
    <mergeCell ref="BN48:CC48"/>
    <mergeCell ref="B49:C49"/>
    <mergeCell ref="D49:BM49"/>
    <mergeCell ref="BN49:CC49"/>
    <mergeCell ref="B46:C46"/>
    <mergeCell ref="D46:AV46"/>
    <mergeCell ref="BN46:CC46"/>
    <mergeCell ref="B47:C47"/>
    <mergeCell ref="D47:BM47"/>
    <mergeCell ref="BN47:CC47"/>
    <mergeCell ref="B52:O52"/>
    <mergeCell ref="BN52:CD52"/>
    <mergeCell ref="B53:C53"/>
    <mergeCell ref="D53:AS53"/>
    <mergeCell ref="BN53:CC53"/>
    <mergeCell ref="B54:C54"/>
    <mergeCell ref="D54:AP54"/>
    <mergeCell ref="BN54:CC54"/>
    <mergeCell ref="B50:C50"/>
    <mergeCell ref="D50:AY50"/>
    <mergeCell ref="BN50:CC50"/>
    <mergeCell ref="B51:C51"/>
    <mergeCell ref="D51:AR51"/>
    <mergeCell ref="BN51:CC51"/>
    <mergeCell ref="B58:C58"/>
    <mergeCell ref="D58:BF58"/>
    <mergeCell ref="BN58:CC58"/>
    <mergeCell ref="B59:C59"/>
    <mergeCell ref="D59:BM59"/>
    <mergeCell ref="BN59:CC59"/>
    <mergeCell ref="B55:C55"/>
    <mergeCell ref="D55:BE55"/>
    <mergeCell ref="BN55:CC55"/>
    <mergeCell ref="B56:W56"/>
    <mergeCell ref="BN56:CD56"/>
    <mergeCell ref="B57:C57"/>
    <mergeCell ref="D57:BE57"/>
    <mergeCell ref="BN57:CC57"/>
    <mergeCell ref="B62:C62"/>
    <mergeCell ref="D62:BK62"/>
    <mergeCell ref="BN62:CC62"/>
    <mergeCell ref="B63:C63"/>
    <mergeCell ref="D63:BK63"/>
    <mergeCell ref="BN63:CC63"/>
    <mergeCell ref="B60:C60"/>
    <mergeCell ref="D60:BM60"/>
    <mergeCell ref="BN60:CC60"/>
    <mergeCell ref="B61:C61"/>
    <mergeCell ref="D61:BH61"/>
    <mergeCell ref="BN61:CC61"/>
    <mergeCell ref="B66:AG66"/>
    <mergeCell ref="B69:C69"/>
    <mergeCell ref="D69:G69"/>
    <mergeCell ref="I69:K69"/>
    <mergeCell ref="L69:AR69"/>
    <mergeCell ref="AV69:BN69"/>
    <mergeCell ref="B64:C64"/>
    <mergeCell ref="D64:BK64"/>
    <mergeCell ref="BN64:CC64"/>
    <mergeCell ref="B65:C65"/>
    <mergeCell ref="D65:BH65"/>
    <mergeCell ref="BN65:CC65"/>
    <mergeCell ref="BU76:CB76"/>
    <mergeCell ref="BQ69:CC72"/>
    <mergeCell ref="B71:C71"/>
    <mergeCell ref="D71:G71"/>
    <mergeCell ref="I71:K71"/>
    <mergeCell ref="L71:AR71"/>
    <mergeCell ref="AS71:AU71"/>
    <mergeCell ref="AV71:BO71"/>
    <mergeCell ref="AV72:BH72"/>
  </mergeCells>
  <printOptions horizontalCentered="1"/>
  <pageMargins left="0.19685039370078741" right="0.19685039370078741" top="0.23622047244094491" bottom="0.23622047244094491" header="0.31496062992125984" footer="0.31496062992125984"/>
  <pageSetup paperSize="201" scale="71"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66"/>
    <pageSetUpPr fitToPage="1"/>
  </sheetPr>
  <dimension ref="A1:CF77"/>
  <sheetViews>
    <sheetView showGridLines="0" view="pageBreakPreview" zoomScaleSheetLayoutView="100" workbookViewId="0">
      <selection activeCell="L30" sqref="L30"/>
    </sheetView>
  </sheetViews>
  <sheetFormatPr defaultColWidth="9.140625" defaultRowHeight="14.25" x14ac:dyDescent="0.2"/>
  <cols>
    <col min="1" max="4" width="1.7109375" style="573" customWidth="1"/>
    <col min="5" max="5" width="0.85546875" style="573" customWidth="1"/>
    <col min="6" max="7" width="1.7109375" style="573" customWidth="1"/>
    <col min="8" max="8" width="3.28515625" style="573" customWidth="1"/>
    <col min="9" max="12" width="1.7109375" style="573" customWidth="1"/>
    <col min="13" max="14" width="0.85546875" style="573" customWidth="1"/>
    <col min="15" max="15" width="1.7109375" style="573" customWidth="1"/>
    <col min="16" max="17" width="0.85546875" style="573" customWidth="1"/>
    <col min="18" max="18" width="1.7109375" style="573" customWidth="1"/>
    <col min="19" max="22" width="0.85546875" style="573" customWidth="1"/>
    <col min="23" max="23" width="1.7109375" style="573" customWidth="1"/>
    <col min="24" max="25" width="0.85546875" style="573" customWidth="1"/>
    <col min="26" max="26" width="1.7109375" style="573" customWidth="1"/>
    <col min="27" max="30" width="0.85546875" style="573" customWidth="1"/>
    <col min="31" max="31" width="1.7109375" style="573" customWidth="1"/>
    <col min="32" max="33" width="0.85546875" style="573" customWidth="1"/>
    <col min="34" max="34" width="1.7109375" style="573" customWidth="1"/>
    <col min="35" max="38" width="0.85546875" style="573" customWidth="1"/>
    <col min="39" max="39" width="1.7109375" style="573" customWidth="1"/>
    <col min="40" max="41" width="0.85546875" style="573" customWidth="1"/>
    <col min="42" max="42" width="1.7109375" style="573" customWidth="1"/>
    <col min="43" max="46" width="0.85546875" style="573" customWidth="1"/>
    <col min="47" max="47" width="1.7109375" style="573" customWidth="1"/>
    <col min="48" max="49" width="0.85546875" style="573" customWidth="1"/>
    <col min="50" max="50" width="1.7109375" style="573" customWidth="1"/>
    <col min="51" max="54" width="0.85546875" style="573" customWidth="1"/>
    <col min="55" max="55" width="1.7109375" style="573" customWidth="1"/>
    <col min="56" max="57" width="0.85546875" style="573" customWidth="1"/>
    <col min="58" max="75" width="1.7109375" style="573" customWidth="1"/>
    <col min="76" max="76" width="2.28515625" style="573" customWidth="1"/>
    <col min="77" max="77" width="0.85546875" style="573" customWidth="1"/>
    <col min="78" max="78" width="2.28515625" style="573" customWidth="1"/>
    <col min="79" max="79" width="0.85546875" style="573" customWidth="1"/>
    <col min="80" max="80" width="2.28515625" style="573" customWidth="1"/>
    <col min="81" max="81" width="0.85546875" style="573" customWidth="1"/>
    <col min="82" max="82" width="2.28515625" style="573" customWidth="1"/>
    <col min="83" max="83" width="0.5703125" style="573" customWidth="1"/>
    <col min="84" max="84" width="1.42578125" style="573" customWidth="1"/>
    <col min="85" max="16384" width="9.140625" style="573"/>
  </cols>
  <sheetData>
    <row r="1" spans="1:84" ht="21" customHeight="1" x14ac:dyDescent="0.2">
      <c r="A1" s="755"/>
      <c r="B1" s="2931" t="s">
        <v>769</v>
      </c>
      <c r="C1" s="2931"/>
      <c r="D1" s="2931"/>
      <c r="E1" s="2931"/>
      <c r="F1" s="2931"/>
      <c r="G1" s="2931"/>
      <c r="H1" s="2931"/>
      <c r="I1" s="2931"/>
      <c r="J1" s="2931"/>
      <c r="K1" s="2931"/>
      <c r="L1" s="2931"/>
      <c r="M1" s="2931"/>
      <c r="N1" s="2931"/>
      <c r="O1" s="2931"/>
      <c r="P1" s="2931"/>
      <c r="Q1" s="755"/>
      <c r="R1" s="755"/>
      <c r="S1" s="755"/>
      <c r="T1" s="755"/>
      <c r="U1" s="755"/>
      <c r="V1" s="755"/>
      <c r="W1" s="755"/>
      <c r="X1" s="755"/>
      <c r="Y1" s="755"/>
      <c r="Z1" s="755"/>
      <c r="AA1" s="755"/>
      <c r="AB1" s="755"/>
      <c r="AC1" s="755"/>
      <c r="AD1" s="755"/>
      <c r="AE1" s="755"/>
      <c r="AF1" s="755"/>
      <c r="AG1" s="755"/>
      <c r="AH1" s="755"/>
      <c r="AI1" s="755"/>
      <c r="AJ1" s="755"/>
      <c r="AK1" s="755"/>
      <c r="AL1" s="755"/>
      <c r="AM1" s="755"/>
      <c r="AN1" s="755"/>
      <c r="AO1" s="755"/>
      <c r="AP1" s="755"/>
      <c r="AQ1" s="755"/>
      <c r="AR1" s="755"/>
      <c r="AS1" s="755"/>
      <c r="AT1" s="755"/>
      <c r="AU1" s="755"/>
      <c r="AV1" s="755"/>
      <c r="AW1" s="755"/>
      <c r="AX1" s="755"/>
      <c r="AY1" s="755"/>
      <c r="AZ1" s="755"/>
      <c r="BA1" s="755"/>
      <c r="BB1" s="755"/>
      <c r="BC1" s="755"/>
      <c r="BD1" s="755"/>
      <c r="BE1" s="755"/>
      <c r="BF1" s="755"/>
      <c r="BG1" s="755"/>
      <c r="BH1" s="755"/>
      <c r="BI1" s="755"/>
      <c r="BJ1" s="755"/>
      <c r="BK1" s="755"/>
      <c r="BL1" s="755"/>
      <c r="BM1" s="755"/>
      <c r="BN1" s="755"/>
      <c r="BO1" s="755"/>
      <c r="BP1" s="755"/>
      <c r="BQ1" s="755"/>
      <c r="BR1" s="755"/>
      <c r="BS1" s="755"/>
      <c r="BT1" s="755"/>
      <c r="BU1" s="755"/>
      <c r="BV1" s="755"/>
      <c r="BW1" s="755"/>
      <c r="BX1" s="755"/>
      <c r="BY1" s="755"/>
      <c r="BZ1" s="755"/>
      <c r="CA1" s="755"/>
      <c r="CB1" s="755"/>
      <c r="CC1" s="755"/>
      <c r="CE1" s="755"/>
      <c r="CF1" s="755"/>
    </row>
    <row r="2" spans="1:84" ht="9" customHeight="1" x14ac:dyDescent="0.2">
      <c r="A2" s="751"/>
      <c r="B2" s="754"/>
      <c r="C2" s="754"/>
      <c r="D2" s="653"/>
      <c r="E2" s="653"/>
      <c r="F2" s="653"/>
      <c r="G2" s="653"/>
      <c r="H2" s="653"/>
      <c r="I2" s="653"/>
      <c r="J2" s="653"/>
      <c r="K2" s="653"/>
      <c r="L2" s="653"/>
      <c r="M2" s="653"/>
      <c r="N2" s="653"/>
      <c r="O2" s="653"/>
      <c r="P2" s="653"/>
      <c r="Q2" s="653"/>
      <c r="R2" s="653"/>
      <c r="S2" s="653"/>
      <c r="T2" s="653"/>
      <c r="U2" s="653"/>
      <c r="V2" s="653"/>
      <c r="W2" s="653"/>
      <c r="X2" s="653"/>
      <c r="Y2" s="653"/>
      <c r="Z2" s="653"/>
      <c r="AA2" s="653"/>
      <c r="AB2" s="653"/>
      <c r="AC2" s="653"/>
      <c r="AD2" s="653"/>
      <c r="AE2" s="653"/>
      <c r="AF2" s="653"/>
      <c r="AG2" s="653"/>
      <c r="AH2" s="653"/>
      <c r="AI2" s="653"/>
      <c r="AJ2" s="653"/>
      <c r="AK2" s="653"/>
      <c r="AL2" s="653"/>
      <c r="AM2" s="653"/>
      <c r="AN2" s="653"/>
      <c r="AO2" s="653"/>
      <c r="AP2" s="653"/>
      <c r="AQ2" s="653"/>
      <c r="AR2" s="653"/>
      <c r="AS2" s="653"/>
      <c r="AT2" s="653"/>
      <c r="AU2" s="653"/>
      <c r="AV2" s="653"/>
      <c r="AW2" s="653"/>
      <c r="AX2" s="653"/>
      <c r="AY2" s="653"/>
      <c r="AZ2" s="653"/>
      <c r="BA2" s="653"/>
      <c r="BB2" s="653"/>
      <c r="BC2" s="653"/>
      <c r="BD2" s="653"/>
      <c r="BE2" s="653"/>
      <c r="BF2" s="653"/>
      <c r="BG2" s="653"/>
      <c r="BH2" s="653"/>
      <c r="BI2" s="653"/>
      <c r="BJ2" s="653"/>
      <c r="BK2" s="653"/>
      <c r="BL2" s="653"/>
      <c r="BM2" s="653"/>
      <c r="BN2" s="653"/>
      <c r="BO2" s="653"/>
      <c r="BP2" s="653"/>
      <c r="BQ2" s="653"/>
      <c r="BR2" s="653"/>
      <c r="BS2" s="653"/>
      <c r="BT2" s="653"/>
      <c r="BU2" s="653"/>
      <c r="BV2" s="653"/>
      <c r="BW2" s="653"/>
      <c r="BX2" s="653"/>
      <c r="BY2" s="653"/>
      <c r="BZ2" s="653"/>
      <c r="CA2" s="653"/>
      <c r="CB2" s="653"/>
      <c r="CC2" s="754"/>
      <c r="CD2" s="753"/>
      <c r="CE2" s="751"/>
      <c r="CF2" s="751"/>
    </row>
    <row r="3" spans="1:84" s="574" customFormat="1" ht="9" customHeight="1" x14ac:dyDescent="0.2">
      <c r="A3" s="751"/>
      <c r="B3" s="751"/>
      <c r="C3" s="751"/>
      <c r="D3" s="751"/>
      <c r="E3" s="751"/>
      <c r="F3" s="751"/>
      <c r="G3" s="751"/>
      <c r="H3" s="751"/>
      <c r="I3" s="751"/>
      <c r="J3" s="751"/>
      <c r="K3" s="751"/>
      <c r="L3" s="751"/>
      <c r="M3" s="751"/>
      <c r="N3" s="751"/>
      <c r="O3" s="751"/>
      <c r="P3" s="751"/>
      <c r="Q3" s="751"/>
      <c r="R3" s="751"/>
      <c r="S3" s="751"/>
      <c r="T3" s="751"/>
      <c r="U3" s="751"/>
      <c r="V3" s="751"/>
      <c r="W3" s="751"/>
      <c r="X3" s="751"/>
      <c r="Y3" s="751"/>
      <c r="Z3" s="2932" t="s">
        <v>768</v>
      </c>
      <c r="AA3" s="2933"/>
      <c r="AB3" s="2933"/>
      <c r="AC3" s="2933"/>
      <c r="AD3" s="2933"/>
      <c r="AE3" s="2933"/>
      <c r="AF3" s="2933"/>
      <c r="AG3" s="2933"/>
      <c r="AH3" s="2933"/>
      <c r="AI3" s="2933"/>
      <c r="AJ3" s="2933"/>
      <c r="AK3" s="2933"/>
      <c r="AL3" s="2933"/>
      <c r="AM3" s="2933"/>
      <c r="AN3" s="2933"/>
      <c r="AO3" s="2933"/>
      <c r="AP3" s="2933"/>
      <c r="AQ3" s="2933"/>
      <c r="AR3" s="2933"/>
      <c r="AS3" s="2933"/>
      <c r="AT3" s="2933"/>
      <c r="AU3" s="2933"/>
      <c r="AV3" s="2933"/>
      <c r="AW3" s="2933"/>
      <c r="AX3" s="2933"/>
      <c r="AY3" s="2933"/>
      <c r="AZ3" s="2933"/>
      <c r="BA3" s="2933"/>
      <c r="BB3" s="2933"/>
      <c r="BC3" s="2933"/>
      <c r="BD3" s="2933"/>
      <c r="BE3" s="2933"/>
      <c r="BF3" s="2933"/>
      <c r="BG3" s="2933"/>
      <c r="BH3" s="2933"/>
      <c r="BI3" s="2933"/>
      <c r="BJ3" s="2933"/>
      <c r="BK3" s="2934"/>
      <c r="BL3" s="742"/>
      <c r="BM3" s="748"/>
      <c r="BN3" s="751"/>
      <c r="BO3" s="751"/>
      <c r="BP3" s="751"/>
      <c r="BQ3" s="751"/>
      <c r="BR3" s="751"/>
      <c r="BS3" s="751"/>
      <c r="BT3" s="751"/>
      <c r="BU3" s="751"/>
      <c r="BV3" s="751"/>
      <c r="BW3" s="751"/>
      <c r="BX3" s="751"/>
      <c r="BY3" s="751"/>
      <c r="BZ3" s="751"/>
      <c r="CA3" s="751"/>
      <c r="CB3" s="751"/>
      <c r="CC3" s="751"/>
      <c r="CD3" s="751"/>
      <c r="CE3" s="749"/>
      <c r="CF3" s="749"/>
    </row>
    <row r="4" spans="1:84" s="574" customFormat="1" ht="9" customHeight="1" x14ac:dyDescent="0.2">
      <c r="A4" s="751"/>
      <c r="B4" s="751"/>
      <c r="C4" s="751"/>
      <c r="D4" s="751"/>
      <c r="E4" s="751"/>
      <c r="F4" s="751"/>
      <c r="G4" s="751"/>
      <c r="H4" s="751"/>
      <c r="I4" s="751"/>
      <c r="J4" s="751"/>
      <c r="K4" s="751"/>
      <c r="L4" s="751"/>
      <c r="M4" s="751"/>
      <c r="N4" s="751"/>
      <c r="O4" s="751"/>
      <c r="P4" s="751"/>
      <c r="Q4" s="751"/>
      <c r="R4" s="751"/>
      <c r="S4" s="751"/>
      <c r="T4" s="751"/>
      <c r="U4" s="751"/>
      <c r="V4" s="751"/>
      <c r="W4" s="751"/>
      <c r="X4" s="751"/>
      <c r="Y4" s="751"/>
      <c r="Z4" s="2932"/>
      <c r="AA4" s="2933"/>
      <c r="AB4" s="2933"/>
      <c r="AC4" s="2933"/>
      <c r="AD4" s="2933"/>
      <c r="AE4" s="2933"/>
      <c r="AF4" s="2933"/>
      <c r="AG4" s="2933"/>
      <c r="AH4" s="2933"/>
      <c r="AI4" s="2933"/>
      <c r="AJ4" s="2933"/>
      <c r="AK4" s="2933"/>
      <c r="AL4" s="2933"/>
      <c r="AM4" s="2933"/>
      <c r="AN4" s="2933"/>
      <c r="AO4" s="2933"/>
      <c r="AP4" s="2933"/>
      <c r="AQ4" s="2933"/>
      <c r="AR4" s="2933"/>
      <c r="AS4" s="2933"/>
      <c r="AT4" s="2933"/>
      <c r="AU4" s="2933"/>
      <c r="AV4" s="2933"/>
      <c r="AW4" s="2933"/>
      <c r="AX4" s="2933"/>
      <c r="AY4" s="2933"/>
      <c r="AZ4" s="2933"/>
      <c r="BA4" s="2933"/>
      <c r="BB4" s="2933"/>
      <c r="BC4" s="2933"/>
      <c r="BD4" s="2933"/>
      <c r="BE4" s="2933"/>
      <c r="BF4" s="2933"/>
      <c r="BG4" s="2933"/>
      <c r="BH4" s="2933"/>
      <c r="BI4" s="2933"/>
      <c r="BJ4" s="2933"/>
      <c r="BK4" s="2934"/>
      <c r="BL4" s="742"/>
      <c r="BM4" s="748"/>
      <c r="BN4" s="751"/>
      <c r="BO4" s="751"/>
      <c r="BP4" s="751"/>
      <c r="BQ4" s="751"/>
      <c r="BR4" s="751"/>
      <c r="BS4" s="751"/>
      <c r="BT4" s="751"/>
      <c r="BU4" s="751"/>
      <c r="BV4" s="751"/>
      <c r="BW4" s="751"/>
      <c r="BX4" s="752"/>
      <c r="BY4" s="751"/>
      <c r="BZ4" s="750"/>
      <c r="CA4" s="751"/>
      <c r="CB4" s="752"/>
      <c r="CC4" s="751"/>
      <c r="CD4" s="750"/>
      <c r="CE4" s="749"/>
      <c r="CF4" s="749"/>
    </row>
    <row r="5" spans="1:84" ht="18.75" customHeight="1" x14ac:dyDescent="0.25">
      <c r="B5" s="743"/>
      <c r="C5" s="743"/>
      <c r="D5" s="743"/>
      <c r="E5" s="743"/>
      <c r="F5" s="743"/>
      <c r="G5" s="743"/>
      <c r="H5" s="743"/>
      <c r="I5" s="743"/>
      <c r="J5" s="743"/>
      <c r="K5" s="743"/>
      <c r="L5" s="743"/>
      <c r="M5" s="743"/>
      <c r="N5" s="743"/>
      <c r="O5" s="743"/>
      <c r="P5" s="743"/>
      <c r="Q5" s="743"/>
      <c r="R5" s="743"/>
      <c r="S5" s="743"/>
      <c r="T5" s="743"/>
      <c r="U5" s="743"/>
      <c r="V5" s="743"/>
      <c r="W5" s="743"/>
      <c r="X5" s="743"/>
      <c r="Y5" s="743"/>
      <c r="Z5" s="2932"/>
      <c r="AA5" s="2933"/>
      <c r="AB5" s="2933"/>
      <c r="AC5" s="2933"/>
      <c r="AD5" s="2933"/>
      <c r="AE5" s="2933"/>
      <c r="AF5" s="2933"/>
      <c r="AG5" s="2933"/>
      <c r="AH5" s="2933"/>
      <c r="AI5" s="2933"/>
      <c r="AJ5" s="2933"/>
      <c r="AK5" s="2933"/>
      <c r="AL5" s="2933"/>
      <c r="AM5" s="2933"/>
      <c r="AN5" s="2933"/>
      <c r="AO5" s="2933"/>
      <c r="AP5" s="2933"/>
      <c r="AQ5" s="2933"/>
      <c r="AR5" s="2933"/>
      <c r="AS5" s="2933"/>
      <c r="AT5" s="2933"/>
      <c r="AU5" s="2933"/>
      <c r="AV5" s="2933"/>
      <c r="AW5" s="2933"/>
      <c r="AX5" s="2933"/>
      <c r="AY5" s="2933"/>
      <c r="AZ5" s="2933"/>
      <c r="BA5" s="2933"/>
      <c r="BB5" s="2933"/>
      <c r="BC5" s="2933"/>
      <c r="BD5" s="2933"/>
      <c r="BE5" s="2933"/>
      <c r="BF5" s="2933"/>
      <c r="BG5" s="2933"/>
      <c r="BH5" s="2933"/>
      <c r="BI5" s="2933"/>
      <c r="BJ5" s="2933"/>
      <c r="BK5" s="2934"/>
      <c r="BL5" s="742"/>
      <c r="BM5" s="748"/>
      <c r="BN5" s="2857" t="s">
        <v>767</v>
      </c>
      <c r="BO5" s="2857"/>
      <c r="BP5" s="2857"/>
      <c r="BQ5" s="2857"/>
      <c r="BR5" s="2857"/>
      <c r="BS5" s="2857"/>
      <c r="BT5" s="2857"/>
      <c r="BU5" s="2857"/>
      <c r="BV5" s="2857"/>
      <c r="BW5" s="2857"/>
      <c r="BX5" s="2857"/>
      <c r="BY5" s="2857"/>
      <c r="BZ5" s="2857"/>
      <c r="CA5" s="2857"/>
      <c r="CB5" s="2857"/>
      <c r="CC5" s="2857"/>
      <c r="CD5" s="2857"/>
      <c r="CE5" s="735"/>
      <c r="CF5" s="747"/>
    </row>
    <row r="6" spans="1:84" ht="6" customHeight="1" x14ac:dyDescent="0.25">
      <c r="B6" s="743"/>
      <c r="C6" s="743"/>
      <c r="D6" s="743"/>
      <c r="E6" s="743"/>
      <c r="F6" s="743"/>
      <c r="G6" s="743"/>
      <c r="H6" s="743"/>
      <c r="I6" s="743"/>
      <c r="J6" s="743"/>
      <c r="K6" s="743"/>
      <c r="L6" s="743"/>
      <c r="M6" s="743"/>
      <c r="N6" s="743"/>
      <c r="O6" s="743"/>
      <c r="P6" s="743"/>
      <c r="Q6" s="743"/>
      <c r="R6" s="743"/>
      <c r="S6" s="743"/>
      <c r="T6" s="743"/>
      <c r="U6" s="743"/>
      <c r="V6" s="743"/>
      <c r="W6" s="743"/>
      <c r="X6" s="743"/>
      <c r="Y6" s="743"/>
      <c r="Z6" s="2932"/>
      <c r="AA6" s="2933"/>
      <c r="AB6" s="2933"/>
      <c r="AC6" s="2933"/>
      <c r="AD6" s="2933"/>
      <c r="AE6" s="2933"/>
      <c r="AF6" s="2933"/>
      <c r="AG6" s="2933"/>
      <c r="AH6" s="2933"/>
      <c r="AI6" s="2933"/>
      <c r="AJ6" s="2933"/>
      <c r="AK6" s="2933"/>
      <c r="AL6" s="2933"/>
      <c r="AM6" s="2933"/>
      <c r="AN6" s="2933"/>
      <c r="AO6" s="2933"/>
      <c r="AP6" s="2933"/>
      <c r="AQ6" s="2933"/>
      <c r="AR6" s="2933"/>
      <c r="AS6" s="2933"/>
      <c r="AT6" s="2933"/>
      <c r="AU6" s="2933"/>
      <c r="AV6" s="2933"/>
      <c r="AW6" s="2933"/>
      <c r="AX6" s="2933"/>
      <c r="AY6" s="2933"/>
      <c r="AZ6" s="2933"/>
      <c r="BA6" s="2933"/>
      <c r="BB6" s="2933"/>
      <c r="BC6" s="2933"/>
      <c r="BD6" s="2933"/>
      <c r="BE6" s="2933"/>
      <c r="BF6" s="2933"/>
      <c r="BG6" s="2933"/>
      <c r="BH6" s="2933"/>
      <c r="BI6" s="2933"/>
      <c r="BJ6" s="2933"/>
      <c r="BK6" s="2934"/>
      <c r="BL6" s="2877" t="s">
        <v>766</v>
      </c>
      <c r="BM6" s="2878"/>
      <c r="BN6" s="2878"/>
      <c r="BO6" s="2878"/>
      <c r="BP6" s="2878"/>
      <c r="BQ6" s="2878"/>
      <c r="BR6" s="2878"/>
      <c r="BS6" s="2878"/>
      <c r="BT6" s="2878"/>
      <c r="BU6" s="2878"/>
      <c r="BV6" s="2878"/>
      <c r="BW6" s="2878"/>
      <c r="BX6" s="2878"/>
      <c r="BY6" s="2878"/>
      <c r="BZ6" s="2878"/>
      <c r="CA6" s="2878"/>
      <c r="CB6" s="2878"/>
      <c r="CC6" s="2878"/>
      <c r="CD6" s="2878"/>
      <c r="CE6" s="653"/>
      <c r="CF6" s="653"/>
    </row>
    <row r="7" spans="1:84" ht="9" customHeight="1" x14ac:dyDescent="0.25">
      <c r="B7" s="743"/>
      <c r="C7" s="743"/>
      <c r="D7" s="743"/>
      <c r="E7" s="743"/>
      <c r="F7" s="743"/>
      <c r="G7" s="743"/>
      <c r="H7" s="743"/>
      <c r="I7" s="743"/>
      <c r="J7" s="743"/>
      <c r="K7" s="743"/>
      <c r="L7" s="743"/>
      <c r="M7" s="743"/>
      <c r="N7" s="743"/>
      <c r="O7" s="743"/>
      <c r="P7" s="743"/>
      <c r="Q7" s="743"/>
      <c r="R7" s="743"/>
      <c r="S7" s="743"/>
      <c r="T7" s="743"/>
      <c r="U7" s="743"/>
      <c r="V7" s="743"/>
      <c r="W7" s="743"/>
      <c r="X7" s="743"/>
      <c r="Y7" s="743"/>
      <c r="Z7" s="2932"/>
      <c r="AA7" s="2933"/>
      <c r="AB7" s="2933"/>
      <c r="AC7" s="2933"/>
      <c r="AD7" s="2933"/>
      <c r="AE7" s="2933"/>
      <c r="AF7" s="2933"/>
      <c r="AG7" s="2933"/>
      <c r="AH7" s="2933"/>
      <c r="AI7" s="2933"/>
      <c r="AJ7" s="2933"/>
      <c r="AK7" s="2933"/>
      <c r="AL7" s="2933"/>
      <c r="AM7" s="2933"/>
      <c r="AN7" s="2933"/>
      <c r="AO7" s="2933"/>
      <c r="AP7" s="2933"/>
      <c r="AQ7" s="2933"/>
      <c r="AR7" s="2933"/>
      <c r="AS7" s="2933"/>
      <c r="AT7" s="2933"/>
      <c r="AU7" s="2933"/>
      <c r="AV7" s="2933"/>
      <c r="AW7" s="2933"/>
      <c r="AX7" s="2933"/>
      <c r="AY7" s="2933"/>
      <c r="AZ7" s="2933"/>
      <c r="BA7" s="2933"/>
      <c r="BB7" s="2933"/>
      <c r="BC7" s="2933"/>
      <c r="BD7" s="2933"/>
      <c r="BE7" s="2933"/>
      <c r="BF7" s="2933"/>
      <c r="BG7" s="2933"/>
      <c r="BH7" s="2933"/>
      <c r="BI7" s="2933"/>
      <c r="BJ7" s="2933"/>
      <c r="BK7" s="2934"/>
      <c r="BL7" s="2877"/>
      <c r="BM7" s="2878"/>
      <c r="BN7" s="2878"/>
      <c r="BO7" s="2878"/>
      <c r="BP7" s="2878"/>
      <c r="BQ7" s="2878"/>
      <c r="BR7" s="2878"/>
      <c r="BS7" s="2878"/>
      <c r="BT7" s="2878"/>
      <c r="BU7" s="2878"/>
      <c r="BV7" s="2878"/>
      <c r="BW7" s="2878"/>
      <c r="BX7" s="2878"/>
      <c r="BY7" s="2878"/>
      <c r="BZ7" s="2878"/>
      <c r="CA7" s="2878"/>
      <c r="CB7" s="2878"/>
      <c r="CC7" s="2878"/>
      <c r="CD7" s="2878"/>
      <c r="CE7" s="746"/>
      <c r="CF7" s="746"/>
    </row>
    <row r="8" spans="1:84" ht="9.75" customHeight="1" x14ac:dyDescent="0.25">
      <c r="B8" s="743"/>
      <c r="C8" s="743"/>
      <c r="D8" s="743"/>
      <c r="E8" s="743"/>
      <c r="F8" s="743"/>
      <c r="G8" s="743"/>
      <c r="H8" s="743"/>
      <c r="I8" s="743"/>
      <c r="J8" s="743"/>
      <c r="K8" s="743"/>
      <c r="L8" s="743"/>
      <c r="M8" s="743"/>
      <c r="N8" s="743"/>
      <c r="O8" s="743"/>
      <c r="P8" s="743"/>
      <c r="Q8" s="743"/>
      <c r="R8" s="743"/>
      <c r="S8" s="743"/>
      <c r="T8" s="743"/>
      <c r="U8" s="743"/>
      <c r="V8" s="743"/>
      <c r="W8" s="743"/>
      <c r="X8" s="743"/>
      <c r="Y8" s="743"/>
      <c r="Z8" s="2932"/>
      <c r="AA8" s="2933"/>
      <c r="AB8" s="2933"/>
      <c r="AC8" s="2933"/>
      <c r="AD8" s="2933"/>
      <c r="AE8" s="2933"/>
      <c r="AF8" s="2933"/>
      <c r="AG8" s="2933"/>
      <c r="AH8" s="2933"/>
      <c r="AI8" s="2933"/>
      <c r="AJ8" s="2933"/>
      <c r="AK8" s="2933"/>
      <c r="AL8" s="2933"/>
      <c r="AM8" s="2933"/>
      <c r="AN8" s="2933"/>
      <c r="AO8" s="2933"/>
      <c r="AP8" s="2933"/>
      <c r="AQ8" s="2933"/>
      <c r="AR8" s="2933"/>
      <c r="AS8" s="2933"/>
      <c r="AT8" s="2933"/>
      <c r="AU8" s="2933"/>
      <c r="AV8" s="2933"/>
      <c r="AW8" s="2933"/>
      <c r="AX8" s="2933"/>
      <c r="AY8" s="2933"/>
      <c r="AZ8" s="2933"/>
      <c r="BA8" s="2933"/>
      <c r="BB8" s="2933"/>
      <c r="BC8" s="2933"/>
      <c r="BD8" s="2933"/>
      <c r="BE8" s="2933"/>
      <c r="BF8" s="2933"/>
      <c r="BG8" s="2933"/>
      <c r="BH8" s="2933"/>
      <c r="BI8" s="2933"/>
      <c r="BJ8" s="2933"/>
      <c r="BK8" s="2934"/>
      <c r="BL8" s="2879" t="s">
        <v>765</v>
      </c>
      <c r="BM8" s="2880"/>
      <c r="BN8" s="2880"/>
      <c r="BO8" s="2880"/>
      <c r="BP8" s="2880"/>
      <c r="BQ8" s="2880"/>
      <c r="BR8" s="2880"/>
      <c r="BS8" s="2880"/>
      <c r="BT8" s="2880"/>
      <c r="BU8" s="2880"/>
      <c r="BV8" s="2880"/>
      <c r="BW8" s="2880"/>
      <c r="BX8" s="2880"/>
      <c r="BY8" s="2880"/>
      <c r="BZ8" s="2880"/>
      <c r="CA8" s="2880"/>
      <c r="CB8" s="2880"/>
      <c r="CC8" s="2880"/>
      <c r="CD8" s="2880"/>
      <c r="CE8" s="2880"/>
      <c r="CF8" s="2880"/>
    </row>
    <row r="9" spans="1:84" ht="6" customHeight="1" x14ac:dyDescent="0.25">
      <c r="B9" s="743"/>
      <c r="C9" s="743"/>
      <c r="D9" s="743"/>
      <c r="E9" s="743"/>
      <c r="F9" s="743"/>
      <c r="G9" s="743"/>
      <c r="H9" s="743"/>
      <c r="I9" s="743"/>
      <c r="J9" s="743"/>
      <c r="K9" s="743"/>
      <c r="L9" s="743"/>
      <c r="M9" s="743"/>
      <c r="N9" s="743"/>
      <c r="O9" s="743"/>
      <c r="P9" s="743"/>
      <c r="Q9" s="743"/>
      <c r="R9" s="743"/>
      <c r="S9" s="743"/>
      <c r="T9" s="743"/>
      <c r="U9" s="743"/>
      <c r="V9" s="743"/>
      <c r="W9" s="743"/>
      <c r="X9" s="743"/>
      <c r="Y9" s="743"/>
      <c r="Z9" s="2932"/>
      <c r="AA9" s="2933"/>
      <c r="AB9" s="2933"/>
      <c r="AC9" s="2933"/>
      <c r="AD9" s="2933"/>
      <c r="AE9" s="2933"/>
      <c r="AF9" s="2933"/>
      <c r="AG9" s="2933"/>
      <c r="AH9" s="2933"/>
      <c r="AI9" s="2933"/>
      <c r="AJ9" s="2933"/>
      <c r="AK9" s="2933"/>
      <c r="AL9" s="2933"/>
      <c r="AM9" s="2933"/>
      <c r="AN9" s="2933"/>
      <c r="AO9" s="2933"/>
      <c r="AP9" s="2933"/>
      <c r="AQ9" s="2933"/>
      <c r="AR9" s="2933"/>
      <c r="AS9" s="2933"/>
      <c r="AT9" s="2933"/>
      <c r="AU9" s="2933"/>
      <c r="AV9" s="2933"/>
      <c r="AW9" s="2933"/>
      <c r="AX9" s="2933"/>
      <c r="AY9" s="2933"/>
      <c r="AZ9" s="2933"/>
      <c r="BA9" s="2933"/>
      <c r="BB9" s="2933"/>
      <c r="BC9" s="2933"/>
      <c r="BD9" s="2933"/>
      <c r="BE9" s="2933"/>
      <c r="BF9" s="2933"/>
      <c r="BG9" s="2933"/>
      <c r="BH9" s="2933"/>
      <c r="BI9" s="2933"/>
      <c r="BJ9" s="2933"/>
      <c r="BK9" s="2934"/>
      <c r="BL9" s="745"/>
      <c r="BM9" s="744"/>
      <c r="BN9" s="744"/>
      <c r="BO9" s="744"/>
      <c r="BP9" s="744"/>
      <c r="BQ9" s="744"/>
      <c r="BR9" s="744"/>
      <c r="BS9" s="744"/>
      <c r="BT9" s="744"/>
      <c r="BU9" s="744"/>
      <c r="BV9" s="744"/>
      <c r="BW9" s="744"/>
      <c r="BX9" s="744"/>
      <c r="BY9" s="744"/>
      <c r="BZ9" s="744"/>
      <c r="CA9" s="744"/>
      <c r="CB9" s="744"/>
      <c r="CC9" s="744"/>
      <c r="CD9" s="744"/>
      <c r="CE9" s="744"/>
      <c r="CF9" s="744"/>
    </row>
    <row r="10" spans="1:84" ht="14.25" customHeight="1" thickBot="1" x14ac:dyDescent="0.3">
      <c r="B10" s="743"/>
      <c r="C10" s="743"/>
      <c r="D10" s="743"/>
      <c r="E10" s="743"/>
      <c r="F10" s="743"/>
      <c r="G10" s="743"/>
      <c r="H10" s="743"/>
      <c r="I10" s="743"/>
      <c r="J10" s="743"/>
      <c r="K10" s="743"/>
      <c r="L10" s="743"/>
      <c r="M10" s="743"/>
      <c r="N10" s="743"/>
      <c r="O10" s="743"/>
      <c r="P10" s="743"/>
      <c r="Q10" s="743"/>
      <c r="R10" s="743"/>
      <c r="S10" s="743"/>
      <c r="T10" s="743"/>
      <c r="U10" s="743"/>
      <c r="V10" s="743"/>
      <c r="W10" s="743"/>
      <c r="X10" s="743"/>
      <c r="Y10" s="743"/>
      <c r="Z10" s="2935"/>
      <c r="AA10" s="2936"/>
      <c r="AB10" s="2936"/>
      <c r="AC10" s="2936"/>
      <c r="AD10" s="2936"/>
      <c r="AE10" s="2936"/>
      <c r="AF10" s="2936"/>
      <c r="AG10" s="2936"/>
      <c r="AH10" s="2936"/>
      <c r="AI10" s="2936"/>
      <c r="AJ10" s="2936"/>
      <c r="AK10" s="2936"/>
      <c r="AL10" s="2936"/>
      <c r="AM10" s="2936"/>
      <c r="AN10" s="2936"/>
      <c r="AO10" s="2936"/>
      <c r="AP10" s="2936"/>
      <c r="AQ10" s="2936"/>
      <c r="AR10" s="2936"/>
      <c r="AS10" s="2936"/>
      <c r="AT10" s="2936"/>
      <c r="AU10" s="2936"/>
      <c r="AV10" s="2936"/>
      <c r="AW10" s="2936"/>
      <c r="AX10" s="2936"/>
      <c r="AY10" s="2936"/>
      <c r="AZ10" s="2936"/>
      <c r="BA10" s="2936"/>
      <c r="BB10" s="2936"/>
      <c r="BC10" s="2936"/>
      <c r="BD10" s="2936"/>
      <c r="BE10" s="2936"/>
      <c r="BF10" s="2936"/>
      <c r="BG10" s="2936"/>
      <c r="BH10" s="2936"/>
      <c r="BI10" s="2936"/>
      <c r="BJ10" s="2936"/>
      <c r="BK10" s="2937"/>
      <c r="BL10" s="742"/>
      <c r="BM10" s="741"/>
      <c r="BN10" s="740"/>
      <c r="BO10" s="740"/>
      <c r="BP10" s="740"/>
      <c r="BQ10" s="740"/>
      <c r="BR10" s="2854" t="s">
        <v>764</v>
      </c>
      <c r="BS10" s="2854"/>
      <c r="BT10" s="2854"/>
      <c r="BU10" s="2854"/>
      <c r="BV10" s="2854"/>
      <c r="BW10" s="2854"/>
      <c r="BX10" s="2854"/>
      <c r="BY10" s="2854"/>
      <c r="BZ10" s="2854"/>
      <c r="CA10" s="2854"/>
      <c r="CB10" s="2854"/>
      <c r="CC10" s="2854"/>
      <c r="CD10" s="2854"/>
      <c r="CE10" s="735"/>
      <c r="CF10" s="735"/>
    </row>
    <row r="11" spans="1:84" ht="15" customHeight="1" x14ac:dyDescent="0.25">
      <c r="B11" s="2872" t="s">
        <v>308</v>
      </c>
      <c r="C11" s="2872"/>
      <c r="D11" s="2872"/>
      <c r="E11" s="2872"/>
      <c r="F11" s="2872"/>
      <c r="G11" s="2872"/>
      <c r="H11" s="2872"/>
      <c r="I11" s="2872"/>
      <c r="J11" s="2872"/>
      <c r="K11" s="2872"/>
      <c r="L11" s="2872"/>
      <c r="M11" s="2872"/>
      <c r="N11" s="2872"/>
      <c r="O11" s="2872"/>
      <c r="P11" s="2872"/>
      <c r="Q11" s="2872"/>
      <c r="R11" s="2872"/>
      <c r="S11" s="2872"/>
      <c r="T11" s="2872"/>
      <c r="U11" s="2872"/>
      <c r="V11" s="2872"/>
      <c r="W11" s="2872"/>
      <c r="X11" s="2872"/>
      <c r="Y11" s="2873"/>
      <c r="Z11" s="739"/>
      <c r="AA11" s="738"/>
      <c r="AB11" s="738"/>
      <c r="AC11" s="738"/>
      <c r="AD11" s="738"/>
      <c r="AE11" s="738"/>
      <c r="AF11" s="738"/>
      <c r="AG11" s="738"/>
      <c r="AH11" s="738"/>
      <c r="AI11" s="738"/>
      <c r="AJ11" s="737"/>
      <c r="AK11" s="737"/>
      <c r="AL11" s="737"/>
      <c r="AM11" s="2969" t="str">
        <f>'FE-1770 S-1'!T86</f>
        <v>-</v>
      </c>
      <c r="AN11" s="2969"/>
      <c r="AO11" s="2969"/>
      <c r="AP11" s="2969"/>
      <c r="AQ11" s="2969"/>
      <c r="AR11" s="2969"/>
      <c r="AS11" s="2969"/>
      <c r="AT11" s="2969"/>
      <c r="AU11" s="2969"/>
      <c r="AV11" s="2969"/>
      <c r="AW11" s="2969"/>
      <c r="AX11" s="2969"/>
      <c r="AY11" s="2969"/>
      <c r="AZ11" s="2969"/>
      <c r="BA11" s="2969"/>
      <c r="BB11" s="2969"/>
      <c r="BC11" s="2969"/>
      <c r="BD11" s="2969"/>
      <c r="BE11" s="2969"/>
      <c r="BF11" s="2969"/>
      <c r="BG11" s="2969"/>
      <c r="BH11" s="2969"/>
      <c r="BI11" s="2969"/>
      <c r="BJ11" s="2969"/>
      <c r="BK11" s="2969"/>
      <c r="BL11" s="2969"/>
      <c r="BM11" s="2969"/>
      <c r="BN11" s="2969"/>
      <c r="BO11" s="2969"/>
      <c r="BP11" s="2969"/>
      <c r="BQ11" s="736"/>
      <c r="BR11" s="2855" t="s">
        <v>763</v>
      </c>
      <c r="BS11" s="2856"/>
      <c r="BT11" s="2856"/>
      <c r="BU11" s="2856"/>
      <c r="BV11" s="2856"/>
      <c r="BW11" s="2856"/>
      <c r="BX11" s="2856"/>
      <c r="BY11" s="2856"/>
      <c r="BZ11" s="2856"/>
      <c r="CA11" s="2856"/>
      <c r="CB11" s="2856"/>
      <c r="CC11" s="2856"/>
      <c r="CD11" s="2856"/>
      <c r="CE11" s="2856"/>
      <c r="CF11" s="735"/>
    </row>
    <row r="12" spans="1:84" ht="11.25" customHeight="1" x14ac:dyDescent="0.25">
      <c r="B12" s="2943" t="s">
        <v>762</v>
      </c>
      <c r="C12" s="2943"/>
      <c r="D12" s="2943"/>
      <c r="E12" s="2943"/>
      <c r="F12" s="2943"/>
      <c r="G12" s="2943"/>
      <c r="H12" s="2943"/>
      <c r="I12" s="2943"/>
      <c r="J12" s="2943"/>
      <c r="K12" s="2943"/>
      <c r="L12" s="2943"/>
      <c r="M12" s="2943"/>
      <c r="N12" s="2943"/>
      <c r="O12" s="2943"/>
      <c r="P12" s="2943"/>
      <c r="Q12" s="2943"/>
      <c r="R12" s="2943"/>
      <c r="S12" s="2943"/>
      <c r="T12" s="2943"/>
      <c r="U12" s="2943"/>
      <c r="V12" s="2943"/>
      <c r="W12" s="2943"/>
      <c r="X12" s="2943"/>
      <c r="Y12" s="2944"/>
      <c r="Z12" s="2939" t="s">
        <v>761</v>
      </c>
      <c r="AA12" s="2940"/>
      <c r="AB12" s="2940"/>
      <c r="AC12" s="2940"/>
      <c r="AD12" s="2940"/>
      <c r="AE12" s="2940"/>
      <c r="AF12" s="2940"/>
      <c r="AG12" s="2940"/>
      <c r="AH12" s="2941" t="s">
        <v>760</v>
      </c>
      <c r="AI12" s="2941"/>
      <c r="AJ12" s="2941"/>
      <c r="AK12" s="2941"/>
      <c r="AL12" s="734"/>
      <c r="AM12" s="2970"/>
      <c r="AN12" s="2970"/>
      <c r="AO12" s="2970"/>
      <c r="AP12" s="2970"/>
      <c r="AQ12" s="2970"/>
      <c r="AR12" s="2970"/>
      <c r="AS12" s="2970"/>
      <c r="AT12" s="2970"/>
      <c r="AU12" s="2970"/>
      <c r="AV12" s="2970"/>
      <c r="AW12" s="2970"/>
      <c r="AX12" s="2970"/>
      <c r="AY12" s="2970"/>
      <c r="AZ12" s="2970"/>
      <c r="BA12" s="2970"/>
      <c r="BB12" s="2970"/>
      <c r="BC12" s="2970"/>
      <c r="BD12" s="2970"/>
      <c r="BE12" s="2970"/>
      <c r="BF12" s="2970"/>
      <c r="BG12" s="2970"/>
      <c r="BH12" s="2970"/>
      <c r="BI12" s="2970"/>
      <c r="BJ12" s="2970"/>
      <c r="BK12" s="2970"/>
      <c r="BL12" s="2970"/>
      <c r="BM12" s="2970"/>
      <c r="BN12" s="2970"/>
      <c r="BO12" s="2970"/>
      <c r="BP12" s="2970"/>
      <c r="BQ12" s="714"/>
      <c r="BR12" s="2905" t="s">
        <v>759</v>
      </c>
      <c r="BS12" s="2905"/>
      <c r="BT12" s="733"/>
      <c r="BU12" s="2942">
        <f>'GENERAL INFO'!Q108</f>
        <v>0</v>
      </c>
      <c r="BV12" s="2942"/>
      <c r="BW12" s="2942"/>
      <c r="BX12" s="732" t="s">
        <v>33</v>
      </c>
      <c r="BY12" s="2942">
        <f>'GENERAL INFO'!Q108</f>
        <v>0</v>
      </c>
      <c r="BZ12" s="2942"/>
      <c r="CA12" s="2942"/>
      <c r="CB12" s="2942"/>
      <c r="CC12" s="702"/>
      <c r="CD12" s="702"/>
      <c r="CE12" s="702"/>
      <c r="CF12" s="702"/>
    </row>
    <row r="13" spans="1:84" ht="3" customHeight="1" x14ac:dyDescent="0.25">
      <c r="B13" s="2943"/>
      <c r="C13" s="2943"/>
      <c r="D13" s="2943"/>
      <c r="E13" s="2943"/>
      <c r="F13" s="2943"/>
      <c r="G13" s="2943"/>
      <c r="H13" s="2943"/>
      <c r="I13" s="2943"/>
      <c r="J13" s="2943"/>
      <c r="K13" s="2943"/>
      <c r="L13" s="2943"/>
      <c r="M13" s="2943"/>
      <c r="N13" s="2943"/>
      <c r="O13" s="2943"/>
      <c r="P13" s="2943"/>
      <c r="Q13" s="2943"/>
      <c r="R13" s="2943"/>
      <c r="S13" s="2943"/>
      <c r="T13" s="2943"/>
      <c r="U13" s="2943"/>
      <c r="V13" s="2943"/>
      <c r="W13" s="2943"/>
      <c r="X13" s="2943"/>
      <c r="Y13" s="2944"/>
      <c r="Z13" s="731"/>
      <c r="AA13" s="730"/>
      <c r="AB13" s="730"/>
      <c r="AC13" s="730"/>
      <c r="AD13" s="730"/>
      <c r="AE13" s="730"/>
      <c r="AF13" s="730"/>
      <c r="AG13" s="730"/>
      <c r="AH13" s="729"/>
      <c r="AI13" s="729"/>
      <c r="AJ13" s="729"/>
      <c r="AK13" s="729"/>
      <c r="AL13" s="729"/>
      <c r="AM13" s="728"/>
      <c r="AN13" s="727"/>
      <c r="AO13" s="727"/>
      <c r="AP13" s="727"/>
      <c r="AQ13" s="726"/>
      <c r="AR13" s="726"/>
      <c r="AS13" s="725"/>
      <c r="AT13" s="724"/>
      <c r="AU13" s="724"/>
      <c r="AV13" s="718"/>
      <c r="AW13" s="718"/>
      <c r="AX13" s="718"/>
      <c r="AY13" s="718"/>
      <c r="AZ13" s="718"/>
      <c r="BA13" s="718"/>
      <c r="BB13" s="723"/>
      <c r="BC13" s="722"/>
      <c r="BD13" s="721"/>
      <c r="BE13" s="720"/>
      <c r="BF13" s="718"/>
      <c r="BG13" s="718"/>
      <c r="BH13" s="718"/>
      <c r="BI13" s="719"/>
      <c r="BJ13" s="718"/>
      <c r="BK13" s="718"/>
      <c r="BL13" s="718"/>
      <c r="BM13" s="718"/>
      <c r="BN13" s="717"/>
      <c r="BO13" s="716"/>
      <c r="BP13" s="715"/>
      <c r="BQ13" s="714"/>
      <c r="BR13" s="713"/>
      <c r="BS13" s="2905"/>
      <c r="BT13" s="2905"/>
      <c r="BU13" s="2905"/>
      <c r="BV13" s="702"/>
      <c r="BW13" s="702"/>
      <c r="BX13" s="702"/>
      <c r="BY13" s="702"/>
      <c r="BZ13" s="702"/>
      <c r="CA13" s="702"/>
      <c r="CB13" s="702"/>
      <c r="CC13" s="702"/>
      <c r="CD13" s="702"/>
      <c r="CE13" s="702"/>
      <c r="CF13" s="702"/>
    </row>
    <row r="14" spans="1:84" ht="16.5" customHeight="1" thickBot="1" x14ac:dyDescent="0.3">
      <c r="B14" s="2945"/>
      <c r="C14" s="2945"/>
      <c r="D14" s="2945"/>
      <c r="E14" s="2945"/>
      <c r="F14" s="2945"/>
      <c r="G14" s="2945"/>
      <c r="H14" s="2945"/>
      <c r="I14" s="2945"/>
      <c r="J14" s="2945"/>
      <c r="K14" s="2945"/>
      <c r="L14" s="2945"/>
      <c r="M14" s="2945"/>
      <c r="N14" s="2945"/>
      <c r="O14" s="2945"/>
      <c r="P14" s="2945"/>
      <c r="Q14" s="2945"/>
      <c r="R14" s="2945"/>
      <c r="S14" s="2945"/>
      <c r="T14" s="2945"/>
      <c r="U14" s="2945"/>
      <c r="V14" s="2945"/>
      <c r="W14" s="2945"/>
      <c r="X14" s="2945"/>
      <c r="Y14" s="2946"/>
      <c r="Z14" s="712"/>
      <c r="AA14" s="710"/>
      <c r="AB14" s="710"/>
      <c r="AC14" s="710"/>
      <c r="AD14" s="710"/>
      <c r="AE14" s="710"/>
      <c r="AF14" s="710"/>
      <c r="AG14" s="710"/>
      <c r="AH14" s="710"/>
      <c r="AI14" s="711"/>
      <c r="AJ14" s="711"/>
      <c r="AK14" s="711"/>
      <c r="AL14" s="711"/>
      <c r="AM14" s="711"/>
      <c r="AN14" s="710"/>
      <c r="AO14" s="710"/>
      <c r="AP14" s="710"/>
      <c r="AQ14" s="710"/>
      <c r="AR14" s="710"/>
      <c r="AS14" s="709"/>
      <c r="AT14" s="710"/>
      <c r="AU14" s="710"/>
      <c r="AV14" s="709"/>
      <c r="AW14" s="709"/>
      <c r="AX14" s="709"/>
      <c r="AY14" s="709"/>
      <c r="AZ14" s="709"/>
      <c r="BA14" s="709"/>
      <c r="BB14" s="709"/>
      <c r="BC14" s="709"/>
      <c r="BD14" s="709"/>
      <c r="BE14" s="709"/>
      <c r="BF14" s="709"/>
      <c r="BG14" s="709"/>
      <c r="BH14" s="709"/>
      <c r="BI14" s="709"/>
      <c r="BJ14" s="709"/>
      <c r="BK14" s="709"/>
      <c r="BL14" s="709"/>
      <c r="BM14" s="709"/>
      <c r="BN14" s="708"/>
      <c r="BO14" s="707"/>
      <c r="BP14" s="706"/>
      <c r="BQ14" s="705"/>
      <c r="BR14" s="704"/>
      <c r="BS14" s="704"/>
      <c r="BT14" s="704"/>
      <c r="BU14" s="703"/>
      <c r="BV14" s="703"/>
      <c r="BW14" s="703"/>
      <c r="BX14" s="703"/>
      <c r="BY14" s="703"/>
      <c r="BZ14" s="703"/>
      <c r="CA14" s="703"/>
      <c r="CB14" s="703"/>
      <c r="CC14" s="703"/>
      <c r="CD14" s="703"/>
      <c r="CE14" s="702"/>
      <c r="CF14" s="702"/>
    </row>
    <row r="15" spans="1:84" s="653" customFormat="1" ht="5.25" customHeight="1" x14ac:dyDescent="0.2">
      <c r="B15" s="618"/>
      <c r="C15" s="617"/>
      <c r="D15" s="617"/>
      <c r="E15" s="617"/>
      <c r="F15" s="617"/>
      <c r="G15" s="617"/>
      <c r="H15" s="617"/>
      <c r="I15" s="617"/>
      <c r="J15" s="617"/>
      <c r="K15" s="617"/>
      <c r="L15" s="617"/>
      <c r="M15" s="617"/>
      <c r="N15" s="617"/>
      <c r="O15" s="616"/>
      <c r="P15" s="616"/>
      <c r="Q15" s="616"/>
      <c r="R15" s="616"/>
      <c r="S15" s="616"/>
      <c r="T15" s="616"/>
      <c r="U15" s="616"/>
      <c r="V15" s="616"/>
      <c r="W15" s="616"/>
      <c r="X15" s="616"/>
      <c r="Y15" s="616"/>
      <c r="Z15" s="616"/>
      <c r="AA15" s="616"/>
      <c r="AB15" s="616"/>
      <c r="AC15" s="616"/>
      <c r="AD15" s="616"/>
      <c r="AE15" s="616"/>
      <c r="AF15" s="616"/>
      <c r="AG15" s="616"/>
      <c r="AH15" s="616"/>
      <c r="AI15" s="616"/>
      <c r="AJ15" s="616"/>
      <c r="AK15" s="616"/>
      <c r="AL15" s="616"/>
      <c r="AM15" s="616"/>
      <c r="AN15" s="616"/>
      <c r="AO15" s="616"/>
      <c r="AP15" s="615"/>
      <c r="AQ15" s="615"/>
      <c r="AR15" s="615"/>
      <c r="AS15" s="615"/>
      <c r="AT15" s="615"/>
      <c r="AU15" s="615"/>
      <c r="AV15" s="615"/>
      <c r="AW15" s="615"/>
      <c r="AX15" s="615"/>
      <c r="AY15" s="615"/>
      <c r="AZ15" s="615"/>
      <c r="BA15" s="615"/>
      <c r="BB15" s="615"/>
      <c r="BC15" s="615"/>
      <c r="BD15" s="615"/>
      <c r="BE15" s="615"/>
      <c r="BF15" s="615"/>
      <c r="BG15" s="615"/>
      <c r="BH15" s="615"/>
      <c r="BI15" s="615"/>
      <c r="BJ15" s="615"/>
      <c r="BK15" s="615"/>
      <c r="BL15" s="615"/>
      <c r="BM15" s="615"/>
      <c r="BN15" s="615"/>
      <c r="BO15" s="615"/>
      <c r="BP15" s="615"/>
      <c r="BQ15" s="615"/>
      <c r="BR15" s="615"/>
      <c r="BS15" s="615"/>
      <c r="BT15" s="615"/>
      <c r="BU15" s="615"/>
      <c r="BV15" s="615"/>
      <c r="BW15" s="615"/>
      <c r="BX15" s="615"/>
      <c r="BY15" s="615"/>
      <c r="BZ15" s="615"/>
      <c r="CA15" s="615"/>
      <c r="CB15" s="615"/>
      <c r="CC15" s="615"/>
      <c r="CD15" s="614"/>
    </row>
    <row r="16" spans="1:84" s="653" customFormat="1" ht="23.1" customHeight="1" x14ac:dyDescent="0.2">
      <c r="B16" s="698"/>
      <c r="C16" s="2876" t="s">
        <v>758</v>
      </c>
      <c r="D16" s="2915"/>
      <c r="E16" s="2915"/>
      <c r="F16" s="2915"/>
      <c r="G16" s="2915"/>
      <c r="H16" s="2915"/>
      <c r="I16" s="2915"/>
      <c r="J16" s="2915"/>
      <c r="K16" s="701" t="s">
        <v>29</v>
      </c>
      <c r="L16" s="2953" t="s">
        <v>757</v>
      </c>
      <c r="M16" s="2953"/>
      <c r="N16" s="2953"/>
      <c r="O16" s="2953"/>
      <c r="P16" s="2885" t="str">
        <f>'FE-1770 S-1'!L86</f>
        <v>-</v>
      </c>
      <c r="Q16" s="2885"/>
      <c r="R16" s="2885"/>
      <c r="S16" s="2885"/>
      <c r="T16" s="2885"/>
      <c r="U16" s="2885"/>
      <c r="V16" s="2885"/>
      <c r="W16" s="2885"/>
      <c r="X16" s="2885"/>
      <c r="Y16" s="2885"/>
      <c r="Z16" s="2885"/>
      <c r="AA16" s="2885"/>
      <c r="AB16" s="2885"/>
      <c r="AC16" s="2885"/>
      <c r="AD16" s="2885"/>
      <c r="AE16" s="2885"/>
      <c r="AF16" s="2885"/>
      <c r="AG16" s="2885"/>
      <c r="AH16" s="2885"/>
      <c r="AI16" s="2885"/>
      <c r="AJ16" s="2885"/>
      <c r="AK16" s="2885"/>
      <c r="AL16" s="2885"/>
      <c r="AM16" s="2885"/>
      <c r="AN16" s="2885"/>
      <c r="AO16" s="2885"/>
      <c r="AP16" s="2885"/>
      <c r="AQ16" s="2885"/>
      <c r="AR16" s="2885"/>
      <c r="AS16" s="2885"/>
      <c r="AT16" s="2885"/>
      <c r="AU16" s="2885"/>
      <c r="AV16" s="2885"/>
      <c r="AW16" s="2885"/>
      <c r="AX16" s="2885"/>
      <c r="AY16" s="2885"/>
      <c r="AZ16" s="2885"/>
      <c r="BA16" s="2885"/>
      <c r="BB16" s="2885"/>
      <c r="BC16" s="2885"/>
      <c r="BD16" s="700"/>
      <c r="BE16" s="700"/>
      <c r="BF16" s="700"/>
      <c r="BG16" s="700"/>
      <c r="BH16" s="700"/>
      <c r="BI16" s="700"/>
      <c r="BJ16" s="700"/>
      <c r="BK16" s="700"/>
      <c r="BL16" s="700"/>
      <c r="BM16" s="700"/>
      <c r="BN16" s="700"/>
      <c r="BO16" s="2950"/>
      <c r="BP16" s="2950"/>
      <c r="BQ16" s="2950"/>
      <c r="BR16" s="604"/>
      <c r="BS16" s="604"/>
      <c r="BT16" s="699"/>
      <c r="BU16" s="699"/>
      <c r="BV16" s="699"/>
      <c r="BW16" s="699"/>
      <c r="BX16" s="699"/>
      <c r="BY16" s="604"/>
      <c r="BZ16" s="604"/>
      <c r="CA16" s="604"/>
      <c r="CB16" s="604"/>
      <c r="CC16" s="604"/>
      <c r="CD16" s="603"/>
    </row>
    <row r="17" spans="2:84" s="653" customFormat="1" ht="6" customHeight="1" x14ac:dyDescent="0.2">
      <c r="B17" s="608"/>
      <c r="C17" s="599"/>
      <c r="D17" s="599"/>
      <c r="E17" s="599"/>
      <c r="F17" s="599"/>
      <c r="G17" s="599"/>
      <c r="H17" s="599"/>
      <c r="I17" s="599"/>
      <c r="J17" s="607"/>
      <c r="K17" s="607"/>
      <c r="L17" s="607"/>
      <c r="M17" s="599"/>
      <c r="N17" s="599"/>
      <c r="O17" s="606"/>
      <c r="P17" s="606"/>
      <c r="Q17" s="606"/>
      <c r="R17" s="605"/>
      <c r="S17" s="605"/>
      <c r="T17" s="605"/>
      <c r="U17" s="605"/>
      <c r="V17" s="605"/>
      <c r="W17" s="605"/>
      <c r="X17" s="605"/>
      <c r="Y17" s="605"/>
      <c r="Z17" s="605"/>
      <c r="AA17" s="605"/>
      <c r="AB17" s="605"/>
      <c r="AC17" s="605"/>
      <c r="AD17" s="605"/>
      <c r="AE17" s="605"/>
      <c r="AF17" s="605"/>
      <c r="AG17" s="605"/>
      <c r="AH17" s="605"/>
      <c r="AI17" s="605"/>
      <c r="AJ17" s="605"/>
      <c r="AK17" s="605"/>
      <c r="AL17" s="605"/>
      <c r="AM17" s="605"/>
      <c r="AN17" s="605"/>
      <c r="AO17" s="605"/>
      <c r="AP17" s="604"/>
      <c r="AQ17" s="604"/>
      <c r="AR17" s="604"/>
      <c r="AS17" s="604"/>
      <c r="AT17" s="604"/>
      <c r="AU17" s="604"/>
      <c r="AV17" s="604"/>
      <c r="AW17" s="604"/>
      <c r="AX17" s="604"/>
      <c r="AY17" s="604"/>
      <c r="AZ17" s="604"/>
      <c r="BA17" s="604"/>
      <c r="BB17" s="604"/>
      <c r="BC17" s="604"/>
      <c r="BD17" s="604"/>
      <c r="BE17" s="604"/>
      <c r="BF17" s="604"/>
      <c r="BG17" s="604"/>
      <c r="BH17" s="604"/>
      <c r="BI17" s="604"/>
      <c r="BJ17" s="604"/>
      <c r="BK17" s="604"/>
      <c r="BL17" s="604"/>
      <c r="BM17" s="604"/>
      <c r="BN17" s="604"/>
      <c r="BO17" s="604"/>
      <c r="BP17" s="604"/>
      <c r="BQ17" s="604"/>
      <c r="BR17" s="604"/>
      <c r="BS17" s="604"/>
      <c r="BT17" s="604"/>
      <c r="BU17" s="604"/>
      <c r="BV17" s="604"/>
      <c r="BW17" s="604"/>
      <c r="BX17" s="604"/>
      <c r="BY17" s="604"/>
      <c r="BZ17" s="604"/>
      <c r="CA17" s="604"/>
      <c r="CB17" s="604"/>
      <c r="CC17" s="604"/>
      <c r="CD17" s="603"/>
    </row>
    <row r="18" spans="2:84" s="653" customFormat="1" ht="23.1" customHeight="1" x14ac:dyDescent="0.2">
      <c r="B18" s="698"/>
      <c r="C18" s="2912" t="s">
        <v>756</v>
      </c>
      <c r="D18" s="2913"/>
      <c r="E18" s="2913"/>
      <c r="F18" s="2913"/>
      <c r="G18" s="2913"/>
      <c r="H18" s="2913"/>
      <c r="I18" s="2913"/>
      <c r="J18" s="2913"/>
      <c r="K18" s="697" t="s">
        <v>29</v>
      </c>
      <c r="L18" s="2903" t="s">
        <v>755</v>
      </c>
      <c r="M18" s="2903"/>
      <c r="N18" s="2903"/>
      <c r="O18" s="2903"/>
      <c r="P18" s="2923" t="str">
        <f>'FE-1770 S-1'!C86</f>
        <v>-</v>
      </c>
      <c r="Q18" s="2923"/>
      <c r="R18" s="2923"/>
      <c r="S18" s="2923"/>
      <c r="T18" s="2923"/>
      <c r="U18" s="2923"/>
      <c r="V18" s="2923"/>
      <c r="W18" s="2923"/>
      <c r="X18" s="2923"/>
      <c r="Y18" s="2923"/>
      <c r="Z18" s="2923"/>
      <c r="AA18" s="2923"/>
      <c r="AB18" s="2923"/>
      <c r="AC18" s="2923"/>
      <c r="AD18" s="2923"/>
      <c r="AE18" s="2923"/>
      <c r="AF18" s="2923"/>
      <c r="AG18" s="2923"/>
      <c r="AH18" s="2923"/>
      <c r="AI18" s="2923"/>
      <c r="AJ18" s="2923"/>
      <c r="AK18" s="2923"/>
      <c r="AL18" s="2923"/>
      <c r="AM18" s="2923"/>
      <c r="AN18" s="2923"/>
      <c r="AO18" s="2923"/>
      <c r="AP18" s="2923"/>
      <c r="AQ18" s="2923"/>
      <c r="AR18" s="2923"/>
      <c r="AS18" s="2923"/>
      <c r="AT18" s="2923"/>
      <c r="AU18" s="2923"/>
      <c r="AV18" s="2923"/>
      <c r="AW18" s="2923"/>
      <c r="AX18" s="2923"/>
      <c r="AY18" s="2923"/>
      <c r="AZ18" s="2923"/>
      <c r="BA18" s="2923"/>
      <c r="BB18" s="2923"/>
      <c r="BC18" s="2923"/>
      <c r="BD18" s="2923"/>
      <c r="BE18" s="2923"/>
      <c r="BF18" s="2923"/>
      <c r="BG18" s="2923"/>
      <c r="BH18" s="2923"/>
      <c r="BI18" s="2923"/>
      <c r="BJ18" s="2923"/>
      <c r="BK18" s="2923"/>
      <c r="BL18" s="2923"/>
      <c r="BM18" s="2923"/>
      <c r="BN18" s="2923"/>
      <c r="BO18" s="2923"/>
      <c r="BP18" s="2923"/>
      <c r="BQ18" s="2923"/>
      <c r="BR18" s="2923"/>
      <c r="BS18" s="2923"/>
      <c r="BT18" s="2923"/>
      <c r="BU18" s="2923"/>
      <c r="BV18" s="2923"/>
      <c r="BW18" s="2923"/>
      <c r="BX18" s="2923"/>
      <c r="BY18" s="2923"/>
      <c r="BZ18" s="2923"/>
      <c r="CA18" s="2923"/>
      <c r="CB18" s="2923"/>
      <c r="CC18" s="2923"/>
      <c r="CD18" s="592"/>
      <c r="CE18" s="654"/>
      <c r="CF18" s="654"/>
    </row>
    <row r="19" spans="2:84" s="653" customFormat="1" ht="9" customHeight="1" thickBot="1" x14ac:dyDescent="0.25">
      <c r="B19" s="591"/>
      <c r="C19" s="590"/>
      <c r="D19" s="588"/>
      <c r="E19" s="588"/>
      <c r="F19" s="588"/>
      <c r="G19" s="588"/>
      <c r="H19" s="588"/>
      <c r="I19" s="588"/>
      <c r="J19" s="589"/>
      <c r="K19" s="589"/>
      <c r="L19" s="589"/>
      <c r="M19" s="588"/>
      <c r="N19" s="587"/>
      <c r="O19" s="587"/>
      <c r="P19" s="587"/>
      <c r="Q19" s="587"/>
      <c r="R19" s="586"/>
      <c r="S19" s="586"/>
      <c r="T19" s="586"/>
      <c r="U19" s="586"/>
      <c r="V19" s="586"/>
      <c r="W19" s="586"/>
      <c r="X19" s="586"/>
      <c r="Y19" s="586"/>
      <c r="Z19" s="586"/>
      <c r="AA19" s="586"/>
      <c r="AB19" s="586"/>
      <c r="AC19" s="586"/>
      <c r="AD19" s="586"/>
      <c r="AE19" s="586"/>
      <c r="AF19" s="586"/>
      <c r="AG19" s="586"/>
      <c r="AH19" s="586"/>
      <c r="AI19" s="586"/>
      <c r="AJ19" s="586"/>
      <c r="AK19" s="586"/>
      <c r="AL19" s="586"/>
      <c r="AM19" s="586"/>
      <c r="AN19" s="586"/>
      <c r="AO19" s="586"/>
      <c r="AP19" s="586"/>
      <c r="AQ19" s="586"/>
      <c r="AR19" s="586"/>
      <c r="AS19" s="586"/>
      <c r="AT19" s="586"/>
      <c r="AU19" s="586"/>
      <c r="AV19" s="586"/>
      <c r="AW19" s="586"/>
      <c r="AX19" s="586"/>
      <c r="AY19" s="586"/>
      <c r="AZ19" s="586"/>
      <c r="BA19" s="586"/>
      <c r="BB19" s="586"/>
      <c r="BC19" s="586"/>
      <c r="BD19" s="586"/>
      <c r="BE19" s="586"/>
      <c r="BF19" s="586"/>
      <c r="BG19" s="586"/>
      <c r="BH19" s="586"/>
      <c r="BI19" s="586"/>
      <c r="BJ19" s="586"/>
      <c r="BK19" s="586"/>
      <c r="BL19" s="586"/>
      <c r="BM19" s="586"/>
      <c r="BN19" s="586"/>
      <c r="BO19" s="586"/>
      <c r="BP19" s="586"/>
      <c r="BQ19" s="586"/>
      <c r="BR19" s="586"/>
      <c r="BS19" s="586"/>
      <c r="BT19" s="586"/>
      <c r="BU19" s="586"/>
      <c r="BV19" s="586"/>
      <c r="BW19" s="586"/>
      <c r="BX19" s="586"/>
      <c r="BY19" s="586"/>
      <c r="BZ19" s="586"/>
      <c r="CA19" s="586"/>
      <c r="CB19" s="586"/>
      <c r="CC19" s="586"/>
      <c r="CD19" s="585"/>
      <c r="CE19" s="654"/>
      <c r="CF19" s="654"/>
    </row>
    <row r="20" spans="2:84" s="653" customFormat="1" ht="9" customHeight="1" x14ac:dyDescent="0.2">
      <c r="B20" s="695"/>
      <c r="C20" s="695"/>
      <c r="D20" s="696"/>
      <c r="E20" s="696"/>
      <c r="F20" s="696"/>
      <c r="G20" s="696"/>
      <c r="H20" s="696"/>
      <c r="I20" s="695"/>
      <c r="J20" s="694"/>
      <c r="K20" s="694"/>
      <c r="L20" s="693"/>
      <c r="M20" s="692"/>
      <c r="N20" s="596"/>
      <c r="O20" s="596"/>
      <c r="P20" s="596"/>
      <c r="Q20" s="596"/>
      <c r="R20" s="593"/>
      <c r="S20" s="593"/>
      <c r="T20" s="593"/>
      <c r="U20" s="593"/>
      <c r="V20" s="593"/>
      <c r="W20" s="593"/>
      <c r="X20" s="593"/>
      <c r="Y20" s="593"/>
      <c r="Z20" s="593"/>
      <c r="AA20" s="593"/>
      <c r="AB20" s="593"/>
      <c r="AC20" s="593"/>
      <c r="AD20" s="593"/>
      <c r="AE20" s="593"/>
      <c r="AF20" s="593"/>
      <c r="AG20" s="593"/>
      <c r="AH20" s="593"/>
      <c r="AI20" s="593"/>
      <c r="AJ20" s="593"/>
      <c r="AK20" s="593"/>
      <c r="AL20" s="593"/>
      <c r="AM20" s="593"/>
      <c r="AN20" s="593"/>
      <c r="AO20" s="593"/>
      <c r="AP20" s="593"/>
      <c r="AQ20" s="593"/>
      <c r="AR20" s="593"/>
      <c r="AS20" s="593"/>
      <c r="AT20" s="593"/>
      <c r="AU20" s="593"/>
      <c r="AV20" s="593"/>
      <c r="AW20" s="593"/>
      <c r="AX20" s="593"/>
      <c r="AY20" s="593"/>
      <c r="AZ20" s="593"/>
      <c r="BA20" s="593"/>
      <c r="BB20" s="593"/>
      <c r="BC20" s="593"/>
      <c r="BD20" s="593"/>
      <c r="BE20" s="593"/>
      <c r="BF20" s="593"/>
      <c r="BG20" s="593"/>
      <c r="BH20" s="593"/>
      <c r="BI20" s="593"/>
      <c r="BJ20" s="593"/>
      <c r="BK20" s="593"/>
      <c r="BL20" s="593"/>
      <c r="BM20" s="593"/>
      <c r="BN20" s="593"/>
      <c r="BO20" s="593"/>
      <c r="BP20" s="593"/>
      <c r="BQ20" s="593"/>
      <c r="BR20" s="593"/>
      <c r="BS20" s="593"/>
      <c r="BT20" s="593"/>
      <c r="BU20" s="593"/>
      <c r="BV20" s="593"/>
      <c r="BW20" s="593"/>
      <c r="BX20" s="593"/>
      <c r="BY20" s="593"/>
      <c r="BZ20" s="593"/>
      <c r="CA20" s="593"/>
      <c r="CB20" s="593"/>
      <c r="CC20" s="593"/>
      <c r="CD20" s="691"/>
      <c r="CE20" s="654"/>
      <c r="CF20" s="654"/>
    </row>
    <row r="21" spans="2:84" ht="15" x14ac:dyDescent="0.25">
      <c r="B21" s="2938" t="s">
        <v>754</v>
      </c>
      <c r="C21" s="2938"/>
      <c r="D21" s="2938"/>
      <c r="E21" s="2938"/>
      <c r="F21" s="2938"/>
      <c r="G21" s="2938"/>
      <c r="H21" s="2938"/>
      <c r="I21" s="2938"/>
      <c r="J21" s="2938"/>
      <c r="K21" s="2938"/>
      <c r="L21" s="2938"/>
      <c r="M21" s="2938"/>
      <c r="N21" s="2938"/>
      <c r="O21" s="2938"/>
      <c r="P21" s="2938"/>
      <c r="Q21" s="2938"/>
      <c r="R21" s="2938"/>
      <c r="S21" s="2938"/>
      <c r="T21" s="2938"/>
      <c r="U21" s="2938"/>
      <c r="V21" s="2938"/>
      <c r="W21" s="2938"/>
      <c r="X21" s="2938"/>
      <c r="Y21" s="2938"/>
      <c r="Z21" s="2938"/>
      <c r="AA21" s="2938"/>
      <c r="AB21" s="2938"/>
      <c r="AC21" s="2938"/>
      <c r="AD21" s="2938"/>
      <c r="AE21" s="2938"/>
      <c r="AF21" s="2938"/>
      <c r="AG21" s="2938"/>
      <c r="AH21" s="2938"/>
      <c r="AI21" s="2938"/>
      <c r="AJ21" s="2938"/>
      <c r="AK21" s="2938"/>
      <c r="AL21" s="2938"/>
      <c r="AM21" s="2938"/>
      <c r="AN21" s="2938"/>
      <c r="AO21" s="2938"/>
      <c r="AP21" s="2938"/>
      <c r="AQ21" s="2938"/>
      <c r="AR21" s="2938"/>
      <c r="AS21" s="2938"/>
      <c r="AT21" s="2938"/>
      <c r="AU21" s="2938"/>
      <c r="AV21" s="2938"/>
      <c r="AW21" s="2938"/>
      <c r="AX21" s="2938"/>
      <c r="AY21" s="2938"/>
      <c r="AZ21" s="2938"/>
      <c r="BA21" s="2938"/>
      <c r="BB21" s="2938"/>
      <c r="BC21" s="2938"/>
      <c r="BD21" s="2938"/>
      <c r="BE21" s="2938"/>
      <c r="BF21" s="2938"/>
      <c r="BG21" s="2938"/>
      <c r="BH21" s="2938"/>
      <c r="BI21" s="2938"/>
      <c r="BJ21" s="2938"/>
      <c r="BK21" s="2938"/>
      <c r="BL21" s="2938"/>
      <c r="BM21" s="2938"/>
      <c r="BN21" s="2938"/>
      <c r="BO21" s="2938"/>
      <c r="BP21" s="2938"/>
      <c r="BQ21" s="2938"/>
      <c r="BR21" s="2938"/>
      <c r="BS21" s="2938"/>
      <c r="BT21" s="2938"/>
      <c r="BU21" s="2938"/>
      <c r="BV21" s="2938"/>
      <c r="BW21" s="2938"/>
      <c r="BX21" s="2938"/>
      <c r="BY21" s="2938"/>
      <c r="BZ21" s="2938"/>
      <c r="CA21" s="2938"/>
      <c r="CB21" s="2938"/>
      <c r="CC21" s="2938"/>
      <c r="CD21" s="2938"/>
      <c r="CE21" s="689"/>
      <c r="CF21" s="689"/>
    </row>
    <row r="22" spans="2:84" ht="3.75" customHeight="1" thickBot="1" x14ac:dyDescent="0.3">
      <c r="B22" s="690"/>
      <c r="C22" s="690"/>
      <c r="D22" s="690"/>
      <c r="E22" s="690"/>
      <c r="F22" s="690"/>
      <c r="G22" s="690"/>
      <c r="H22" s="690"/>
      <c r="I22" s="690"/>
      <c r="J22" s="690"/>
      <c r="K22" s="690"/>
      <c r="L22" s="690"/>
      <c r="M22" s="690"/>
      <c r="N22" s="690"/>
      <c r="O22" s="690"/>
      <c r="P22" s="690"/>
      <c r="Q22" s="690"/>
      <c r="R22" s="690"/>
      <c r="S22" s="690"/>
      <c r="T22" s="690"/>
      <c r="U22" s="690"/>
      <c r="V22" s="690"/>
      <c r="W22" s="690"/>
      <c r="X22" s="690"/>
      <c r="Y22" s="690"/>
      <c r="Z22" s="690"/>
      <c r="AA22" s="690"/>
      <c r="AB22" s="690"/>
      <c r="AC22" s="690"/>
      <c r="AD22" s="690"/>
      <c r="AE22" s="690"/>
      <c r="AF22" s="690"/>
      <c r="AG22" s="690"/>
      <c r="AH22" s="690"/>
      <c r="AI22" s="690"/>
      <c r="AJ22" s="690"/>
      <c r="AK22" s="690"/>
      <c r="AL22" s="690"/>
      <c r="AM22" s="690"/>
      <c r="AN22" s="690"/>
      <c r="AO22" s="690"/>
      <c r="AP22" s="690"/>
      <c r="AQ22" s="690"/>
      <c r="AR22" s="690"/>
      <c r="AS22" s="690"/>
      <c r="AT22" s="690"/>
      <c r="AU22" s="690"/>
      <c r="AV22" s="690"/>
      <c r="AW22" s="690"/>
      <c r="AX22" s="690"/>
      <c r="AY22" s="690"/>
      <c r="AZ22" s="690"/>
      <c r="BA22" s="690"/>
      <c r="BB22" s="690"/>
      <c r="BC22" s="690"/>
      <c r="BD22" s="690"/>
      <c r="BE22" s="690"/>
      <c r="BF22" s="690"/>
      <c r="BG22" s="690"/>
      <c r="BH22" s="690"/>
      <c r="BI22" s="690"/>
      <c r="BJ22" s="690"/>
      <c r="BK22" s="690"/>
      <c r="BL22" s="690"/>
      <c r="BM22" s="690"/>
      <c r="BN22" s="690"/>
      <c r="BO22" s="690"/>
      <c r="BP22" s="690"/>
      <c r="BQ22" s="690"/>
      <c r="BR22" s="690"/>
      <c r="BS22" s="690"/>
      <c r="BT22" s="690"/>
      <c r="BU22" s="690"/>
      <c r="BV22" s="690"/>
      <c r="BW22" s="690"/>
      <c r="BX22" s="690"/>
      <c r="BY22" s="690"/>
      <c r="BZ22" s="690"/>
      <c r="CA22" s="690"/>
      <c r="CB22" s="690"/>
      <c r="CC22" s="690"/>
      <c r="CD22" s="690"/>
      <c r="CE22" s="689"/>
      <c r="CF22" s="689"/>
    </row>
    <row r="23" spans="2:84" s="653" customFormat="1" ht="9" customHeight="1" x14ac:dyDescent="0.2">
      <c r="B23" s="618"/>
      <c r="C23" s="617"/>
      <c r="D23" s="617"/>
      <c r="E23" s="617"/>
      <c r="F23" s="617"/>
      <c r="G23" s="617"/>
      <c r="H23" s="617"/>
      <c r="I23" s="617"/>
      <c r="J23" s="617"/>
      <c r="K23" s="617"/>
      <c r="L23" s="617"/>
      <c r="M23" s="617"/>
      <c r="N23" s="617"/>
      <c r="O23" s="616"/>
      <c r="P23" s="616"/>
      <c r="Q23" s="616"/>
      <c r="R23" s="616"/>
      <c r="S23" s="616"/>
      <c r="T23" s="616"/>
      <c r="U23" s="616"/>
      <c r="V23" s="616"/>
      <c r="W23" s="616"/>
      <c r="X23" s="616"/>
      <c r="Y23" s="616"/>
      <c r="Z23" s="616"/>
      <c r="AA23" s="616"/>
      <c r="AB23" s="616"/>
      <c r="AC23" s="616"/>
      <c r="AD23" s="616"/>
      <c r="AE23" s="616"/>
      <c r="AF23" s="616"/>
      <c r="AG23" s="616"/>
      <c r="AH23" s="616"/>
      <c r="AI23" s="616"/>
      <c r="AJ23" s="616"/>
      <c r="AK23" s="616"/>
      <c r="AL23" s="616"/>
      <c r="AM23" s="616"/>
      <c r="AN23" s="616"/>
      <c r="AO23" s="616"/>
      <c r="AP23" s="615"/>
      <c r="AQ23" s="615"/>
      <c r="AR23" s="615"/>
      <c r="AS23" s="615"/>
      <c r="AT23" s="615"/>
      <c r="AU23" s="615"/>
      <c r="AV23" s="615"/>
      <c r="AW23" s="615"/>
      <c r="AX23" s="615"/>
      <c r="AY23" s="615"/>
      <c r="AZ23" s="615"/>
      <c r="BA23" s="615"/>
      <c r="BB23" s="615"/>
      <c r="BC23" s="615"/>
      <c r="BD23" s="615"/>
      <c r="BE23" s="615"/>
      <c r="BF23" s="615"/>
      <c r="BG23" s="615"/>
      <c r="BH23" s="615"/>
      <c r="BI23" s="615"/>
      <c r="BJ23" s="615"/>
      <c r="BK23" s="615"/>
      <c r="BL23" s="615"/>
      <c r="BM23" s="615"/>
      <c r="BN23" s="615"/>
      <c r="BO23" s="615"/>
      <c r="BP23" s="615"/>
      <c r="BQ23" s="615"/>
      <c r="BR23" s="615"/>
      <c r="BS23" s="615"/>
      <c r="BT23" s="615"/>
      <c r="BU23" s="615"/>
      <c r="BV23" s="615"/>
      <c r="BW23" s="615"/>
      <c r="BX23" s="615"/>
      <c r="BY23" s="615"/>
      <c r="BZ23" s="615"/>
      <c r="CA23" s="615"/>
      <c r="CB23" s="615"/>
      <c r="CC23" s="615"/>
      <c r="CD23" s="614"/>
    </row>
    <row r="24" spans="2:84" s="653" customFormat="1" ht="15.75" customHeight="1" x14ac:dyDescent="0.2">
      <c r="B24" s="2906" t="s">
        <v>584</v>
      </c>
      <c r="C24" s="2907"/>
      <c r="D24" s="2917" t="s">
        <v>192</v>
      </c>
      <c r="E24" s="2917"/>
      <c r="F24" s="2917"/>
      <c r="G24" s="2917"/>
      <c r="H24" s="2917"/>
      <c r="I24" s="684" t="s">
        <v>29</v>
      </c>
      <c r="J24" s="2867" t="s">
        <v>753</v>
      </c>
      <c r="K24" s="2867"/>
      <c r="L24" s="2886" t="str">
        <f>npwp</f>
        <v>...-.</v>
      </c>
      <c r="M24" s="2886"/>
      <c r="N24" s="2886"/>
      <c r="O24" s="2886"/>
      <c r="P24" s="2886"/>
      <c r="Q24" s="2886"/>
      <c r="R24" s="2886"/>
      <c r="S24" s="2886"/>
      <c r="T24" s="2886"/>
      <c r="U24" s="2886"/>
      <c r="V24" s="2886"/>
      <c r="W24" s="2886"/>
      <c r="X24" s="2886"/>
      <c r="Y24" s="2886"/>
      <c r="Z24" s="2886"/>
      <c r="AA24" s="2886"/>
      <c r="AB24" s="2886"/>
      <c r="AC24" s="2886"/>
      <c r="AD24" s="2886"/>
      <c r="AE24" s="2886"/>
      <c r="AF24" s="2886"/>
      <c r="AG24" s="2886"/>
      <c r="AH24" s="2886"/>
      <c r="AI24" s="2886"/>
      <c r="AJ24" s="2886"/>
      <c r="AK24" s="2886"/>
      <c r="AL24" s="2886"/>
      <c r="AM24" s="2886"/>
      <c r="AN24" s="2886"/>
      <c r="AO24" s="2886"/>
      <c r="AP24" s="2886"/>
      <c r="AQ24" s="2886"/>
      <c r="AR24" s="2886"/>
      <c r="AS24" s="2886"/>
      <c r="AT24" s="2886"/>
      <c r="AU24" s="2886"/>
      <c r="AV24" s="2886"/>
      <c r="AW24" s="2886"/>
      <c r="AX24" s="610"/>
      <c r="AY24" s="612"/>
      <c r="AZ24" s="2922" t="s">
        <v>589</v>
      </c>
      <c r="BA24" s="2922"/>
      <c r="BB24" s="2922"/>
      <c r="BC24" s="2919" t="s">
        <v>752</v>
      </c>
      <c r="BD24" s="2919"/>
      <c r="BE24" s="2919"/>
      <c r="BF24" s="2919"/>
      <c r="BG24" s="2919"/>
      <c r="BH24" s="2919"/>
      <c r="BI24" s="2919"/>
      <c r="BJ24" s="2919"/>
      <c r="BK24" s="2919"/>
      <c r="BL24" s="2919"/>
      <c r="BM24" s="2919"/>
      <c r="BN24" s="2919"/>
      <c r="BO24" s="2919"/>
      <c r="BP24" s="2919"/>
      <c r="BQ24" s="2919"/>
      <c r="BR24" s="2919"/>
      <c r="BS24" s="2919"/>
      <c r="BT24" s="2919"/>
      <c r="BU24" s="2919"/>
      <c r="BV24" s="2919"/>
      <c r="BW24" s="2919"/>
      <c r="BX24" s="2919"/>
      <c r="BY24" s="2919"/>
      <c r="BZ24" s="2919"/>
      <c r="CA24" s="2919"/>
      <c r="CB24" s="2919"/>
      <c r="CC24" s="2919"/>
      <c r="CD24" s="2920"/>
    </row>
    <row r="25" spans="2:84" s="653" customFormat="1" ht="6" customHeight="1" x14ac:dyDescent="0.2">
      <c r="B25" s="682"/>
      <c r="C25" s="673"/>
      <c r="D25" s="673"/>
      <c r="E25" s="673"/>
      <c r="F25" s="673"/>
      <c r="G25" s="673"/>
      <c r="H25" s="673"/>
      <c r="I25" s="673"/>
      <c r="J25" s="673"/>
      <c r="K25" s="673"/>
      <c r="L25" s="673"/>
      <c r="M25" s="673"/>
      <c r="N25" s="673"/>
      <c r="O25" s="681"/>
      <c r="P25" s="681"/>
      <c r="Q25" s="681"/>
      <c r="R25" s="680"/>
      <c r="S25" s="680"/>
      <c r="T25" s="680"/>
      <c r="U25" s="680"/>
      <c r="V25" s="680"/>
      <c r="W25" s="680"/>
      <c r="X25" s="680"/>
      <c r="Y25" s="680"/>
      <c r="Z25" s="680"/>
      <c r="AA25" s="680"/>
      <c r="AB25" s="680"/>
      <c r="AC25" s="680"/>
      <c r="AD25" s="680"/>
      <c r="AE25" s="680"/>
      <c r="AF25" s="680"/>
      <c r="AG25" s="680"/>
      <c r="AH25" s="680"/>
      <c r="AI25" s="680"/>
      <c r="AJ25" s="680"/>
      <c r="AK25" s="680"/>
      <c r="AL25" s="680"/>
      <c r="AM25" s="680"/>
      <c r="AN25" s="680"/>
      <c r="AO25" s="680"/>
      <c r="AP25" s="679"/>
      <c r="AQ25" s="679"/>
      <c r="AR25" s="679"/>
      <c r="AS25" s="679"/>
      <c r="AT25" s="679"/>
      <c r="AU25" s="679"/>
      <c r="AV25" s="679"/>
      <c r="AW25" s="679"/>
      <c r="AX25" s="604"/>
      <c r="AY25" s="604"/>
      <c r="AZ25" s="679"/>
      <c r="BA25" s="679"/>
      <c r="BB25" s="679"/>
      <c r="BC25" s="679"/>
      <c r="BD25" s="679"/>
      <c r="BE25" s="679"/>
      <c r="BF25" s="679"/>
      <c r="BG25" s="679"/>
      <c r="BH25" s="679"/>
      <c r="BI25" s="679"/>
      <c r="BJ25" s="679"/>
      <c r="BK25" s="679"/>
      <c r="BL25" s="679"/>
      <c r="BM25" s="679"/>
      <c r="BN25" s="679"/>
      <c r="BO25" s="679"/>
      <c r="BP25" s="679"/>
      <c r="BQ25" s="679"/>
      <c r="BR25" s="679"/>
      <c r="BS25" s="679"/>
      <c r="BT25" s="679"/>
      <c r="BU25" s="679"/>
      <c r="BV25" s="679"/>
      <c r="BW25" s="679"/>
      <c r="BX25" s="679"/>
      <c r="BY25" s="679"/>
      <c r="BZ25" s="679"/>
      <c r="CA25" s="679"/>
      <c r="CB25" s="679"/>
      <c r="CC25" s="679"/>
      <c r="CD25" s="678"/>
    </row>
    <row r="26" spans="2:84" s="653" customFormat="1" ht="15.75" customHeight="1" x14ac:dyDescent="0.2">
      <c r="B26" s="2916" t="s">
        <v>585</v>
      </c>
      <c r="C26" s="2908"/>
      <c r="D26" s="2876" t="s">
        <v>751</v>
      </c>
      <c r="E26" s="2876"/>
      <c r="F26" s="2876"/>
      <c r="G26" s="2876"/>
      <c r="H26" s="2876"/>
      <c r="I26" s="2908" t="s">
        <v>29</v>
      </c>
      <c r="J26" s="2874" t="s">
        <v>750</v>
      </c>
      <c r="K26" s="2874"/>
      <c r="L26" s="2874"/>
      <c r="M26" s="2874"/>
      <c r="N26" s="2874"/>
      <c r="O26" s="2874"/>
      <c r="P26" s="2874"/>
      <c r="Q26" s="2874"/>
      <c r="R26" s="2874"/>
      <c r="S26" s="2874"/>
      <c r="T26" s="2874"/>
      <c r="U26" s="2874"/>
      <c r="V26" s="2874"/>
      <c r="W26" s="2874"/>
      <c r="X26" s="2874"/>
      <c r="Y26" s="2874"/>
      <c r="Z26" s="2874"/>
      <c r="AA26" s="2874"/>
      <c r="AB26" s="2874"/>
      <c r="AC26" s="2874"/>
      <c r="AD26" s="2874"/>
      <c r="AE26" s="2874"/>
      <c r="AF26" s="2874"/>
      <c r="AG26" s="2874"/>
      <c r="AH26" s="2874"/>
      <c r="AI26" s="2874"/>
      <c r="AJ26" s="2874"/>
      <c r="AK26" s="2874"/>
      <c r="AL26" s="2874"/>
      <c r="AM26" s="2874"/>
      <c r="AN26" s="2874"/>
      <c r="AO26" s="2874"/>
      <c r="AP26" s="2874"/>
      <c r="AQ26" s="2874"/>
      <c r="AR26" s="2874"/>
      <c r="AS26" s="2874"/>
      <c r="AT26" s="2874"/>
      <c r="AU26" s="2874"/>
      <c r="AV26" s="2874"/>
      <c r="AW26" s="2874"/>
      <c r="AX26" s="593"/>
      <c r="AY26" s="593"/>
      <c r="AZ26" s="667"/>
      <c r="BA26" s="667"/>
      <c r="BB26" s="667"/>
      <c r="BC26" s="667" t="s">
        <v>692</v>
      </c>
      <c r="BD26" s="667"/>
      <c r="BE26" s="2956" t="str">
        <f>'FE-1770S'!S50</f>
        <v/>
      </c>
      <c r="BF26" s="2956"/>
      <c r="BG26" s="2956"/>
      <c r="BH26" s="2956"/>
      <c r="BI26" s="667"/>
      <c r="BJ26" s="667"/>
      <c r="BK26" s="667"/>
      <c r="BL26" s="667" t="s">
        <v>693</v>
      </c>
      <c r="BM26" s="667"/>
      <c r="BN26" s="2956" t="str">
        <f>'FE-1770S'!P50</f>
        <v/>
      </c>
      <c r="BO26" s="2956"/>
      <c r="BP26" s="2956"/>
      <c r="BQ26" s="667"/>
      <c r="BR26" s="667"/>
      <c r="BS26" s="667"/>
      <c r="BT26" s="667" t="s">
        <v>770</v>
      </c>
      <c r="BU26" s="667"/>
      <c r="BV26" s="2954">
        <f>'FE-1770S'!Y50</f>
        <v>0</v>
      </c>
      <c r="BW26" s="2954"/>
      <c r="BX26" s="2954"/>
      <c r="BY26" s="667"/>
      <c r="BZ26" s="667"/>
      <c r="CA26" s="667"/>
      <c r="CB26" s="667"/>
      <c r="CC26" s="667"/>
      <c r="CD26" s="670"/>
      <c r="CE26" s="654"/>
      <c r="CF26" s="654"/>
    </row>
    <row r="27" spans="2:84" s="653" customFormat="1" ht="9" customHeight="1" x14ac:dyDescent="0.2">
      <c r="B27" s="688"/>
      <c r="C27" s="687"/>
      <c r="D27" s="2876"/>
      <c r="E27" s="2876"/>
      <c r="F27" s="2876"/>
      <c r="G27" s="2876"/>
      <c r="H27" s="2876"/>
      <c r="I27" s="2908"/>
      <c r="J27" s="2874"/>
      <c r="K27" s="2874"/>
      <c r="L27" s="2952"/>
      <c r="M27" s="2952"/>
      <c r="N27" s="2952"/>
      <c r="O27" s="2952"/>
      <c r="P27" s="2952"/>
      <c r="Q27" s="2952"/>
      <c r="R27" s="2952"/>
      <c r="S27" s="2952"/>
      <c r="T27" s="2952"/>
      <c r="U27" s="2952"/>
      <c r="V27" s="2952"/>
      <c r="W27" s="2952"/>
      <c r="X27" s="2952"/>
      <c r="Y27" s="2952"/>
      <c r="Z27" s="2952"/>
      <c r="AA27" s="2952"/>
      <c r="AB27" s="2952"/>
      <c r="AC27" s="2952"/>
      <c r="AD27" s="2952"/>
      <c r="AE27" s="2952"/>
      <c r="AF27" s="2952"/>
      <c r="AG27" s="2952"/>
      <c r="AH27" s="2952"/>
      <c r="AI27" s="2952"/>
      <c r="AJ27" s="2952"/>
      <c r="AK27" s="2952"/>
      <c r="AL27" s="2952"/>
      <c r="AM27" s="2952"/>
      <c r="AN27" s="2952"/>
      <c r="AO27" s="2952"/>
      <c r="AP27" s="2952"/>
      <c r="AQ27" s="2952"/>
      <c r="AR27" s="2952"/>
      <c r="AS27" s="2952"/>
      <c r="AT27" s="2952"/>
      <c r="AU27" s="2952"/>
      <c r="AV27" s="2952"/>
      <c r="AW27" s="2952"/>
      <c r="AX27" s="593"/>
      <c r="AY27" s="593"/>
      <c r="AZ27" s="667"/>
      <c r="BA27" s="667"/>
      <c r="BB27" s="667"/>
      <c r="BC27" s="667"/>
      <c r="BD27" s="667"/>
      <c r="BE27" s="2957"/>
      <c r="BF27" s="2957"/>
      <c r="BG27" s="2957"/>
      <c r="BH27" s="2957"/>
      <c r="BI27" s="669" t="s">
        <v>749</v>
      </c>
      <c r="BJ27" s="667"/>
      <c r="BK27" s="667"/>
      <c r="BL27" s="667"/>
      <c r="BM27" s="667"/>
      <c r="BN27" s="2957"/>
      <c r="BO27" s="2957"/>
      <c r="BP27" s="2957"/>
      <c r="BQ27" s="669" t="s">
        <v>748</v>
      </c>
      <c r="BR27" s="667"/>
      <c r="BS27" s="667"/>
      <c r="BT27" s="667"/>
      <c r="BU27" s="667"/>
      <c r="BV27" s="2955"/>
      <c r="BW27" s="2955"/>
      <c r="BX27" s="2955"/>
      <c r="BY27" s="669" t="s">
        <v>747</v>
      </c>
      <c r="BZ27" s="667"/>
      <c r="CA27" s="667"/>
      <c r="CB27" s="667"/>
      <c r="CC27" s="667"/>
      <c r="CD27" s="670"/>
      <c r="CE27" s="654"/>
      <c r="CF27" s="654"/>
    </row>
    <row r="28" spans="2:84" s="653" customFormat="1" ht="6" customHeight="1" x14ac:dyDescent="0.2">
      <c r="B28" s="675"/>
      <c r="C28" s="674"/>
      <c r="D28" s="674"/>
      <c r="E28" s="673"/>
      <c r="F28" s="672"/>
      <c r="G28" s="672"/>
      <c r="H28" s="672"/>
      <c r="I28" s="672"/>
      <c r="J28" s="673"/>
      <c r="K28" s="673"/>
      <c r="L28" s="673"/>
      <c r="M28" s="672"/>
      <c r="N28" s="672"/>
      <c r="O28" s="671"/>
      <c r="P28" s="671"/>
      <c r="Q28" s="671"/>
      <c r="R28" s="667"/>
      <c r="S28" s="667"/>
      <c r="T28" s="667"/>
      <c r="U28" s="667"/>
      <c r="V28" s="667"/>
      <c r="W28" s="667"/>
      <c r="X28" s="667"/>
      <c r="Y28" s="667"/>
      <c r="Z28" s="667"/>
      <c r="AA28" s="667"/>
      <c r="AB28" s="667"/>
      <c r="AC28" s="667"/>
      <c r="AD28" s="667"/>
      <c r="AE28" s="667"/>
      <c r="AF28" s="667"/>
      <c r="AG28" s="667"/>
      <c r="AH28" s="667"/>
      <c r="AI28" s="667"/>
      <c r="AJ28" s="667"/>
      <c r="AK28" s="667"/>
      <c r="AL28" s="667"/>
      <c r="AM28" s="667"/>
      <c r="AN28" s="667"/>
      <c r="AO28" s="667"/>
      <c r="AP28" s="667"/>
      <c r="AQ28" s="667"/>
      <c r="AR28" s="667"/>
      <c r="AS28" s="667"/>
      <c r="AT28" s="667"/>
      <c r="AU28" s="667"/>
      <c r="AV28" s="667"/>
      <c r="AW28" s="667"/>
      <c r="AX28" s="593"/>
      <c r="AY28" s="593"/>
      <c r="AZ28" s="667"/>
      <c r="BA28" s="667"/>
      <c r="BB28" s="667"/>
      <c r="BC28" s="667"/>
      <c r="BD28" s="667"/>
      <c r="BE28" s="667"/>
      <c r="BF28" s="667"/>
      <c r="BG28" s="667"/>
      <c r="BH28" s="667"/>
      <c r="BI28" s="667"/>
      <c r="BJ28" s="667"/>
      <c r="BK28" s="667"/>
      <c r="BL28" s="667"/>
      <c r="BM28" s="667"/>
      <c r="BN28" s="667"/>
      <c r="BO28" s="667"/>
      <c r="BP28" s="667"/>
      <c r="BQ28" s="667"/>
      <c r="BR28" s="667"/>
      <c r="BS28" s="667"/>
      <c r="BT28" s="667"/>
      <c r="BU28" s="667"/>
      <c r="BV28" s="667"/>
      <c r="BW28" s="667"/>
      <c r="BX28" s="667"/>
      <c r="BY28" s="667"/>
      <c r="BZ28" s="667"/>
      <c r="CA28" s="667"/>
      <c r="CB28" s="667"/>
      <c r="CC28" s="667"/>
      <c r="CD28" s="670"/>
      <c r="CE28" s="654"/>
      <c r="CF28" s="654"/>
    </row>
    <row r="29" spans="2:84" s="653" customFormat="1" ht="15.75" customHeight="1" x14ac:dyDescent="0.2">
      <c r="B29" s="2916" t="s">
        <v>586</v>
      </c>
      <c r="C29" s="2908"/>
      <c r="D29" s="2876" t="s">
        <v>746</v>
      </c>
      <c r="E29" s="2876"/>
      <c r="F29" s="2876"/>
      <c r="G29" s="2876"/>
      <c r="H29" s="677"/>
      <c r="I29" s="677" t="s">
        <v>29</v>
      </c>
      <c r="J29" s="2918" t="s">
        <v>745</v>
      </c>
      <c r="K29" s="2918"/>
      <c r="L29" s="2923" t="str">
        <f>UPPER(name)</f>
        <v>0</v>
      </c>
      <c r="M29" s="2923"/>
      <c r="N29" s="2923"/>
      <c r="O29" s="2923"/>
      <c r="P29" s="2923"/>
      <c r="Q29" s="2923"/>
      <c r="R29" s="2923"/>
      <c r="S29" s="2923"/>
      <c r="T29" s="2923"/>
      <c r="U29" s="2923"/>
      <c r="V29" s="2923"/>
      <c r="W29" s="2923"/>
      <c r="X29" s="2923"/>
      <c r="Y29" s="2923"/>
      <c r="Z29" s="2923"/>
      <c r="AA29" s="2923"/>
      <c r="AB29" s="2923"/>
      <c r="AC29" s="2923"/>
      <c r="AD29" s="2923"/>
      <c r="AE29" s="2923"/>
      <c r="AF29" s="2923"/>
      <c r="AG29" s="2923"/>
      <c r="AH29" s="2923"/>
      <c r="AI29" s="2923"/>
      <c r="AJ29" s="2923"/>
      <c r="AK29" s="2923"/>
      <c r="AL29" s="2923"/>
      <c r="AM29" s="2923"/>
      <c r="AN29" s="2923"/>
      <c r="AO29" s="2923"/>
      <c r="AP29" s="2923"/>
      <c r="AQ29" s="2923"/>
      <c r="AR29" s="2923"/>
      <c r="AS29" s="2923"/>
      <c r="AT29" s="2923"/>
      <c r="AU29" s="2923"/>
      <c r="AV29" s="2923"/>
      <c r="AW29" s="2923"/>
      <c r="AX29" s="593"/>
      <c r="AY29" s="593"/>
      <c r="AZ29" s="2921" t="s">
        <v>592</v>
      </c>
      <c r="BA29" s="2921"/>
      <c r="BB29" s="2921"/>
      <c r="BC29" s="667" t="s">
        <v>744</v>
      </c>
      <c r="BD29" s="667"/>
      <c r="BE29" s="667"/>
      <c r="BF29" s="667"/>
      <c r="BG29" s="667"/>
      <c r="BH29" s="667"/>
      <c r="BI29" s="667"/>
      <c r="BJ29" s="667"/>
      <c r="BK29" s="667"/>
      <c r="BL29" s="669" t="s">
        <v>743</v>
      </c>
      <c r="BM29" s="667"/>
      <c r="BN29" s="2882"/>
      <c r="BO29" s="2882"/>
      <c r="BP29" s="2882"/>
      <c r="BQ29" s="2882"/>
      <c r="BR29" s="2882"/>
      <c r="BS29" s="2882"/>
      <c r="BT29" s="2882"/>
      <c r="BU29" s="2882"/>
      <c r="BV29" s="2882"/>
      <c r="BW29" s="2882"/>
      <c r="BX29" s="2882"/>
      <c r="BY29" s="2882"/>
      <c r="BZ29" s="2882"/>
      <c r="CA29" s="2882"/>
      <c r="CB29" s="2882"/>
      <c r="CC29" s="2882"/>
      <c r="CD29" s="670"/>
      <c r="CE29" s="654"/>
      <c r="CF29" s="654"/>
    </row>
    <row r="30" spans="2:84" s="653" customFormat="1" ht="6" customHeight="1" x14ac:dyDescent="0.2">
      <c r="B30" s="688"/>
      <c r="C30" s="687"/>
      <c r="D30" s="686"/>
      <c r="E30" s="686"/>
      <c r="F30" s="686"/>
      <c r="G30" s="686"/>
      <c r="H30" s="686"/>
      <c r="I30" s="677"/>
      <c r="J30" s="685"/>
      <c r="K30" s="685"/>
      <c r="L30" s="685"/>
      <c r="M30" s="677"/>
      <c r="N30" s="679"/>
      <c r="O30" s="679"/>
      <c r="P30" s="679"/>
      <c r="Q30" s="671"/>
      <c r="R30" s="667"/>
      <c r="S30" s="667"/>
      <c r="T30" s="667"/>
      <c r="U30" s="667"/>
      <c r="V30" s="667"/>
      <c r="W30" s="667"/>
      <c r="X30" s="667"/>
      <c r="Y30" s="667"/>
      <c r="Z30" s="667"/>
      <c r="AA30" s="667"/>
      <c r="AB30" s="667"/>
      <c r="AC30" s="667"/>
      <c r="AD30" s="667"/>
      <c r="AE30" s="667"/>
      <c r="AF30" s="667"/>
      <c r="AG30" s="667"/>
      <c r="AH30" s="667"/>
      <c r="AI30" s="667"/>
      <c r="AJ30" s="667"/>
      <c r="AK30" s="667"/>
      <c r="AL30" s="667"/>
      <c r="AM30" s="667"/>
      <c r="AN30" s="667"/>
      <c r="AO30" s="667"/>
      <c r="AP30" s="667"/>
      <c r="AQ30" s="667"/>
      <c r="AR30" s="667"/>
      <c r="AS30" s="667"/>
      <c r="AT30" s="667"/>
      <c r="AU30" s="667"/>
      <c r="AV30" s="667"/>
      <c r="AW30" s="667"/>
      <c r="AX30" s="593"/>
      <c r="AY30" s="593"/>
      <c r="AZ30" s="667"/>
      <c r="BA30" s="667"/>
      <c r="BB30" s="667"/>
      <c r="BC30" s="667"/>
      <c r="BD30" s="667"/>
      <c r="BE30" s="667"/>
      <c r="BF30" s="667"/>
      <c r="BG30" s="667"/>
      <c r="BH30" s="667"/>
      <c r="BI30" s="667"/>
      <c r="BJ30" s="667"/>
      <c r="BK30" s="667"/>
      <c r="BL30" s="667"/>
      <c r="BM30" s="667"/>
      <c r="BN30" s="667"/>
      <c r="BO30" s="667"/>
      <c r="BP30" s="667"/>
      <c r="BQ30" s="667"/>
      <c r="BR30" s="667"/>
      <c r="BS30" s="667"/>
      <c r="BT30" s="667"/>
      <c r="BU30" s="667"/>
      <c r="BV30" s="667"/>
      <c r="BW30" s="667"/>
      <c r="BX30" s="667"/>
      <c r="BY30" s="667"/>
      <c r="BZ30" s="667"/>
      <c r="CA30" s="667"/>
      <c r="CB30" s="667"/>
      <c r="CC30" s="667"/>
      <c r="CD30" s="670"/>
      <c r="CE30" s="654"/>
      <c r="CF30" s="654"/>
    </row>
    <row r="31" spans="2:84" s="653" customFormat="1" ht="15.75" customHeight="1" x14ac:dyDescent="0.2">
      <c r="B31" s="2906" t="s">
        <v>587</v>
      </c>
      <c r="C31" s="2907"/>
      <c r="D31" s="2917" t="s">
        <v>569</v>
      </c>
      <c r="E31" s="2917"/>
      <c r="F31" s="2917"/>
      <c r="G31" s="2917"/>
      <c r="H31" s="2917"/>
      <c r="I31" s="684" t="s">
        <v>29</v>
      </c>
      <c r="J31" s="2867" t="s">
        <v>742</v>
      </c>
      <c r="K31" s="2867"/>
      <c r="L31" s="2881"/>
      <c r="M31" s="2881"/>
      <c r="N31" s="2881"/>
      <c r="O31" s="2881"/>
      <c r="P31" s="2881"/>
      <c r="Q31" s="2881"/>
      <c r="R31" s="2881"/>
      <c r="S31" s="2881"/>
      <c r="T31" s="2881"/>
      <c r="U31" s="2881"/>
      <c r="V31" s="2881"/>
      <c r="W31" s="2881"/>
      <c r="X31" s="2881"/>
      <c r="Y31" s="2881"/>
      <c r="Z31" s="2881"/>
      <c r="AA31" s="2881"/>
      <c r="AB31" s="2881"/>
      <c r="AC31" s="2881"/>
      <c r="AD31" s="2881"/>
      <c r="AE31" s="2881"/>
      <c r="AF31" s="2881"/>
      <c r="AG31" s="2881"/>
      <c r="AH31" s="2881"/>
      <c r="AI31" s="2881"/>
      <c r="AJ31" s="2881"/>
      <c r="AK31" s="2881"/>
      <c r="AL31" s="2881"/>
      <c r="AM31" s="2881"/>
      <c r="AN31" s="2881"/>
      <c r="AO31" s="2881"/>
      <c r="AP31" s="2881"/>
      <c r="AQ31" s="2881"/>
      <c r="AR31" s="2881"/>
      <c r="AS31" s="2881"/>
      <c r="AT31" s="2881"/>
      <c r="AU31" s="2881"/>
      <c r="AV31" s="2881"/>
      <c r="AW31" s="2881"/>
      <c r="AX31" s="610"/>
      <c r="AY31" s="612"/>
      <c r="AZ31" s="2922" t="s">
        <v>593</v>
      </c>
      <c r="BA31" s="2922"/>
      <c r="BB31" s="2922"/>
      <c r="BC31" s="2919" t="s">
        <v>741</v>
      </c>
      <c r="BD31" s="2919"/>
      <c r="BE31" s="2919"/>
      <c r="BF31" s="2919"/>
      <c r="BG31" s="2919"/>
      <c r="BH31" s="2919"/>
      <c r="BI31" s="2919"/>
      <c r="BJ31" s="2919"/>
      <c r="BK31" s="2919"/>
      <c r="BL31" s="2919"/>
      <c r="BM31" s="2919"/>
      <c r="BN31" s="676"/>
      <c r="BO31" s="2867" t="s">
        <v>740</v>
      </c>
      <c r="BP31" s="2867"/>
      <c r="BQ31" s="2949"/>
      <c r="BR31" s="2883"/>
      <c r="BS31" s="2884"/>
      <c r="BT31" s="2947" t="s">
        <v>698</v>
      </c>
      <c r="BU31" s="2948"/>
      <c r="BV31" s="2948"/>
      <c r="BW31" s="683"/>
      <c r="BX31" s="683"/>
      <c r="BY31" s="679"/>
      <c r="BZ31" s="679"/>
      <c r="CA31" s="679"/>
      <c r="CB31" s="679"/>
      <c r="CC31" s="679"/>
      <c r="CD31" s="678"/>
    </row>
    <row r="32" spans="2:84" s="653" customFormat="1" ht="6" customHeight="1" x14ac:dyDescent="0.2">
      <c r="B32" s="682"/>
      <c r="C32" s="673"/>
      <c r="D32" s="673"/>
      <c r="E32" s="673"/>
      <c r="F32" s="673"/>
      <c r="G32" s="673"/>
      <c r="H32" s="673"/>
      <c r="I32" s="673"/>
      <c r="J32" s="673"/>
      <c r="K32" s="673"/>
      <c r="L32" s="673"/>
      <c r="M32" s="673"/>
      <c r="N32" s="673"/>
      <c r="O32" s="681"/>
      <c r="P32" s="681"/>
      <c r="Q32" s="681"/>
      <c r="R32" s="680"/>
      <c r="S32" s="680"/>
      <c r="T32" s="680"/>
      <c r="U32" s="680"/>
      <c r="V32" s="680"/>
      <c r="W32" s="680"/>
      <c r="X32" s="680"/>
      <c r="Y32" s="680"/>
      <c r="Z32" s="680"/>
      <c r="AA32" s="680"/>
      <c r="AB32" s="680"/>
      <c r="AC32" s="680"/>
      <c r="AD32" s="680"/>
      <c r="AE32" s="680"/>
      <c r="AF32" s="680"/>
      <c r="AG32" s="680"/>
      <c r="AH32" s="680"/>
      <c r="AI32" s="680"/>
      <c r="AJ32" s="680"/>
      <c r="AK32" s="680"/>
      <c r="AL32" s="680"/>
      <c r="AM32" s="680"/>
      <c r="AN32" s="680"/>
      <c r="AO32" s="680"/>
      <c r="AP32" s="679"/>
      <c r="AQ32" s="679"/>
      <c r="AR32" s="679"/>
      <c r="AS32" s="679"/>
      <c r="AT32" s="679"/>
      <c r="AU32" s="679"/>
      <c r="AV32" s="679"/>
      <c r="AW32" s="679"/>
      <c r="AX32" s="604"/>
      <c r="AY32" s="604"/>
      <c r="AZ32" s="679"/>
      <c r="BA32" s="679"/>
      <c r="BB32" s="679"/>
      <c r="BC32" s="679"/>
      <c r="BD32" s="679"/>
      <c r="BE32" s="679"/>
      <c r="BF32" s="679"/>
      <c r="BG32" s="679"/>
      <c r="BH32" s="679"/>
      <c r="BI32" s="679"/>
      <c r="BJ32" s="679"/>
      <c r="BK32" s="679"/>
      <c r="BL32" s="679"/>
      <c r="BM32" s="679"/>
      <c r="BN32" s="679"/>
      <c r="BO32" s="679"/>
      <c r="BP32" s="679"/>
      <c r="BQ32" s="679"/>
      <c r="BR32" s="679"/>
      <c r="BS32" s="679"/>
      <c r="BT32" s="679"/>
      <c r="BU32" s="679"/>
      <c r="BV32" s="679"/>
      <c r="BW32" s="679"/>
      <c r="BX32" s="679"/>
      <c r="BY32" s="679"/>
      <c r="BZ32" s="679"/>
      <c r="CA32" s="679"/>
      <c r="CB32" s="679"/>
      <c r="CC32" s="679"/>
      <c r="CD32" s="678"/>
    </row>
    <row r="33" spans="2:84" s="653" customFormat="1" ht="15.75" customHeight="1" x14ac:dyDescent="0.2">
      <c r="B33" s="2916"/>
      <c r="C33" s="2908"/>
      <c r="D33" s="2876"/>
      <c r="E33" s="2876"/>
      <c r="F33" s="2876"/>
      <c r="G33" s="2876"/>
      <c r="H33" s="2876"/>
      <c r="I33" s="677"/>
      <c r="J33" s="676"/>
      <c r="K33" s="676"/>
      <c r="L33" s="2881"/>
      <c r="M33" s="2881"/>
      <c r="N33" s="2881"/>
      <c r="O33" s="2881"/>
      <c r="P33" s="2881"/>
      <c r="Q33" s="2881"/>
      <c r="R33" s="2881"/>
      <c r="S33" s="2881"/>
      <c r="T33" s="2881"/>
      <c r="U33" s="2881"/>
      <c r="V33" s="2881"/>
      <c r="W33" s="2881"/>
      <c r="X33" s="2881"/>
      <c r="Y33" s="2881"/>
      <c r="Z33" s="2881"/>
      <c r="AA33" s="2881"/>
      <c r="AB33" s="2881"/>
      <c r="AC33" s="2881"/>
      <c r="AD33" s="2881"/>
      <c r="AE33" s="2881"/>
      <c r="AF33" s="2881"/>
      <c r="AG33" s="2881"/>
      <c r="AH33" s="2881"/>
      <c r="AI33" s="2881"/>
      <c r="AJ33" s="2881"/>
      <c r="AK33" s="2881"/>
      <c r="AL33" s="2881"/>
      <c r="AM33" s="2881"/>
      <c r="AN33" s="2881"/>
      <c r="AO33" s="2881"/>
      <c r="AP33" s="2881"/>
      <c r="AQ33" s="2881"/>
      <c r="AR33" s="2881"/>
      <c r="AS33" s="2881"/>
      <c r="AT33" s="2881"/>
      <c r="AU33" s="2881"/>
      <c r="AV33" s="2881"/>
      <c r="AW33" s="2881"/>
      <c r="AX33" s="593"/>
      <c r="AY33" s="593"/>
      <c r="AZ33" s="2921" t="s">
        <v>594</v>
      </c>
      <c r="BA33" s="2921"/>
      <c r="BB33" s="2921"/>
      <c r="BC33" s="667" t="s">
        <v>739</v>
      </c>
      <c r="BD33" s="667"/>
      <c r="BE33" s="667"/>
      <c r="BF33" s="667"/>
      <c r="BG33" s="667"/>
      <c r="BH33" s="667"/>
      <c r="BI33" s="667"/>
      <c r="BJ33" s="667"/>
      <c r="BK33" s="667"/>
      <c r="BL33" s="667"/>
      <c r="BM33" s="667"/>
      <c r="BN33" s="667"/>
      <c r="BO33" s="669"/>
      <c r="BP33" s="669" t="s">
        <v>738</v>
      </c>
      <c r="BQ33" s="669"/>
      <c r="BR33" s="2882"/>
      <c r="BS33" s="2882"/>
      <c r="BT33" s="2882"/>
      <c r="BU33" s="667"/>
      <c r="BV33" s="667"/>
      <c r="BW33" s="667"/>
      <c r="BX33" s="667"/>
      <c r="BY33" s="667"/>
      <c r="BZ33" s="667"/>
      <c r="CA33" s="667"/>
      <c r="CB33" s="667"/>
      <c r="CC33" s="667"/>
      <c r="CD33" s="670"/>
      <c r="CE33" s="654"/>
      <c r="CF33" s="654"/>
    </row>
    <row r="34" spans="2:84" s="653" customFormat="1" ht="6" customHeight="1" x14ac:dyDescent="0.2">
      <c r="B34" s="675"/>
      <c r="C34" s="674"/>
      <c r="D34" s="674"/>
      <c r="E34" s="673"/>
      <c r="F34" s="672"/>
      <c r="G34" s="672"/>
      <c r="H34" s="672"/>
      <c r="I34" s="672"/>
      <c r="J34" s="672"/>
      <c r="K34" s="672"/>
      <c r="L34" s="672"/>
      <c r="M34" s="672"/>
      <c r="N34" s="672"/>
      <c r="O34" s="671"/>
      <c r="P34" s="671"/>
      <c r="Q34" s="671"/>
      <c r="R34" s="667"/>
      <c r="S34" s="667"/>
      <c r="T34" s="667"/>
      <c r="U34" s="667"/>
      <c r="V34" s="667"/>
      <c r="W34" s="667"/>
      <c r="X34" s="667"/>
      <c r="Y34" s="667"/>
      <c r="Z34" s="667"/>
      <c r="AA34" s="667"/>
      <c r="AB34" s="667"/>
      <c r="AC34" s="667"/>
      <c r="AD34" s="667"/>
      <c r="AE34" s="667"/>
      <c r="AF34" s="667"/>
      <c r="AG34" s="667"/>
      <c r="AH34" s="667"/>
      <c r="AI34" s="667"/>
      <c r="AJ34" s="667"/>
      <c r="AK34" s="667"/>
      <c r="AL34" s="667"/>
      <c r="AM34" s="667"/>
      <c r="AN34" s="667"/>
      <c r="AO34" s="667"/>
      <c r="AP34" s="667"/>
      <c r="AQ34" s="667"/>
      <c r="AR34" s="667"/>
      <c r="AS34" s="667"/>
      <c r="AT34" s="667"/>
      <c r="AU34" s="667"/>
      <c r="AV34" s="667"/>
      <c r="AW34" s="667"/>
      <c r="AX34" s="593"/>
      <c r="AY34" s="593"/>
      <c r="AZ34" s="667"/>
      <c r="BA34" s="667"/>
      <c r="BB34" s="667"/>
      <c r="BC34" s="667"/>
      <c r="BD34" s="667"/>
      <c r="BE34" s="667"/>
      <c r="BF34" s="667"/>
      <c r="BG34" s="667"/>
      <c r="BH34" s="667"/>
      <c r="BI34" s="667"/>
      <c r="BJ34" s="667"/>
      <c r="BK34" s="667"/>
      <c r="BL34" s="667"/>
      <c r="BM34" s="667"/>
      <c r="BN34" s="667"/>
      <c r="BO34" s="667"/>
      <c r="BP34" s="667"/>
      <c r="BQ34" s="667"/>
      <c r="BR34" s="667"/>
      <c r="BS34" s="667"/>
      <c r="BT34" s="667"/>
      <c r="BU34" s="667"/>
      <c r="BV34" s="667"/>
      <c r="BW34" s="667"/>
      <c r="BX34" s="667"/>
      <c r="BY34" s="667"/>
      <c r="BZ34" s="667"/>
      <c r="CA34" s="667"/>
      <c r="CB34" s="667"/>
      <c r="CC34" s="667"/>
      <c r="CD34" s="670"/>
      <c r="CE34" s="654"/>
      <c r="CF34" s="654"/>
    </row>
    <row r="35" spans="2:84" s="653" customFormat="1" ht="15.75" customHeight="1" x14ac:dyDescent="0.2">
      <c r="B35" s="2916" t="s">
        <v>588</v>
      </c>
      <c r="C35" s="2908"/>
      <c r="D35" s="2876" t="s">
        <v>737</v>
      </c>
      <c r="E35" s="2876"/>
      <c r="F35" s="2876"/>
      <c r="G35" s="2876"/>
      <c r="H35" s="2876"/>
      <c r="I35" s="2876"/>
      <c r="J35" s="2876"/>
      <c r="K35" s="2876"/>
      <c r="L35" s="2876"/>
      <c r="M35" s="2874" t="s">
        <v>736</v>
      </c>
      <c r="N35" s="2874"/>
      <c r="O35" s="2874"/>
      <c r="P35" s="2875"/>
      <c r="Q35" s="2961"/>
      <c r="R35" s="2962"/>
      <c r="S35" s="2963"/>
      <c r="T35" s="667" t="s">
        <v>735</v>
      </c>
      <c r="U35" s="667"/>
      <c r="V35" s="667"/>
      <c r="W35" s="667"/>
      <c r="X35" s="667"/>
      <c r="Y35" s="667"/>
      <c r="Z35" s="667"/>
      <c r="AA35" s="667"/>
      <c r="AB35" s="667"/>
      <c r="AC35" s="667"/>
      <c r="AD35" s="669" t="s">
        <v>734</v>
      </c>
      <c r="AE35" s="667"/>
      <c r="AF35" s="667"/>
      <c r="AG35" s="668"/>
      <c r="AH35" s="2964"/>
      <c r="AI35" s="2965"/>
      <c r="AJ35" s="2966"/>
      <c r="AK35" s="667"/>
      <c r="AL35" s="667" t="s">
        <v>691</v>
      </c>
      <c r="AM35" s="667"/>
      <c r="AN35" s="667"/>
      <c r="AO35" s="667"/>
      <c r="AP35" s="667"/>
      <c r="AQ35" s="667"/>
      <c r="AR35" s="667"/>
      <c r="AS35" s="667"/>
      <c r="AT35" s="667"/>
      <c r="AU35" s="667"/>
      <c r="AV35" s="667"/>
      <c r="AW35" s="667"/>
      <c r="AX35" s="593"/>
      <c r="AY35" s="593"/>
      <c r="AZ35" s="593"/>
      <c r="BA35" s="593"/>
      <c r="BB35" s="593"/>
      <c r="BC35" s="593"/>
      <c r="BD35" s="593"/>
      <c r="BE35" s="593"/>
      <c r="BF35" s="593"/>
      <c r="BG35" s="593"/>
      <c r="BH35" s="593"/>
      <c r="BI35" s="593"/>
      <c r="BJ35" s="593"/>
      <c r="BK35" s="593"/>
      <c r="BL35" s="593"/>
      <c r="BM35" s="593"/>
      <c r="BN35" s="593"/>
      <c r="BO35" s="593"/>
      <c r="BP35" s="593"/>
      <c r="BQ35" s="593"/>
      <c r="BR35" s="593"/>
      <c r="BS35" s="593"/>
      <c r="BT35" s="593"/>
      <c r="BU35" s="593"/>
      <c r="BV35" s="593"/>
      <c r="BW35" s="593"/>
      <c r="BX35" s="593"/>
      <c r="BY35" s="593"/>
      <c r="BZ35" s="593"/>
      <c r="CA35" s="593"/>
      <c r="CB35" s="593"/>
      <c r="CC35" s="593"/>
      <c r="CD35" s="592"/>
      <c r="CE35" s="654"/>
      <c r="CF35" s="654"/>
    </row>
    <row r="36" spans="2:84" s="653" customFormat="1" ht="9.75" customHeight="1" thickBot="1" x14ac:dyDescent="0.25">
      <c r="B36" s="591"/>
      <c r="C36" s="590"/>
      <c r="D36" s="666"/>
      <c r="E36" s="666"/>
      <c r="F36" s="666"/>
      <c r="G36" s="666"/>
      <c r="H36" s="666"/>
      <c r="I36" s="666"/>
      <c r="J36" s="666"/>
      <c r="K36" s="666"/>
      <c r="L36" s="665"/>
      <c r="M36" s="665"/>
      <c r="N36" s="665"/>
      <c r="O36" s="664"/>
      <c r="P36" s="664"/>
      <c r="Q36" s="663"/>
      <c r="R36" s="586"/>
      <c r="S36" s="586"/>
      <c r="T36" s="586"/>
      <c r="U36" s="586"/>
      <c r="V36" s="586"/>
      <c r="W36" s="586"/>
      <c r="X36" s="586"/>
      <c r="Y36" s="586"/>
      <c r="Z36" s="586"/>
      <c r="AA36" s="586"/>
      <c r="AB36" s="586"/>
      <c r="AC36" s="586"/>
      <c r="AD36" s="662"/>
      <c r="AE36" s="586"/>
      <c r="AF36" s="586"/>
      <c r="AG36" s="586"/>
      <c r="AH36" s="586"/>
      <c r="AI36" s="586"/>
      <c r="AJ36" s="586"/>
      <c r="AK36" s="586"/>
      <c r="AL36" s="586"/>
      <c r="AM36" s="586"/>
      <c r="AN36" s="586"/>
      <c r="AO36" s="586"/>
      <c r="AP36" s="586"/>
      <c r="AQ36" s="586"/>
      <c r="AR36" s="586"/>
      <c r="AS36" s="586"/>
      <c r="AT36" s="586"/>
      <c r="AU36" s="586"/>
      <c r="AV36" s="586"/>
      <c r="AW36" s="586"/>
      <c r="AX36" s="586"/>
      <c r="AY36" s="586"/>
      <c r="AZ36" s="586"/>
      <c r="BA36" s="586"/>
      <c r="BB36" s="586"/>
      <c r="BC36" s="586"/>
      <c r="BD36" s="586"/>
      <c r="BE36" s="586"/>
      <c r="BF36" s="586"/>
      <c r="BG36" s="586"/>
      <c r="BH36" s="586"/>
      <c r="BI36" s="586"/>
      <c r="BJ36" s="586"/>
      <c r="BK36" s="586"/>
      <c r="BL36" s="586"/>
      <c r="BM36" s="586"/>
      <c r="BN36" s="586"/>
      <c r="BO36" s="586"/>
      <c r="BP36" s="586"/>
      <c r="BQ36" s="586"/>
      <c r="BR36" s="586"/>
      <c r="BS36" s="586"/>
      <c r="BT36" s="586"/>
      <c r="BU36" s="586"/>
      <c r="BV36" s="586"/>
      <c r="BW36" s="586"/>
      <c r="BX36" s="586"/>
      <c r="BY36" s="586"/>
      <c r="BZ36" s="586"/>
      <c r="CA36" s="586"/>
      <c r="CB36" s="586"/>
      <c r="CC36" s="586"/>
      <c r="CD36" s="585"/>
      <c r="CE36" s="654"/>
      <c r="CF36" s="654"/>
    </row>
    <row r="37" spans="2:84" s="653" customFormat="1" ht="24" customHeight="1" x14ac:dyDescent="0.2">
      <c r="B37" s="2871" t="s">
        <v>733</v>
      </c>
      <c r="C37" s="2871"/>
      <c r="D37" s="2871"/>
      <c r="E37" s="2871"/>
      <c r="F37" s="2871"/>
      <c r="G37" s="2871"/>
      <c r="H37" s="2871"/>
      <c r="I37" s="2871"/>
      <c r="J37" s="2871"/>
      <c r="K37" s="2871"/>
      <c r="L37" s="2871"/>
      <c r="M37" s="2871"/>
      <c r="N37" s="2871"/>
      <c r="O37" s="2871"/>
      <c r="P37" s="2871"/>
      <c r="Q37" s="2871"/>
      <c r="R37" s="2871"/>
      <c r="S37" s="2871"/>
      <c r="T37" s="2871"/>
      <c r="U37" s="2871"/>
      <c r="V37" s="2871"/>
      <c r="W37" s="2871"/>
      <c r="X37" s="2871"/>
      <c r="Y37" s="2871"/>
      <c r="Z37" s="2871"/>
      <c r="AA37" s="2871"/>
      <c r="AB37" s="2871"/>
      <c r="AC37" s="2871"/>
      <c r="AD37" s="2871"/>
      <c r="AE37" s="2871"/>
      <c r="AF37" s="2871"/>
      <c r="AG37" s="2871"/>
      <c r="AH37" s="2871"/>
      <c r="AI37" s="2871"/>
      <c r="AJ37" s="2871"/>
      <c r="AK37" s="2871"/>
      <c r="AL37" s="2871"/>
      <c r="AM37" s="2871"/>
      <c r="AN37" s="2871"/>
      <c r="AO37" s="2871"/>
      <c r="AP37" s="2871"/>
      <c r="AQ37" s="2871"/>
      <c r="AR37" s="2871"/>
      <c r="AS37" s="2871"/>
      <c r="AT37" s="2871"/>
      <c r="AU37" s="2871"/>
      <c r="AV37" s="2871"/>
      <c r="AW37" s="2871"/>
      <c r="AX37" s="2871"/>
      <c r="AY37" s="2871"/>
      <c r="AZ37" s="2871"/>
      <c r="BA37" s="2871"/>
      <c r="BB37" s="2871"/>
      <c r="BC37" s="2871"/>
      <c r="BD37" s="2871"/>
      <c r="BE37" s="2871"/>
      <c r="BF37" s="2871"/>
      <c r="BG37" s="2871"/>
      <c r="BH37" s="661"/>
      <c r="BI37" s="661"/>
      <c r="BJ37" s="661"/>
      <c r="BK37" s="661"/>
      <c r="BL37" s="661"/>
      <c r="BM37" s="661"/>
      <c r="BN37" s="661"/>
      <c r="BO37" s="661"/>
      <c r="BP37" s="661"/>
      <c r="BQ37" s="661"/>
      <c r="BR37" s="661"/>
      <c r="BS37" s="661"/>
      <c r="BT37" s="661"/>
      <c r="BU37" s="661"/>
      <c r="BV37" s="661"/>
      <c r="BW37" s="661"/>
      <c r="BX37" s="661"/>
      <c r="BY37" s="661"/>
      <c r="BZ37" s="661"/>
      <c r="CA37" s="661"/>
      <c r="CB37" s="661"/>
      <c r="CC37" s="661"/>
      <c r="CD37" s="654"/>
      <c r="CE37" s="654"/>
      <c r="CF37" s="654"/>
    </row>
    <row r="38" spans="2:84" s="653" customFormat="1" ht="3" customHeight="1" x14ac:dyDescent="0.2">
      <c r="B38" s="660"/>
      <c r="C38" s="660"/>
      <c r="D38" s="659"/>
      <c r="E38" s="659"/>
      <c r="F38" s="659"/>
      <c r="G38" s="659"/>
      <c r="H38" s="659"/>
      <c r="I38" s="657"/>
      <c r="J38" s="658"/>
      <c r="K38" s="658"/>
      <c r="L38" s="658"/>
      <c r="M38" s="657"/>
      <c r="Q38" s="656"/>
      <c r="R38" s="655"/>
      <c r="S38" s="655"/>
      <c r="T38" s="655"/>
      <c r="U38" s="655"/>
      <c r="V38" s="655"/>
      <c r="W38" s="655"/>
      <c r="X38" s="655"/>
      <c r="Y38" s="655"/>
      <c r="Z38" s="655"/>
      <c r="AA38" s="655"/>
      <c r="AB38" s="655"/>
      <c r="AC38" s="655"/>
      <c r="AD38" s="655"/>
      <c r="AE38" s="655"/>
      <c r="AF38" s="655"/>
      <c r="AG38" s="655"/>
      <c r="AH38" s="655"/>
      <c r="AI38" s="655"/>
      <c r="AJ38" s="655"/>
      <c r="AK38" s="655"/>
      <c r="AL38" s="655"/>
      <c r="AM38" s="655"/>
      <c r="AN38" s="655"/>
      <c r="AO38" s="655"/>
      <c r="AP38" s="655"/>
      <c r="AQ38" s="655"/>
      <c r="AR38" s="655"/>
      <c r="AS38" s="655"/>
      <c r="AT38" s="655"/>
      <c r="AU38" s="655"/>
      <c r="AV38" s="655"/>
      <c r="AW38" s="655"/>
      <c r="AX38" s="655"/>
      <c r="AY38" s="655"/>
      <c r="AZ38" s="655"/>
      <c r="BA38" s="655"/>
      <c r="BB38" s="655"/>
      <c r="BC38" s="655"/>
      <c r="BD38" s="655"/>
      <c r="BE38" s="655"/>
      <c r="BF38" s="655"/>
      <c r="BG38" s="655"/>
      <c r="BH38" s="655"/>
      <c r="BI38" s="655"/>
      <c r="BJ38" s="655"/>
      <c r="BK38" s="655"/>
      <c r="BL38" s="655"/>
      <c r="BM38" s="655"/>
      <c r="BN38" s="655"/>
      <c r="BO38" s="655"/>
      <c r="BP38" s="655"/>
      <c r="BQ38" s="655"/>
      <c r="BR38" s="655"/>
      <c r="BS38" s="655"/>
      <c r="BT38" s="655"/>
      <c r="BU38" s="655"/>
      <c r="BV38" s="655"/>
      <c r="BW38" s="655"/>
      <c r="BX38" s="655"/>
      <c r="BY38" s="655"/>
      <c r="BZ38" s="655"/>
      <c r="CA38" s="655"/>
      <c r="CB38" s="655"/>
      <c r="CC38" s="655"/>
      <c r="CD38" s="654"/>
      <c r="CE38" s="654"/>
      <c r="CF38" s="654"/>
    </row>
    <row r="39" spans="2:84" s="578" customFormat="1" ht="18.95" customHeight="1" x14ac:dyDescent="0.2">
      <c r="B39" s="2925" t="s">
        <v>358</v>
      </c>
      <c r="C39" s="2926"/>
      <c r="D39" s="2926"/>
      <c r="E39" s="2926"/>
      <c r="F39" s="2926"/>
      <c r="G39" s="2926"/>
      <c r="H39" s="2926"/>
      <c r="I39" s="2926"/>
      <c r="J39" s="2926"/>
      <c r="K39" s="2926"/>
      <c r="L39" s="2926"/>
      <c r="M39" s="2926"/>
      <c r="N39" s="2926"/>
      <c r="O39" s="2926"/>
      <c r="P39" s="2926"/>
      <c r="Q39" s="2926"/>
      <c r="R39" s="2926"/>
      <c r="S39" s="2926"/>
      <c r="T39" s="2926"/>
      <c r="U39" s="2926"/>
      <c r="V39" s="2926"/>
      <c r="W39" s="2926"/>
      <c r="X39" s="2926"/>
      <c r="Y39" s="2926"/>
      <c r="Z39" s="2926"/>
      <c r="AA39" s="2926"/>
      <c r="AB39" s="2926"/>
      <c r="AC39" s="2926"/>
      <c r="AD39" s="2926"/>
      <c r="AE39" s="2926"/>
      <c r="AF39" s="2926"/>
      <c r="AG39" s="2926"/>
      <c r="AH39" s="2926"/>
      <c r="AI39" s="2926"/>
      <c r="AJ39" s="2926"/>
      <c r="AK39" s="2926"/>
      <c r="AL39" s="2926"/>
      <c r="AM39" s="2926"/>
      <c r="AN39" s="2926"/>
      <c r="AO39" s="2926"/>
      <c r="AP39" s="2926"/>
      <c r="AQ39" s="2926"/>
      <c r="AR39" s="2926"/>
      <c r="AS39" s="2926"/>
      <c r="AT39" s="2926"/>
      <c r="AU39" s="2926"/>
      <c r="AV39" s="2926"/>
      <c r="AW39" s="2926"/>
      <c r="AX39" s="2926"/>
      <c r="AY39" s="2926"/>
      <c r="AZ39" s="2926"/>
      <c r="BA39" s="2926"/>
      <c r="BB39" s="2926"/>
      <c r="BC39" s="2926"/>
      <c r="BD39" s="2926"/>
      <c r="BE39" s="2926"/>
      <c r="BF39" s="2926"/>
      <c r="BG39" s="2926"/>
      <c r="BH39" s="2926"/>
      <c r="BI39" s="2926"/>
      <c r="BJ39" s="2926"/>
      <c r="BK39" s="2926"/>
      <c r="BL39" s="2926"/>
      <c r="BM39" s="2927"/>
      <c r="BN39" s="2861" t="s">
        <v>732</v>
      </c>
      <c r="BO39" s="2862"/>
      <c r="BP39" s="2862"/>
      <c r="BQ39" s="2862"/>
      <c r="BR39" s="2862"/>
      <c r="BS39" s="2862"/>
      <c r="BT39" s="2862"/>
      <c r="BU39" s="2862"/>
      <c r="BV39" s="2862"/>
      <c r="BW39" s="2862"/>
      <c r="BX39" s="2862"/>
      <c r="BY39" s="2862"/>
      <c r="BZ39" s="2862"/>
      <c r="CA39" s="2862"/>
      <c r="CB39" s="2862"/>
      <c r="CC39" s="2862"/>
      <c r="CD39" s="2863"/>
      <c r="CE39" s="646"/>
      <c r="CF39" s="646"/>
    </row>
    <row r="40" spans="2:84" s="578" customFormat="1" ht="3" customHeight="1" x14ac:dyDescent="0.2">
      <c r="B40" s="652"/>
      <c r="C40" s="651"/>
      <c r="D40" s="651"/>
      <c r="E40" s="651"/>
      <c r="F40" s="651"/>
      <c r="G40" s="651"/>
      <c r="H40" s="651"/>
      <c r="I40" s="651"/>
      <c r="J40" s="651"/>
      <c r="K40" s="651"/>
      <c r="L40" s="651"/>
      <c r="M40" s="651"/>
      <c r="N40" s="651"/>
      <c r="O40" s="651"/>
      <c r="P40" s="651"/>
      <c r="Q40" s="651"/>
      <c r="R40" s="651"/>
      <c r="S40" s="651"/>
      <c r="T40" s="651"/>
      <c r="U40" s="651"/>
      <c r="V40" s="651"/>
      <c r="W40" s="651"/>
      <c r="X40" s="651"/>
      <c r="Y40" s="651"/>
      <c r="Z40" s="651"/>
      <c r="AA40" s="651"/>
      <c r="AB40" s="651"/>
      <c r="AC40" s="651"/>
      <c r="AD40" s="650"/>
      <c r="AE40" s="650"/>
      <c r="AF40" s="650"/>
      <c r="AG40" s="650"/>
      <c r="AH40" s="650"/>
      <c r="AI40" s="650"/>
      <c r="AJ40" s="650"/>
      <c r="AK40" s="650"/>
      <c r="AL40" s="650"/>
      <c r="AM40" s="650"/>
      <c r="AN40" s="650"/>
      <c r="AO40" s="650"/>
      <c r="AP40" s="650"/>
      <c r="AQ40" s="650"/>
      <c r="AR40" s="650"/>
      <c r="AS40" s="650"/>
      <c r="AT40" s="650"/>
      <c r="AU40" s="650"/>
      <c r="AV40" s="650"/>
      <c r="AW40" s="650"/>
      <c r="AX40" s="650"/>
      <c r="AY40" s="650"/>
      <c r="AZ40" s="650"/>
      <c r="BA40" s="650"/>
      <c r="BB40" s="650"/>
      <c r="BC40" s="650"/>
      <c r="BD40" s="650"/>
      <c r="BE40" s="650"/>
      <c r="BF40" s="650"/>
      <c r="BG40" s="650"/>
      <c r="BH40" s="650"/>
      <c r="BI40" s="650"/>
      <c r="BJ40" s="650"/>
      <c r="BK40" s="650"/>
      <c r="BL40" s="650"/>
      <c r="BM40" s="650"/>
      <c r="BN40" s="649"/>
      <c r="BO40" s="648"/>
      <c r="BP40" s="648"/>
      <c r="BQ40" s="648"/>
      <c r="BR40" s="648"/>
      <c r="BS40" s="648"/>
      <c r="BT40" s="648"/>
      <c r="BU40" s="648"/>
      <c r="BV40" s="648"/>
      <c r="BW40" s="648"/>
      <c r="BX40" s="648"/>
      <c r="BY40" s="648"/>
      <c r="BZ40" s="648"/>
      <c r="CA40" s="648"/>
      <c r="CB40" s="648"/>
      <c r="CC40" s="648"/>
      <c r="CD40" s="647"/>
      <c r="CE40" s="646"/>
      <c r="CF40" s="646"/>
    </row>
    <row r="41" spans="2:84" s="633" customFormat="1" ht="17.25" customHeight="1" x14ac:dyDescent="0.2">
      <c r="B41" s="2929" t="s">
        <v>731</v>
      </c>
      <c r="C41" s="2930"/>
      <c r="D41" s="2930"/>
      <c r="E41" s="2930"/>
      <c r="F41" s="2930"/>
      <c r="G41" s="2930"/>
      <c r="H41" s="2930"/>
      <c r="I41" s="2930"/>
      <c r="J41" s="2930"/>
      <c r="K41" s="2930"/>
      <c r="L41" s="2930"/>
      <c r="M41" s="645" t="s">
        <v>29</v>
      </c>
      <c r="N41" s="645"/>
      <c r="O41" s="2861"/>
      <c r="P41" s="2862"/>
      <c r="Q41" s="2863"/>
      <c r="R41" s="2928" t="s">
        <v>730</v>
      </c>
      <c r="S41" s="2924"/>
      <c r="T41" s="2924"/>
      <c r="U41" s="2924"/>
      <c r="V41" s="2924"/>
      <c r="W41" s="2924"/>
      <c r="X41" s="2924"/>
      <c r="Y41" s="2924"/>
      <c r="Z41" s="645"/>
      <c r="AA41" s="2861"/>
      <c r="AB41" s="2862"/>
      <c r="AC41" s="2862"/>
      <c r="AD41" s="2863"/>
      <c r="AE41" s="2929" t="s">
        <v>729</v>
      </c>
      <c r="AF41" s="2930"/>
      <c r="AG41" s="2930"/>
      <c r="AH41" s="2930"/>
      <c r="AI41" s="2930"/>
      <c r="AJ41" s="2930"/>
      <c r="AK41" s="2930"/>
      <c r="AL41" s="2930"/>
      <c r="AM41" s="2930"/>
      <c r="AN41" s="2930"/>
      <c r="AV41" s="645"/>
      <c r="AW41" s="645"/>
      <c r="AX41" s="645"/>
      <c r="AY41" s="645"/>
      <c r="AZ41" s="645"/>
      <c r="BA41" s="645"/>
      <c r="BB41" s="645"/>
      <c r="BC41" s="645"/>
      <c r="BD41" s="645"/>
      <c r="BE41" s="645"/>
      <c r="BF41" s="2924"/>
      <c r="BG41" s="2924"/>
      <c r="BH41" s="2924"/>
      <c r="BI41" s="2924"/>
      <c r="BJ41" s="2924"/>
      <c r="BK41" s="2924"/>
      <c r="BL41" s="2924"/>
      <c r="BM41" s="2924"/>
      <c r="BN41" s="2864"/>
      <c r="BO41" s="2865"/>
      <c r="BP41" s="2865"/>
      <c r="BQ41" s="2865"/>
      <c r="BR41" s="2865"/>
      <c r="BS41" s="2865"/>
      <c r="BT41" s="2865"/>
      <c r="BU41" s="2865"/>
      <c r="BV41" s="2865"/>
      <c r="BW41" s="2865"/>
      <c r="BX41" s="2865"/>
      <c r="BY41" s="2865"/>
      <c r="BZ41" s="2865"/>
      <c r="CA41" s="2865"/>
      <c r="CB41" s="2865"/>
      <c r="CC41" s="2865"/>
      <c r="CD41" s="2866"/>
      <c r="CE41" s="634"/>
      <c r="CF41" s="634"/>
    </row>
    <row r="42" spans="2:84" s="633" customFormat="1" ht="3" customHeight="1" x14ac:dyDescent="0.2">
      <c r="B42" s="644"/>
      <c r="C42" s="643"/>
      <c r="D42" s="643"/>
      <c r="E42" s="643"/>
      <c r="F42" s="643"/>
      <c r="G42" s="643"/>
      <c r="H42" s="643"/>
      <c r="I42" s="643"/>
      <c r="J42" s="643"/>
      <c r="K42" s="643"/>
      <c r="L42" s="643"/>
      <c r="M42" s="643"/>
      <c r="N42" s="643"/>
      <c r="O42" s="643"/>
      <c r="P42" s="643"/>
      <c r="Q42" s="643"/>
      <c r="R42" s="643"/>
      <c r="S42" s="643"/>
      <c r="T42" s="643"/>
      <c r="U42" s="643"/>
      <c r="V42" s="643"/>
      <c r="W42" s="643"/>
      <c r="X42" s="643"/>
      <c r="Y42" s="643"/>
      <c r="Z42" s="643"/>
      <c r="AA42" s="643"/>
      <c r="AB42" s="643"/>
      <c r="AC42" s="643"/>
      <c r="AD42" s="643"/>
      <c r="AE42" s="643"/>
      <c r="AF42" s="643"/>
      <c r="AG42" s="643"/>
      <c r="AH42" s="643"/>
      <c r="AI42" s="643"/>
      <c r="AJ42" s="643"/>
      <c r="AK42" s="643"/>
      <c r="AL42" s="643"/>
      <c r="AM42" s="643"/>
      <c r="AN42" s="643"/>
      <c r="AO42" s="643"/>
      <c r="AP42" s="643"/>
      <c r="AQ42" s="643"/>
      <c r="AR42" s="643"/>
      <c r="AS42" s="643"/>
      <c r="AT42" s="643"/>
      <c r="AU42" s="643"/>
      <c r="AV42" s="643"/>
      <c r="AW42" s="643"/>
      <c r="AX42" s="643"/>
      <c r="AY42" s="643"/>
      <c r="AZ42" s="643"/>
      <c r="BA42" s="643"/>
      <c r="BB42" s="643"/>
      <c r="BC42" s="643"/>
      <c r="BD42" s="643"/>
      <c r="BE42" s="643"/>
      <c r="BF42" s="643"/>
      <c r="BG42" s="642"/>
      <c r="BH42" s="641"/>
      <c r="BI42" s="641"/>
      <c r="BJ42" s="641"/>
      <c r="BK42" s="641"/>
      <c r="BL42" s="641"/>
      <c r="BM42" s="641"/>
      <c r="BN42" s="640"/>
      <c r="BO42" s="639"/>
      <c r="BP42" s="639"/>
      <c r="BQ42" s="639"/>
      <c r="BR42" s="639"/>
      <c r="BS42" s="639"/>
      <c r="BT42" s="639"/>
      <c r="BU42" s="639"/>
      <c r="BV42" s="639"/>
      <c r="BW42" s="639"/>
      <c r="BX42" s="639"/>
      <c r="BY42" s="639"/>
      <c r="BZ42" s="639"/>
      <c r="CA42" s="639"/>
      <c r="CB42" s="639"/>
      <c r="CC42" s="639"/>
      <c r="CD42" s="638"/>
      <c r="CE42" s="634"/>
      <c r="CF42" s="634"/>
    </row>
    <row r="43" spans="2:84" s="633" customFormat="1" ht="20.100000000000001" customHeight="1" x14ac:dyDescent="0.2">
      <c r="B43" s="2967" t="s">
        <v>728</v>
      </c>
      <c r="C43" s="2968"/>
      <c r="D43" s="2968"/>
      <c r="E43" s="2968"/>
      <c r="F43" s="2968"/>
      <c r="G43" s="2968"/>
      <c r="H43" s="2968"/>
      <c r="I43" s="2968"/>
      <c r="J43" s="2968"/>
      <c r="K43" s="2968"/>
      <c r="L43" s="2968"/>
      <c r="M43" s="2968"/>
      <c r="N43" s="2968"/>
      <c r="O43" s="2968"/>
      <c r="P43" s="2968"/>
      <c r="Q43" s="2968"/>
      <c r="R43" s="2968"/>
      <c r="S43" s="2968"/>
      <c r="T43" s="2968"/>
      <c r="U43" s="637"/>
      <c r="V43" s="637"/>
      <c r="W43" s="637"/>
      <c r="X43" s="637"/>
      <c r="Y43" s="637"/>
      <c r="Z43" s="637"/>
      <c r="AA43" s="637"/>
      <c r="AB43" s="637"/>
      <c r="AC43" s="637"/>
      <c r="AD43" s="637"/>
      <c r="AE43" s="637"/>
      <c r="AF43" s="637"/>
      <c r="AG43" s="637"/>
      <c r="AH43" s="637"/>
      <c r="AI43" s="637"/>
      <c r="AJ43" s="637"/>
      <c r="AK43" s="637"/>
      <c r="AL43" s="637"/>
      <c r="AM43" s="637"/>
      <c r="AN43" s="637"/>
      <c r="AO43" s="637"/>
      <c r="AP43" s="637"/>
      <c r="AQ43" s="637"/>
      <c r="AR43" s="637"/>
      <c r="AS43" s="637"/>
      <c r="AT43" s="637"/>
      <c r="AU43" s="637"/>
      <c r="AV43" s="637"/>
      <c r="AW43" s="637"/>
      <c r="AX43" s="637"/>
      <c r="AY43" s="637"/>
      <c r="AZ43" s="637"/>
      <c r="BA43" s="637"/>
      <c r="BB43" s="637"/>
      <c r="BC43" s="637"/>
      <c r="BD43" s="637"/>
      <c r="BE43" s="637"/>
      <c r="BF43" s="637"/>
      <c r="BG43" s="636"/>
      <c r="BH43" s="635"/>
      <c r="BI43" s="635"/>
      <c r="BJ43" s="635"/>
      <c r="BK43" s="635"/>
      <c r="BL43" s="635"/>
      <c r="BM43" s="635"/>
      <c r="BN43" s="2958"/>
      <c r="BO43" s="2959"/>
      <c r="BP43" s="2959"/>
      <c r="BQ43" s="2959"/>
      <c r="BR43" s="2959"/>
      <c r="BS43" s="2959"/>
      <c r="BT43" s="2959"/>
      <c r="BU43" s="2959"/>
      <c r="BV43" s="2959"/>
      <c r="BW43" s="2959"/>
      <c r="BX43" s="2959"/>
      <c r="BY43" s="2959"/>
      <c r="BZ43" s="2959"/>
      <c r="CA43" s="2959"/>
      <c r="CB43" s="2959"/>
      <c r="CC43" s="2959"/>
      <c r="CD43" s="2960"/>
      <c r="CE43" s="634"/>
      <c r="CF43" s="634"/>
    </row>
    <row r="44" spans="2:84" s="578" customFormat="1" ht="20.100000000000001" customHeight="1" x14ac:dyDescent="0.2">
      <c r="B44" s="2887" t="s">
        <v>584</v>
      </c>
      <c r="C44" s="2888"/>
      <c r="D44" s="2868" t="s">
        <v>727</v>
      </c>
      <c r="E44" s="2869"/>
      <c r="F44" s="2869"/>
      <c r="G44" s="2869"/>
      <c r="H44" s="2869"/>
      <c r="I44" s="2869"/>
      <c r="J44" s="2869"/>
      <c r="K44" s="2869"/>
      <c r="L44" s="2869"/>
      <c r="M44" s="2869"/>
      <c r="N44" s="2869"/>
      <c r="O44" s="2869"/>
      <c r="P44" s="2869"/>
      <c r="Q44" s="2869"/>
      <c r="R44" s="2869"/>
      <c r="S44" s="2869"/>
      <c r="T44" s="2869"/>
      <c r="U44" s="2869"/>
      <c r="V44" s="2869"/>
      <c r="W44" s="2869"/>
      <c r="X44" s="2869"/>
      <c r="Y44" s="2869"/>
      <c r="Z44" s="2869"/>
      <c r="AA44" s="2869"/>
      <c r="AB44" s="2869"/>
      <c r="AC44" s="2869"/>
      <c r="AD44" s="2869"/>
      <c r="AE44" s="2869"/>
      <c r="AF44" s="2869"/>
      <c r="AG44" s="2869"/>
      <c r="AH44" s="2869"/>
      <c r="AI44" s="2869"/>
      <c r="AJ44" s="2869"/>
      <c r="AK44" s="2869"/>
      <c r="AL44" s="2869"/>
      <c r="AM44" s="2869"/>
      <c r="AN44" s="2869"/>
      <c r="AO44" s="2869"/>
      <c r="AP44" s="2869"/>
      <c r="AQ44" s="2869"/>
      <c r="AR44" s="2869"/>
      <c r="AS44" s="2869"/>
      <c r="AT44" s="2869"/>
      <c r="AU44" s="2869"/>
      <c r="AV44" s="2869"/>
      <c r="AW44" s="2869"/>
      <c r="AX44" s="2869"/>
      <c r="AY44" s="2869"/>
      <c r="AZ44" s="2869"/>
      <c r="BA44" s="2869"/>
      <c r="BB44" s="2869"/>
      <c r="BC44" s="2869"/>
      <c r="BD44" s="2869"/>
      <c r="BE44" s="2869"/>
      <c r="BF44" s="2869"/>
      <c r="BG44" s="2869"/>
      <c r="BH44" s="2869"/>
      <c r="BI44" s="2869"/>
      <c r="BJ44" s="2869"/>
      <c r="BK44" s="2869"/>
      <c r="BL44" s="2869"/>
      <c r="BM44" s="2870"/>
      <c r="BN44" s="2834">
        <f>'GENERAL INFO'!Q118</f>
        <v>0</v>
      </c>
      <c r="BO44" s="2835"/>
      <c r="BP44" s="2835"/>
      <c r="BQ44" s="2835"/>
      <c r="BR44" s="2835"/>
      <c r="BS44" s="2835"/>
      <c r="BT44" s="2835"/>
      <c r="BU44" s="2835"/>
      <c r="BV44" s="2835"/>
      <c r="BW44" s="2835"/>
      <c r="BX44" s="2835"/>
      <c r="BY44" s="2835"/>
      <c r="BZ44" s="2835"/>
      <c r="CA44" s="2835"/>
      <c r="CB44" s="2835"/>
      <c r="CC44" s="2835"/>
      <c r="CD44" s="756"/>
      <c r="CE44" s="623"/>
      <c r="CF44" s="623"/>
    </row>
    <row r="45" spans="2:84" s="578" customFormat="1" ht="20.100000000000001" customHeight="1" x14ac:dyDescent="0.2">
      <c r="B45" s="2887" t="s">
        <v>585</v>
      </c>
      <c r="C45" s="2888"/>
      <c r="D45" s="2890" t="s">
        <v>726</v>
      </c>
      <c r="E45" s="2891"/>
      <c r="F45" s="2891"/>
      <c r="G45" s="2891"/>
      <c r="H45" s="2891"/>
      <c r="I45" s="2891"/>
      <c r="J45" s="2891"/>
      <c r="K45" s="2891"/>
      <c r="L45" s="2891"/>
      <c r="M45" s="2891"/>
      <c r="N45" s="2891"/>
      <c r="O45" s="2891"/>
      <c r="P45" s="2891"/>
      <c r="Q45" s="2891"/>
      <c r="R45" s="2891"/>
      <c r="S45" s="2891"/>
      <c r="T45" s="2891"/>
      <c r="U45" s="2891"/>
      <c r="V45" s="2891"/>
      <c r="W45" s="624"/>
      <c r="X45" s="624"/>
      <c r="Y45" s="624"/>
      <c r="Z45" s="624"/>
      <c r="AA45" s="624"/>
      <c r="AB45" s="624"/>
      <c r="AC45" s="624"/>
      <c r="AD45" s="624"/>
      <c r="AE45" s="624"/>
      <c r="AF45" s="624"/>
      <c r="AG45" s="624"/>
      <c r="AH45" s="624"/>
      <c r="AI45" s="624"/>
      <c r="AJ45" s="624"/>
      <c r="AK45" s="624"/>
      <c r="AL45" s="624"/>
      <c r="AM45" s="624"/>
      <c r="AN45" s="628"/>
      <c r="AO45" s="628"/>
      <c r="AP45" s="628"/>
      <c r="AQ45" s="628"/>
      <c r="AR45" s="628"/>
      <c r="AS45" s="628"/>
      <c r="AT45" s="628"/>
      <c r="AU45" s="628"/>
      <c r="AV45" s="628"/>
      <c r="AW45" s="628"/>
      <c r="AX45" s="628"/>
      <c r="AY45" s="628"/>
      <c r="AZ45" s="628"/>
      <c r="BA45" s="628"/>
      <c r="BB45" s="628"/>
      <c r="BC45" s="628"/>
      <c r="BD45" s="628"/>
      <c r="BE45" s="628"/>
      <c r="BF45" s="628"/>
      <c r="BG45" s="628"/>
      <c r="BH45" s="628"/>
      <c r="BI45" s="628"/>
      <c r="BJ45" s="628"/>
      <c r="BK45" s="628"/>
      <c r="BL45" s="628"/>
      <c r="BM45" s="628"/>
      <c r="BN45" s="2834">
        <f>'GENERAL INFO'!Q119</f>
        <v>0</v>
      </c>
      <c r="BO45" s="2835"/>
      <c r="BP45" s="2835"/>
      <c r="BQ45" s="2835"/>
      <c r="BR45" s="2835"/>
      <c r="BS45" s="2835"/>
      <c r="BT45" s="2835"/>
      <c r="BU45" s="2835"/>
      <c r="BV45" s="2835"/>
      <c r="BW45" s="2835"/>
      <c r="BX45" s="2835"/>
      <c r="BY45" s="2835"/>
      <c r="BZ45" s="2835"/>
      <c r="CA45" s="2835"/>
      <c r="CB45" s="2835"/>
      <c r="CC45" s="2835"/>
      <c r="CD45" s="757"/>
      <c r="CE45" s="623"/>
      <c r="CF45" s="623"/>
    </row>
    <row r="46" spans="2:84" s="578" customFormat="1" ht="20.100000000000001" customHeight="1" x14ac:dyDescent="0.2">
      <c r="B46" s="2887" t="s">
        <v>586</v>
      </c>
      <c r="C46" s="2888"/>
      <c r="D46" s="2890" t="s">
        <v>725</v>
      </c>
      <c r="E46" s="2891"/>
      <c r="F46" s="2891"/>
      <c r="G46" s="2891"/>
      <c r="H46" s="2891"/>
      <c r="I46" s="2891"/>
      <c r="J46" s="2891"/>
      <c r="K46" s="2891"/>
      <c r="L46" s="2891"/>
      <c r="M46" s="2891"/>
      <c r="N46" s="2891"/>
      <c r="O46" s="2891"/>
      <c r="P46" s="2891"/>
      <c r="Q46" s="2891"/>
      <c r="R46" s="2891"/>
      <c r="S46" s="2891"/>
      <c r="T46" s="2891"/>
      <c r="U46" s="2891"/>
      <c r="V46" s="2891"/>
      <c r="W46" s="2891"/>
      <c r="X46" s="2891"/>
      <c r="Y46" s="2891"/>
      <c r="Z46" s="2891"/>
      <c r="AA46" s="2891"/>
      <c r="AB46" s="2891"/>
      <c r="AC46" s="2891"/>
      <c r="AD46" s="2891"/>
      <c r="AE46" s="2891"/>
      <c r="AF46" s="2891"/>
      <c r="AG46" s="2891"/>
      <c r="AH46" s="2891"/>
      <c r="AI46" s="2891"/>
      <c r="AJ46" s="2891"/>
      <c r="AK46" s="2891"/>
      <c r="AL46" s="2891"/>
      <c r="AM46" s="2891"/>
      <c r="AN46" s="2891"/>
      <c r="AO46" s="2891"/>
      <c r="AP46" s="2891"/>
      <c r="AQ46" s="2891"/>
      <c r="AR46" s="2891"/>
      <c r="AS46" s="2891"/>
      <c r="AT46" s="2891"/>
      <c r="AU46" s="2891"/>
      <c r="AV46" s="2891"/>
      <c r="AW46" s="632"/>
      <c r="AX46" s="628"/>
      <c r="AY46" s="628"/>
      <c r="AZ46" s="628"/>
      <c r="BA46" s="628"/>
      <c r="BB46" s="628"/>
      <c r="BC46" s="628"/>
      <c r="BD46" s="628"/>
      <c r="BE46" s="628"/>
      <c r="BF46" s="628"/>
      <c r="BG46" s="628"/>
      <c r="BH46" s="628"/>
      <c r="BI46" s="628"/>
      <c r="BJ46" s="628"/>
      <c r="BK46" s="628"/>
      <c r="BL46" s="628"/>
      <c r="BM46" s="628"/>
      <c r="BN46" s="2834">
        <f>'GENERAL INFO'!Q120</f>
        <v>0</v>
      </c>
      <c r="BO46" s="2835"/>
      <c r="BP46" s="2835"/>
      <c r="BQ46" s="2835"/>
      <c r="BR46" s="2835"/>
      <c r="BS46" s="2835"/>
      <c r="BT46" s="2835"/>
      <c r="BU46" s="2835"/>
      <c r="BV46" s="2835"/>
      <c r="BW46" s="2835"/>
      <c r="BX46" s="2835"/>
      <c r="BY46" s="2835"/>
      <c r="BZ46" s="2835"/>
      <c r="CA46" s="2835"/>
      <c r="CB46" s="2835"/>
      <c r="CC46" s="2835"/>
      <c r="CD46" s="757"/>
      <c r="CE46" s="623"/>
      <c r="CF46" s="623"/>
    </row>
    <row r="47" spans="2:84" s="578" customFormat="1" ht="20.100000000000001" customHeight="1" x14ac:dyDescent="0.2">
      <c r="B47" s="2887" t="s">
        <v>587</v>
      </c>
      <c r="C47" s="2888"/>
      <c r="D47" s="2890" t="s">
        <v>724</v>
      </c>
      <c r="E47" s="2891"/>
      <c r="F47" s="2891"/>
      <c r="G47" s="2891"/>
      <c r="H47" s="2891"/>
      <c r="I47" s="2891"/>
      <c r="J47" s="2891"/>
      <c r="K47" s="2891"/>
      <c r="L47" s="2891"/>
      <c r="M47" s="2891"/>
      <c r="N47" s="2891"/>
      <c r="O47" s="2891"/>
      <c r="P47" s="2891"/>
      <c r="Q47" s="2891"/>
      <c r="R47" s="2891"/>
      <c r="S47" s="2891"/>
      <c r="T47" s="2891"/>
      <c r="U47" s="2891"/>
      <c r="V47" s="2891"/>
      <c r="W47" s="2891"/>
      <c r="X47" s="2891"/>
      <c r="Y47" s="2891"/>
      <c r="Z47" s="2891"/>
      <c r="AA47" s="2891"/>
      <c r="AB47" s="2891"/>
      <c r="AC47" s="2891"/>
      <c r="AD47" s="2891"/>
      <c r="AE47" s="2891"/>
      <c r="AF47" s="2891"/>
      <c r="AG47" s="2891"/>
      <c r="AH47" s="2891"/>
      <c r="AI47" s="2891"/>
      <c r="AJ47" s="2891"/>
      <c r="AK47" s="2891"/>
      <c r="AL47" s="2891"/>
      <c r="AM47" s="2891"/>
      <c r="AN47" s="2891"/>
      <c r="AO47" s="2891"/>
      <c r="AP47" s="2891"/>
      <c r="AQ47" s="2891"/>
      <c r="AR47" s="2891"/>
      <c r="AS47" s="2891"/>
      <c r="AT47" s="2891"/>
      <c r="AU47" s="2891"/>
      <c r="AV47" s="2891"/>
      <c r="AW47" s="2891"/>
      <c r="AX47" s="2891"/>
      <c r="AY47" s="2891"/>
      <c r="AZ47" s="2891"/>
      <c r="BA47" s="2891"/>
      <c r="BB47" s="2891"/>
      <c r="BC47" s="2891"/>
      <c r="BD47" s="2891"/>
      <c r="BE47" s="2891"/>
      <c r="BF47" s="2891"/>
      <c r="BG47" s="2891"/>
      <c r="BH47" s="2891"/>
      <c r="BI47" s="2891"/>
      <c r="BJ47" s="2891"/>
      <c r="BK47" s="2891"/>
      <c r="BL47" s="2891"/>
      <c r="BM47" s="2894"/>
      <c r="BN47" s="2834">
        <f>'GENERAL INFO'!Q121</f>
        <v>0</v>
      </c>
      <c r="BO47" s="2835"/>
      <c r="BP47" s="2835"/>
      <c r="BQ47" s="2835"/>
      <c r="BR47" s="2835"/>
      <c r="BS47" s="2835"/>
      <c r="BT47" s="2835"/>
      <c r="BU47" s="2835"/>
      <c r="BV47" s="2835"/>
      <c r="BW47" s="2835"/>
      <c r="BX47" s="2835"/>
      <c r="BY47" s="2835"/>
      <c r="BZ47" s="2835"/>
      <c r="CA47" s="2835"/>
      <c r="CB47" s="2835"/>
      <c r="CC47" s="2835"/>
      <c r="CD47" s="757"/>
      <c r="CE47" s="623"/>
      <c r="CF47" s="623"/>
    </row>
    <row r="48" spans="2:84" s="578" customFormat="1" ht="20.100000000000001" customHeight="1" x14ac:dyDescent="0.2">
      <c r="B48" s="2887" t="s">
        <v>588</v>
      </c>
      <c r="C48" s="2888"/>
      <c r="D48" s="2890" t="s">
        <v>723</v>
      </c>
      <c r="E48" s="2891"/>
      <c r="F48" s="2891"/>
      <c r="G48" s="2891"/>
      <c r="H48" s="2891"/>
      <c r="I48" s="2891"/>
      <c r="J48" s="2891"/>
      <c r="K48" s="2891"/>
      <c r="L48" s="2891"/>
      <c r="M48" s="2891"/>
      <c r="N48" s="2891"/>
      <c r="O48" s="2891"/>
      <c r="P48" s="2891"/>
      <c r="Q48" s="2891"/>
      <c r="R48" s="2891"/>
      <c r="S48" s="2891"/>
      <c r="T48" s="2891"/>
      <c r="U48" s="2891"/>
      <c r="V48" s="2891"/>
      <c r="W48" s="2891"/>
      <c r="X48" s="2891"/>
      <c r="Y48" s="2891"/>
      <c r="Z48" s="2891"/>
      <c r="AA48" s="2891"/>
      <c r="AB48" s="2891"/>
      <c r="AC48" s="2891"/>
      <c r="AD48" s="2891"/>
      <c r="AE48" s="2891"/>
      <c r="AF48" s="2891"/>
      <c r="AG48" s="2891"/>
      <c r="AH48" s="2891"/>
      <c r="AI48" s="2891"/>
      <c r="AJ48" s="2891"/>
      <c r="AK48" s="2891"/>
      <c r="AL48" s="2891"/>
      <c r="AM48" s="2891"/>
      <c r="AN48" s="2891"/>
      <c r="AO48" s="2891"/>
      <c r="AP48" s="2891"/>
      <c r="AQ48" s="2891"/>
      <c r="AR48" s="2891"/>
      <c r="AS48" s="2891"/>
      <c r="AT48" s="2891"/>
      <c r="AU48" s="2891"/>
      <c r="AV48" s="2891"/>
      <c r="AW48" s="2891"/>
      <c r="AX48" s="2891"/>
      <c r="AY48" s="2891"/>
      <c r="AZ48" s="2891"/>
      <c r="BA48" s="2891"/>
      <c r="BB48" s="2891"/>
      <c r="BC48" s="2891"/>
      <c r="BD48" s="2891"/>
      <c r="BE48" s="2891"/>
      <c r="BF48" s="2891"/>
      <c r="BG48" s="2891"/>
      <c r="BH48" s="2891"/>
      <c r="BI48" s="2891"/>
      <c r="BJ48" s="2891"/>
      <c r="BK48" s="2891"/>
      <c r="BL48" s="2891"/>
      <c r="BM48" s="2894"/>
      <c r="BN48" s="2834">
        <f>'GENERAL INFO'!Q122</f>
        <v>0</v>
      </c>
      <c r="BO48" s="2835"/>
      <c r="BP48" s="2835"/>
      <c r="BQ48" s="2835"/>
      <c r="BR48" s="2835"/>
      <c r="BS48" s="2835"/>
      <c r="BT48" s="2835"/>
      <c r="BU48" s="2835"/>
      <c r="BV48" s="2835"/>
      <c r="BW48" s="2835"/>
      <c r="BX48" s="2835"/>
      <c r="BY48" s="2835"/>
      <c r="BZ48" s="2835"/>
      <c r="CA48" s="2835"/>
      <c r="CB48" s="2835"/>
      <c r="CC48" s="2835"/>
      <c r="CD48" s="757"/>
      <c r="CE48" s="623"/>
      <c r="CF48" s="623"/>
    </row>
    <row r="49" spans="2:84" s="578" customFormat="1" ht="20.100000000000001" customHeight="1" x14ac:dyDescent="0.2">
      <c r="B49" s="2887" t="s">
        <v>589</v>
      </c>
      <c r="C49" s="2888"/>
      <c r="D49" s="2890" t="s">
        <v>722</v>
      </c>
      <c r="E49" s="2892"/>
      <c r="F49" s="2892"/>
      <c r="G49" s="2892"/>
      <c r="H49" s="2892"/>
      <c r="I49" s="2892"/>
      <c r="J49" s="2892"/>
      <c r="K49" s="2892"/>
      <c r="L49" s="2892"/>
      <c r="M49" s="2892"/>
      <c r="N49" s="2892"/>
      <c r="O49" s="2892"/>
      <c r="P49" s="2892"/>
      <c r="Q49" s="2892"/>
      <c r="R49" s="2892"/>
      <c r="S49" s="2892"/>
      <c r="T49" s="2892"/>
      <c r="U49" s="2892"/>
      <c r="V49" s="2892"/>
      <c r="W49" s="2892"/>
      <c r="X49" s="2892"/>
      <c r="Y49" s="2892"/>
      <c r="Z49" s="2892"/>
      <c r="AA49" s="2892"/>
      <c r="AB49" s="2892"/>
      <c r="AC49" s="2892"/>
      <c r="AD49" s="2892"/>
      <c r="AE49" s="2892"/>
      <c r="AF49" s="2892"/>
      <c r="AG49" s="2892"/>
      <c r="AH49" s="2892"/>
      <c r="AI49" s="2892"/>
      <c r="AJ49" s="2892"/>
      <c r="AK49" s="2892"/>
      <c r="AL49" s="2892"/>
      <c r="AM49" s="2892"/>
      <c r="AN49" s="2892"/>
      <c r="AO49" s="2892"/>
      <c r="AP49" s="2892"/>
      <c r="AQ49" s="2892"/>
      <c r="AR49" s="2892"/>
      <c r="AS49" s="2892"/>
      <c r="AT49" s="2892"/>
      <c r="AU49" s="2892"/>
      <c r="AV49" s="2892"/>
      <c r="AW49" s="2892"/>
      <c r="AX49" s="2892"/>
      <c r="AY49" s="2892"/>
      <c r="AZ49" s="2892"/>
      <c r="BA49" s="2892"/>
      <c r="BB49" s="2892"/>
      <c r="BC49" s="2892"/>
      <c r="BD49" s="2892"/>
      <c r="BE49" s="2892"/>
      <c r="BF49" s="2892"/>
      <c r="BG49" s="2892"/>
      <c r="BH49" s="2892"/>
      <c r="BI49" s="2892"/>
      <c r="BJ49" s="2892"/>
      <c r="BK49" s="2892"/>
      <c r="BL49" s="2892"/>
      <c r="BM49" s="2893"/>
      <c r="BN49" s="2834">
        <f>'GENERAL INFO'!Q123</f>
        <v>0</v>
      </c>
      <c r="BO49" s="2835"/>
      <c r="BP49" s="2835"/>
      <c r="BQ49" s="2835"/>
      <c r="BR49" s="2835"/>
      <c r="BS49" s="2835"/>
      <c r="BT49" s="2835"/>
      <c r="BU49" s="2835"/>
      <c r="BV49" s="2835"/>
      <c r="BW49" s="2835"/>
      <c r="BX49" s="2835"/>
      <c r="BY49" s="2835"/>
      <c r="BZ49" s="2835"/>
      <c r="CA49" s="2835"/>
      <c r="CB49" s="2835"/>
      <c r="CC49" s="2835"/>
      <c r="CD49" s="757"/>
      <c r="CE49" s="623"/>
      <c r="CF49" s="623"/>
    </row>
    <row r="50" spans="2:84" s="578" customFormat="1" ht="25.5" customHeight="1" x14ac:dyDescent="0.2">
      <c r="B50" s="2887" t="s">
        <v>592</v>
      </c>
      <c r="C50" s="2888"/>
      <c r="D50" s="2868" t="s">
        <v>721</v>
      </c>
      <c r="E50" s="2869"/>
      <c r="F50" s="2869"/>
      <c r="G50" s="2869"/>
      <c r="H50" s="2869"/>
      <c r="I50" s="2869"/>
      <c r="J50" s="2869"/>
      <c r="K50" s="2869"/>
      <c r="L50" s="2869"/>
      <c r="M50" s="2869"/>
      <c r="N50" s="2869"/>
      <c r="O50" s="2869"/>
      <c r="P50" s="2869"/>
      <c r="Q50" s="2869"/>
      <c r="R50" s="2869"/>
      <c r="S50" s="2869"/>
      <c r="T50" s="2869"/>
      <c r="U50" s="2869"/>
      <c r="V50" s="2869"/>
      <c r="W50" s="2869"/>
      <c r="X50" s="2869"/>
      <c r="Y50" s="2869"/>
      <c r="Z50" s="2869"/>
      <c r="AA50" s="2869"/>
      <c r="AB50" s="2869"/>
      <c r="AC50" s="2869"/>
      <c r="AD50" s="2869"/>
      <c r="AE50" s="2869"/>
      <c r="AF50" s="2869"/>
      <c r="AG50" s="2869"/>
      <c r="AH50" s="2869"/>
      <c r="AI50" s="2869"/>
      <c r="AJ50" s="2869"/>
      <c r="AK50" s="2869"/>
      <c r="AL50" s="2869"/>
      <c r="AM50" s="2869"/>
      <c r="AN50" s="2869"/>
      <c r="AO50" s="2869"/>
      <c r="AP50" s="2869"/>
      <c r="AQ50" s="2869"/>
      <c r="AR50" s="2869"/>
      <c r="AS50" s="2869"/>
      <c r="AT50" s="2869"/>
      <c r="AU50" s="2869"/>
      <c r="AV50" s="2869"/>
      <c r="AW50" s="2869"/>
      <c r="AX50" s="2869"/>
      <c r="AY50" s="2869"/>
      <c r="AZ50" s="628"/>
      <c r="BA50" s="628"/>
      <c r="BB50" s="628"/>
      <c r="BC50" s="628"/>
      <c r="BD50" s="628"/>
      <c r="BE50" s="628"/>
      <c r="BF50" s="631"/>
      <c r="BG50" s="628"/>
      <c r="BH50" s="628"/>
      <c r="BI50" s="628"/>
      <c r="BJ50" s="628"/>
      <c r="BK50" s="631"/>
      <c r="BL50" s="628"/>
      <c r="BM50" s="628"/>
      <c r="BN50" s="2834">
        <f>'GENERAL INFO'!Q124</f>
        <v>0</v>
      </c>
      <c r="BO50" s="2835"/>
      <c r="BP50" s="2835"/>
      <c r="BQ50" s="2835"/>
      <c r="BR50" s="2835"/>
      <c r="BS50" s="2835"/>
      <c r="BT50" s="2835"/>
      <c r="BU50" s="2835"/>
      <c r="BV50" s="2835"/>
      <c r="BW50" s="2835"/>
      <c r="BX50" s="2835"/>
      <c r="BY50" s="2835"/>
      <c r="BZ50" s="2835"/>
      <c r="CA50" s="2835"/>
      <c r="CB50" s="2835"/>
      <c r="CC50" s="2835"/>
      <c r="CD50" s="757"/>
      <c r="CE50" s="623"/>
      <c r="CF50" s="623"/>
    </row>
    <row r="51" spans="2:84" s="578" customFormat="1" ht="20.100000000000001" customHeight="1" x14ac:dyDescent="0.2">
      <c r="B51" s="2897" t="s">
        <v>593</v>
      </c>
      <c r="C51" s="2898"/>
      <c r="D51" s="2868" t="s">
        <v>720</v>
      </c>
      <c r="E51" s="2869"/>
      <c r="F51" s="2869"/>
      <c r="G51" s="2869"/>
      <c r="H51" s="2869"/>
      <c r="I51" s="2869"/>
      <c r="J51" s="2869"/>
      <c r="K51" s="2869"/>
      <c r="L51" s="2869"/>
      <c r="M51" s="2869"/>
      <c r="N51" s="2869"/>
      <c r="O51" s="2869"/>
      <c r="P51" s="2869"/>
      <c r="Q51" s="2869"/>
      <c r="R51" s="2869"/>
      <c r="S51" s="2869"/>
      <c r="T51" s="2869"/>
      <c r="U51" s="2869"/>
      <c r="V51" s="2869"/>
      <c r="W51" s="2869"/>
      <c r="X51" s="2869"/>
      <c r="Y51" s="2869"/>
      <c r="Z51" s="2869"/>
      <c r="AA51" s="2869"/>
      <c r="AB51" s="2869"/>
      <c r="AC51" s="2869"/>
      <c r="AD51" s="2869"/>
      <c r="AE51" s="2869"/>
      <c r="AF51" s="2869"/>
      <c r="AG51" s="2869"/>
      <c r="AH51" s="2869"/>
      <c r="AI51" s="2869"/>
      <c r="AJ51" s="2869"/>
      <c r="AK51" s="2869"/>
      <c r="AL51" s="2869"/>
      <c r="AM51" s="2869"/>
      <c r="AN51" s="2869"/>
      <c r="AO51" s="2869"/>
      <c r="AP51" s="2869"/>
      <c r="AQ51" s="2869"/>
      <c r="AR51" s="2869"/>
      <c r="AS51" s="625"/>
      <c r="AT51" s="625"/>
      <c r="AU51" s="625"/>
      <c r="AV51" s="625"/>
      <c r="AW51" s="628"/>
      <c r="AX51" s="628"/>
      <c r="AY51" s="629"/>
      <c r="AZ51" s="629"/>
      <c r="BA51" s="629"/>
      <c r="BB51" s="629"/>
      <c r="BC51" s="629"/>
      <c r="BD51" s="629"/>
      <c r="BE51" s="629"/>
      <c r="BF51" s="629"/>
      <c r="BG51" s="629"/>
      <c r="BH51" s="629"/>
      <c r="BI51" s="629"/>
      <c r="BJ51" s="629"/>
      <c r="BK51" s="628"/>
      <c r="BL51" s="628"/>
      <c r="BM51" s="628"/>
      <c r="BN51" s="2834">
        <f>'GENERAL INFO'!Q125</f>
        <v>0</v>
      </c>
      <c r="BO51" s="2835"/>
      <c r="BP51" s="2835"/>
      <c r="BQ51" s="2835"/>
      <c r="BR51" s="2835"/>
      <c r="BS51" s="2835"/>
      <c r="BT51" s="2835"/>
      <c r="BU51" s="2835"/>
      <c r="BV51" s="2835"/>
      <c r="BW51" s="2835"/>
      <c r="BX51" s="2835"/>
      <c r="BY51" s="2835"/>
      <c r="BZ51" s="2835"/>
      <c r="CA51" s="2835"/>
      <c r="CB51" s="2835"/>
      <c r="CC51" s="2835"/>
      <c r="CD51" s="757"/>
      <c r="CE51" s="623"/>
      <c r="CF51" s="623"/>
    </row>
    <row r="52" spans="2:84" s="578" customFormat="1" ht="20.100000000000001" customHeight="1" x14ac:dyDescent="0.2">
      <c r="B52" s="2895" t="s">
        <v>719</v>
      </c>
      <c r="C52" s="2896"/>
      <c r="D52" s="2896"/>
      <c r="E52" s="2896"/>
      <c r="F52" s="2896"/>
      <c r="G52" s="2896"/>
      <c r="H52" s="2896"/>
      <c r="I52" s="2896"/>
      <c r="J52" s="2896"/>
      <c r="K52" s="2896"/>
      <c r="L52" s="2896"/>
      <c r="M52" s="2896"/>
      <c r="N52" s="2896"/>
      <c r="O52" s="2896"/>
      <c r="P52" s="630"/>
      <c r="Q52" s="630"/>
      <c r="R52" s="630"/>
      <c r="S52" s="630"/>
      <c r="T52" s="630"/>
      <c r="U52" s="630"/>
      <c r="V52" s="630"/>
      <c r="W52" s="630"/>
      <c r="X52" s="630"/>
      <c r="Y52" s="630"/>
      <c r="Z52" s="630"/>
      <c r="AA52" s="630"/>
      <c r="AB52" s="630"/>
      <c r="AC52" s="630"/>
      <c r="AD52" s="630"/>
      <c r="AE52" s="630"/>
      <c r="AF52" s="630"/>
      <c r="AG52" s="630"/>
      <c r="AH52" s="630"/>
      <c r="AI52" s="630"/>
      <c r="AJ52" s="630"/>
      <c r="AK52" s="630"/>
      <c r="AL52" s="630"/>
      <c r="AM52" s="630"/>
      <c r="AN52" s="628"/>
      <c r="AO52" s="628"/>
      <c r="AP52" s="628"/>
      <c r="AQ52" s="628"/>
      <c r="AR52" s="628"/>
      <c r="AS52" s="628"/>
      <c r="AT52" s="628"/>
      <c r="AU52" s="628"/>
      <c r="AV52" s="628"/>
      <c r="AW52" s="628"/>
      <c r="AX52" s="628"/>
      <c r="AY52" s="629"/>
      <c r="AZ52" s="629"/>
      <c r="BA52" s="629"/>
      <c r="BB52" s="629"/>
      <c r="BC52" s="629"/>
      <c r="BD52" s="629"/>
      <c r="BE52" s="629"/>
      <c r="BF52" s="629"/>
      <c r="BG52" s="629"/>
      <c r="BH52" s="629"/>
      <c r="BI52" s="629"/>
      <c r="BJ52" s="629"/>
      <c r="BK52" s="628"/>
      <c r="BL52" s="628"/>
      <c r="BM52" s="628"/>
      <c r="BN52" s="2847"/>
      <c r="BO52" s="2848"/>
      <c r="BP52" s="2848"/>
      <c r="BQ52" s="2848"/>
      <c r="BR52" s="2848"/>
      <c r="BS52" s="2848"/>
      <c r="BT52" s="2848"/>
      <c r="BU52" s="2848"/>
      <c r="BV52" s="2848"/>
      <c r="BW52" s="2848"/>
      <c r="BX52" s="2848"/>
      <c r="BY52" s="2848"/>
      <c r="BZ52" s="2848"/>
      <c r="CA52" s="2848"/>
      <c r="CB52" s="2848"/>
      <c r="CC52" s="2848"/>
      <c r="CD52" s="2849"/>
      <c r="CE52" s="623"/>
      <c r="CF52" s="623"/>
    </row>
    <row r="53" spans="2:84" s="578" customFormat="1" ht="20.100000000000001" customHeight="1" x14ac:dyDescent="0.2">
      <c r="B53" s="2887" t="s">
        <v>594</v>
      </c>
      <c r="C53" s="2888"/>
      <c r="D53" s="2868" t="s">
        <v>718</v>
      </c>
      <c r="E53" s="2869"/>
      <c r="F53" s="2869"/>
      <c r="G53" s="2869"/>
      <c r="H53" s="2869"/>
      <c r="I53" s="2869"/>
      <c r="J53" s="2869"/>
      <c r="K53" s="2869"/>
      <c r="L53" s="2869"/>
      <c r="M53" s="2869"/>
      <c r="N53" s="2869"/>
      <c r="O53" s="2869"/>
      <c r="P53" s="2869"/>
      <c r="Q53" s="2869"/>
      <c r="R53" s="2869"/>
      <c r="S53" s="2869"/>
      <c r="T53" s="2869"/>
      <c r="U53" s="2869"/>
      <c r="V53" s="2869"/>
      <c r="W53" s="2869"/>
      <c r="X53" s="2869"/>
      <c r="Y53" s="2869"/>
      <c r="Z53" s="2869"/>
      <c r="AA53" s="2869"/>
      <c r="AB53" s="2869"/>
      <c r="AC53" s="2869"/>
      <c r="AD53" s="2869"/>
      <c r="AE53" s="2869"/>
      <c r="AF53" s="2869"/>
      <c r="AG53" s="2869"/>
      <c r="AH53" s="2869"/>
      <c r="AI53" s="2869"/>
      <c r="AJ53" s="2869"/>
      <c r="AK53" s="2869"/>
      <c r="AL53" s="2869"/>
      <c r="AM53" s="2869"/>
      <c r="AN53" s="2869"/>
      <c r="AO53" s="2869"/>
      <c r="AP53" s="2869"/>
      <c r="AQ53" s="2869"/>
      <c r="AR53" s="2869"/>
      <c r="AS53" s="2869"/>
      <c r="AT53" s="628"/>
      <c r="AU53" s="628"/>
      <c r="AV53" s="628"/>
      <c r="AW53" s="628"/>
      <c r="AX53" s="628"/>
      <c r="AY53" s="628"/>
      <c r="AZ53" s="628"/>
      <c r="BA53" s="628"/>
      <c r="BB53" s="628"/>
      <c r="BC53" s="628"/>
      <c r="BD53" s="628"/>
      <c r="BE53" s="628"/>
      <c r="BF53" s="628"/>
      <c r="BG53" s="628"/>
      <c r="BH53" s="628"/>
      <c r="BI53" s="628"/>
      <c r="BJ53" s="628"/>
      <c r="BK53" s="628"/>
      <c r="BL53" s="628"/>
      <c r="BM53" s="628"/>
      <c r="BN53" s="2834">
        <f>'GENERAL INFO'!Q128</f>
        <v>0</v>
      </c>
      <c r="BO53" s="2835"/>
      <c r="BP53" s="2835"/>
      <c r="BQ53" s="2835"/>
      <c r="BR53" s="2835"/>
      <c r="BS53" s="2835"/>
      <c r="BT53" s="2835"/>
      <c r="BU53" s="2835"/>
      <c r="BV53" s="2835"/>
      <c r="BW53" s="2835"/>
      <c r="BX53" s="2835"/>
      <c r="BY53" s="2835"/>
      <c r="BZ53" s="2835"/>
      <c r="CA53" s="2835"/>
      <c r="CB53" s="2835"/>
      <c r="CC53" s="2835"/>
      <c r="CD53" s="758"/>
      <c r="CE53" s="623"/>
      <c r="CF53" s="623"/>
    </row>
    <row r="54" spans="2:84" s="578" customFormat="1" ht="20.100000000000001" customHeight="1" x14ac:dyDescent="0.2">
      <c r="B54" s="2887" t="s">
        <v>595</v>
      </c>
      <c r="C54" s="2888"/>
      <c r="D54" s="2868" t="s">
        <v>717</v>
      </c>
      <c r="E54" s="2869"/>
      <c r="F54" s="2869"/>
      <c r="G54" s="2869"/>
      <c r="H54" s="2869"/>
      <c r="I54" s="2869"/>
      <c r="J54" s="2869"/>
      <c r="K54" s="2869"/>
      <c r="L54" s="2869"/>
      <c r="M54" s="2869"/>
      <c r="N54" s="2869"/>
      <c r="O54" s="2869"/>
      <c r="P54" s="2869"/>
      <c r="Q54" s="2869"/>
      <c r="R54" s="2869"/>
      <c r="S54" s="2869"/>
      <c r="T54" s="2869"/>
      <c r="U54" s="2869"/>
      <c r="V54" s="2869"/>
      <c r="W54" s="2869"/>
      <c r="X54" s="2869"/>
      <c r="Y54" s="2869"/>
      <c r="Z54" s="2869"/>
      <c r="AA54" s="2869"/>
      <c r="AB54" s="2869"/>
      <c r="AC54" s="2869"/>
      <c r="AD54" s="2869"/>
      <c r="AE54" s="2869"/>
      <c r="AF54" s="2869"/>
      <c r="AG54" s="2869"/>
      <c r="AH54" s="2869"/>
      <c r="AI54" s="2869"/>
      <c r="AJ54" s="2869"/>
      <c r="AK54" s="2869"/>
      <c r="AL54" s="2869"/>
      <c r="AM54" s="2869"/>
      <c r="AN54" s="2869"/>
      <c r="AO54" s="2869"/>
      <c r="AP54" s="2869"/>
      <c r="AQ54" s="624"/>
      <c r="AR54" s="624"/>
      <c r="AS54" s="624"/>
      <c r="AT54" s="624"/>
      <c r="AU54" s="624"/>
      <c r="AV54" s="624"/>
      <c r="AW54" s="624"/>
      <c r="AX54" s="624"/>
      <c r="AY54" s="624"/>
      <c r="AZ54" s="624"/>
      <c r="BA54" s="624"/>
      <c r="BB54" s="624"/>
      <c r="BC54" s="624"/>
      <c r="BD54" s="624"/>
      <c r="BE54" s="624"/>
      <c r="BF54" s="627"/>
      <c r="BG54" s="627"/>
      <c r="BH54" s="627"/>
      <c r="BI54" s="627"/>
      <c r="BJ54" s="627"/>
      <c r="BK54" s="627"/>
      <c r="BL54" s="627"/>
      <c r="BM54" s="627"/>
      <c r="BN54" s="2834">
        <f>'GENERAL INFO'!Q130</f>
        <v>0</v>
      </c>
      <c r="BO54" s="2835"/>
      <c r="BP54" s="2835"/>
      <c r="BQ54" s="2835"/>
      <c r="BR54" s="2835"/>
      <c r="BS54" s="2835"/>
      <c r="BT54" s="2835"/>
      <c r="BU54" s="2835"/>
      <c r="BV54" s="2835"/>
      <c r="BW54" s="2835"/>
      <c r="BX54" s="2835"/>
      <c r="BY54" s="2835"/>
      <c r="BZ54" s="2835"/>
      <c r="CA54" s="2835"/>
      <c r="CB54" s="2835"/>
      <c r="CC54" s="2835"/>
      <c r="CD54" s="758"/>
      <c r="CE54" s="623"/>
      <c r="CF54" s="623"/>
    </row>
    <row r="55" spans="2:84" s="578" customFormat="1" ht="20.100000000000001" customHeight="1" x14ac:dyDescent="0.2">
      <c r="B55" s="2887" t="s">
        <v>596</v>
      </c>
      <c r="C55" s="2888"/>
      <c r="D55" s="2868" t="s">
        <v>716</v>
      </c>
      <c r="E55" s="2869"/>
      <c r="F55" s="2869"/>
      <c r="G55" s="2869"/>
      <c r="H55" s="2869"/>
      <c r="I55" s="2869"/>
      <c r="J55" s="2869"/>
      <c r="K55" s="2869"/>
      <c r="L55" s="2869"/>
      <c r="M55" s="2869"/>
      <c r="N55" s="2869"/>
      <c r="O55" s="2869"/>
      <c r="P55" s="2869"/>
      <c r="Q55" s="2869"/>
      <c r="R55" s="2869"/>
      <c r="S55" s="2869"/>
      <c r="T55" s="2869"/>
      <c r="U55" s="2869"/>
      <c r="V55" s="2869"/>
      <c r="W55" s="2869"/>
      <c r="X55" s="2869"/>
      <c r="Y55" s="2869"/>
      <c r="Z55" s="2869"/>
      <c r="AA55" s="2869"/>
      <c r="AB55" s="2869"/>
      <c r="AC55" s="2869"/>
      <c r="AD55" s="2869"/>
      <c r="AE55" s="2869"/>
      <c r="AF55" s="2869"/>
      <c r="AG55" s="2869"/>
      <c r="AH55" s="2869"/>
      <c r="AI55" s="2869"/>
      <c r="AJ55" s="2869"/>
      <c r="AK55" s="2869"/>
      <c r="AL55" s="2869"/>
      <c r="AM55" s="2869"/>
      <c r="AN55" s="2869"/>
      <c r="AO55" s="2869"/>
      <c r="AP55" s="2869"/>
      <c r="AQ55" s="2869"/>
      <c r="AR55" s="2869"/>
      <c r="AS55" s="2869"/>
      <c r="AT55" s="2869"/>
      <c r="AU55" s="2869"/>
      <c r="AV55" s="2869"/>
      <c r="AW55" s="2869"/>
      <c r="AX55" s="2869"/>
      <c r="AY55" s="2869"/>
      <c r="AZ55" s="2869"/>
      <c r="BA55" s="2869"/>
      <c r="BB55" s="2869"/>
      <c r="BC55" s="2869"/>
      <c r="BD55" s="2869"/>
      <c r="BE55" s="2869"/>
      <c r="BF55" s="626"/>
      <c r="BG55" s="626"/>
      <c r="BH55" s="626"/>
      <c r="BI55" s="626"/>
      <c r="BJ55" s="626"/>
      <c r="BK55" s="626"/>
      <c r="BL55" s="626"/>
      <c r="BM55" s="626"/>
      <c r="BN55" s="2834">
        <f>'GENERAL INFO'!Q131</f>
        <v>0</v>
      </c>
      <c r="BO55" s="2835"/>
      <c r="BP55" s="2835"/>
      <c r="BQ55" s="2835"/>
      <c r="BR55" s="2835"/>
      <c r="BS55" s="2835"/>
      <c r="BT55" s="2835"/>
      <c r="BU55" s="2835"/>
      <c r="BV55" s="2835"/>
      <c r="BW55" s="2835"/>
      <c r="BX55" s="2835"/>
      <c r="BY55" s="2835"/>
      <c r="BZ55" s="2835"/>
      <c r="CA55" s="2835"/>
      <c r="CB55" s="2835"/>
      <c r="CC55" s="2835"/>
      <c r="CD55" s="758"/>
      <c r="CE55" s="623"/>
      <c r="CF55" s="623"/>
    </row>
    <row r="56" spans="2:84" s="578" customFormat="1" ht="20.100000000000001" customHeight="1" x14ac:dyDescent="0.2">
      <c r="B56" s="2895" t="s">
        <v>715</v>
      </c>
      <c r="C56" s="2896"/>
      <c r="D56" s="2896"/>
      <c r="E56" s="2896"/>
      <c r="F56" s="2896"/>
      <c r="G56" s="2896"/>
      <c r="H56" s="2896"/>
      <c r="I56" s="2896"/>
      <c r="J56" s="2896"/>
      <c r="K56" s="2896"/>
      <c r="L56" s="2896"/>
      <c r="M56" s="2896"/>
      <c r="N56" s="2896"/>
      <c r="O56" s="2896"/>
      <c r="P56" s="2896"/>
      <c r="Q56" s="2896"/>
      <c r="R56" s="2896"/>
      <c r="S56" s="2896"/>
      <c r="T56" s="2896"/>
      <c r="U56" s="2896"/>
      <c r="V56" s="2896"/>
      <c r="W56" s="2896"/>
      <c r="X56" s="625"/>
      <c r="Y56" s="625"/>
      <c r="Z56" s="625"/>
      <c r="AA56" s="625"/>
      <c r="AB56" s="625"/>
      <c r="AC56" s="625"/>
      <c r="AD56" s="625"/>
      <c r="AE56" s="625"/>
      <c r="AF56" s="625"/>
      <c r="AG56" s="625"/>
      <c r="AH56" s="625"/>
      <c r="AI56" s="625"/>
      <c r="AJ56" s="625"/>
      <c r="AK56" s="625"/>
      <c r="AL56" s="625"/>
      <c r="AM56" s="625"/>
      <c r="AN56" s="625"/>
      <c r="AO56" s="625"/>
      <c r="AP56" s="625"/>
      <c r="AQ56" s="625"/>
      <c r="AR56" s="625"/>
      <c r="AS56" s="625"/>
      <c r="AT56" s="625"/>
      <c r="AU56" s="625"/>
      <c r="AV56" s="625"/>
      <c r="AW56" s="625"/>
      <c r="AX56" s="625"/>
      <c r="AY56" s="625"/>
      <c r="AZ56" s="625"/>
      <c r="BA56" s="625"/>
      <c r="BB56" s="625"/>
      <c r="BC56" s="625"/>
      <c r="BD56" s="625"/>
      <c r="BE56" s="625"/>
      <c r="BF56" s="625"/>
      <c r="BG56" s="625"/>
      <c r="BH56" s="625"/>
      <c r="BI56" s="625"/>
      <c r="BJ56" s="625"/>
      <c r="BK56" s="625"/>
      <c r="BL56" s="625"/>
      <c r="BM56" s="625"/>
      <c r="BN56" s="2847"/>
      <c r="BO56" s="2848"/>
      <c r="BP56" s="2848"/>
      <c r="BQ56" s="2848"/>
      <c r="BR56" s="2848"/>
      <c r="BS56" s="2848"/>
      <c r="BT56" s="2848"/>
      <c r="BU56" s="2848"/>
      <c r="BV56" s="2848"/>
      <c r="BW56" s="2848"/>
      <c r="BX56" s="2848"/>
      <c r="BY56" s="2848"/>
      <c r="BZ56" s="2848"/>
      <c r="CA56" s="2848"/>
      <c r="CB56" s="2848"/>
      <c r="CC56" s="2848"/>
      <c r="CD56" s="2849"/>
      <c r="CE56" s="623"/>
      <c r="CF56" s="623"/>
    </row>
    <row r="57" spans="2:84" s="578" customFormat="1" ht="20.100000000000001" customHeight="1" x14ac:dyDescent="0.2">
      <c r="B57" s="2887" t="s">
        <v>597</v>
      </c>
      <c r="C57" s="2888"/>
      <c r="D57" s="2868" t="s">
        <v>714</v>
      </c>
      <c r="E57" s="2869"/>
      <c r="F57" s="2869"/>
      <c r="G57" s="2869"/>
      <c r="H57" s="2869"/>
      <c r="I57" s="2869"/>
      <c r="J57" s="2869"/>
      <c r="K57" s="2869"/>
      <c r="L57" s="2869"/>
      <c r="M57" s="2869"/>
      <c r="N57" s="2869"/>
      <c r="O57" s="2869"/>
      <c r="P57" s="2869"/>
      <c r="Q57" s="2869"/>
      <c r="R57" s="2869"/>
      <c r="S57" s="2869"/>
      <c r="T57" s="2869"/>
      <c r="U57" s="2869"/>
      <c r="V57" s="2869"/>
      <c r="W57" s="2869"/>
      <c r="X57" s="2869"/>
      <c r="Y57" s="2869"/>
      <c r="Z57" s="2869"/>
      <c r="AA57" s="2869"/>
      <c r="AB57" s="2869"/>
      <c r="AC57" s="2869"/>
      <c r="AD57" s="2869"/>
      <c r="AE57" s="2869"/>
      <c r="AF57" s="2869"/>
      <c r="AG57" s="2869"/>
      <c r="AH57" s="2869"/>
      <c r="AI57" s="2869"/>
      <c r="AJ57" s="2869"/>
      <c r="AK57" s="2869"/>
      <c r="AL57" s="2869"/>
      <c r="AM57" s="2869"/>
      <c r="AN57" s="2869"/>
      <c r="AO57" s="2869"/>
      <c r="AP57" s="2869"/>
      <c r="AQ57" s="2869"/>
      <c r="AR57" s="2869"/>
      <c r="AS57" s="2869"/>
      <c r="AT57" s="2869"/>
      <c r="AU57" s="2869"/>
      <c r="AV57" s="2869"/>
      <c r="AW57" s="2869"/>
      <c r="AX57" s="2869"/>
      <c r="AY57" s="2869"/>
      <c r="AZ57" s="2869"/>
      <c r="BA57" s="2869"/>
      <c r="BB57" s="2869"/>
      <c r="BC57" s="2869"/>
      <c r="BD57" s="2869"/>
      <c r="BE57" s="2869"/>
      <c r="BF57" s="624"/>
      <c r="BG57" s="624"/>
      <c r="BH57" s="624"/>
      <c r="BI57" s="624"/>
      <c r="BJ57" s="624"/>
      <c r="BK57" s="624"/>
      <c r="BL57" s="624"/>
      <c r="BM57" s="624"/>
      <c r="BN57" s="2851">
        <f>'GENERAL INFO'!Q133</f>
        <v>0</v>
      </c>
      <c r="BO57" s="2852"/>
      <c r="BP57" s="2852"/>
      <c r="BQ57" s="2852"/>
      <c r="BR57" s="2852"/>
      <c r="BS57" s="2852"/>
      <c r="BT57" s="2852"/>
      <c r="BU57" s="2852"/>
      <c r="BV57" s="2852"/>
      <c r="BW57" s="2852"/>
      <c r="BX57" s="2852"/>
      <c r="BY57" s="2852"/>
      <c r="BZ57" s="2852"/>
      <c r="CA57" s="2852"/>
      <c r="CB57" s="2852"/>
      <c r="CC57" s="2852"/>
      <c r="CD57" s="757"/>
      <c r="CE57" s="623"/>
      <c r="CF57" s="623"/>
    </row>
    <row r="58" spans="2:84" s="578" customFormat="1" ht="20.100000000000001" customHeight="1" x14ac:dyDescent="0.2">
      <c r="B58" s="2887" t="s">
        <v>598</v>
      </c>
      <c r="C58" s="2888"/>
      <c r="D58" s="2868" t="s">
        <v>713</v>
      </c>
      <c r="E58" s="2869"/>
      <c r="F58" s="2869"/>
      <c r="G58" s="2869"/>
      <c r="H58" s="2869"/>
      <c r="I58" s="2869"/>
      <c r="J58" s="2869"/>
      <c r="K58" s="2869"/>
      <c r="L58" s="2869"/>
      <c r="M58" s="2869"/>
      <c r="N58" s="2869"/>
      <c r="O58" s="2869"/>
      <c r="P58" s="2869"/>
      <c r="Q58" s="2869"/>
      <c r="R58" s="2869"/>
      <c r="S58" s="2869"/>
      <c r="T58" s="2869"/>
      <c r="U58" s="2869"/>
      <c r="V58" s="2869"/>
      <c r="W58" s="2869"/>
      <c r="X58" s="2869"/>
      <c r="Y58" s="2869"/>
      <c r="Z58" s="2869"/>
      <c r="AA58" s="2869"/>
      <c r="AB58" s="2869"/>
      <c r="AC58" s="2869"/>
      <c r="AD58" s="2869"/>
      <c r="AE58" s="2869"/>
      <c r="AF58" s="2869"/>
      <c r="AG58" s="2869"/>
      <c r="AH58" s="2869"/>
      <c r="AI58" s="2869"/>
      <c r="AJ58" s="2869"/>
      <c r="AK58" s="2869"/>
      <c r="AL58" s="2869"/>
      <c r="AM58" s="2869"/>
      <c r="AN58" s="2869"/>
      <c r="AO58" s="2869"/>
      <c r="AP58" s="2869"/>
      <c r="AQ58" s="2869"/>
      <c r="AR58" s="2869"/>
      <c r="AS58" s="2869"/>
      <c r="AT58" s="2869"/>
      <c r="AU58" s="2869"/>
      <c r="AV58" s="2869"/>
      <c r="AW58" s="2869"/>
      <c r="AX58" s="2869"/>
      <c r="AY58" s="2869"/>
      <c r="AZ58" s="2869"/>
      <c r="BA58" s="2869"/>
      <c r="BB58" s="2869"/>
      <c r="BC58" s="2869"/>
      <c r="BD58" s="2869"/>
      <c r="BE58" s="2869"/>
      <c r="BF58" s="2869"/>
      <c r="BG58" s="624"/>
      <c r="BH58" s="624"/>
      <c r="BI58" s="624"/>
      <c r="BJ58" s="624"/>
      <c r="BK58" s="624"/>
      <c r="BL58" s="624"/>
      <c r="BM58" s="624"/>
      <c r="BN58" s="2851">
        <f>'GENERAL INFO'!Q136</f>
        <v>0</v>
      </c>
      <c r="BO58" s="2852"/>
      <c r="BP58" s="2852"/>
      <c r="BQ58" s="2852"/>
      <c r="BR58" s="2852"/>
      <c r="BS58" s="2852"/>
      <c r="BT58" s="2852"/>
      <c r="BU58" s="2852"/>
      <c r="BV58" s="2852"/>
      <c r="BW58" s="2852"/>
      <c r="BX58" s="2852"/>
      <c r="BY58" s="2852"/>
      <c r="BZ58" s="2852"/>
      <c r="CA58" s="2852"/>
      <c r="CB58" s="2852"/>
      <c r="CC58" s="2852"/>
      <c r="CD58" s="757"/>
      <c r="CE58" s="623"/>
      <c r="CF58" s="623"/>
    </row>
    <row r="59" spans="2:84" s="578" customFormat="1" ht="20.100000000000001" customHeight="1" x14ac:dyDescent="0.2">
      <c r="B59" s="2887" t="s">
        <v>599</v>
      </c>
      <c r="C59" s="2888"/>
      <c r="D59" s="2868" t="s">
        <v>712</v>
      </c>
      <c r="E59" s="2869"/>
      <c r="F59" s="2869"/>
      <c r="G59" s="2869"/>
      <c r="H59" s="2869"/>
      <c r="I59" s="2869"/>
      <c r="J59" s="2869"/>
      <c r="K59" s="2869"/>
      <c r="L59" s="2869"/>
      <c r="M59" s="2869"/>
      <c r="N59" s="2869"/>
      <c r="O59" s="2869"/>
      <c r="P59" s="2869"/>
      <c r="Q59" s="2869"/>
      <c r="R59" s="2869"/>
      <c r="S59" s="2869"/>
      <c r="T59" s="2869"/>
      <c r="U59" s="2869"/>
      <c r="V59" s="2869"/>
      <c r="W59" s="2869"/>
      <c r="X59" s="2869"/>
      <c r="Y59" s="2869"/>
      <c r="Z59" s="2869"/>
      <c r="AA59" s="2869"/>
      <c r="AB59" s="2869"/>
      <c r="AC59" s="2869"/>
      <c r="AD59" s="2869"/>
      <c r="AE59" s="2869"/>
      <c r="AF59" s="2869"/>
      <c r="AG59" s="2869"/>
      <c r="AH59" s="2869"/>
      <c r="AI59" s="2869"/>
      <c r="AJ59" s="2869"/>
      <c r="AK59" s="2869"/>
      <c r="AL59" s="2869"/>
      <c r="AM59" s="2869"/>
      <c r="AN59" s="2869"/>
      <c r="AO59" s="2869"/>
      <c r="AP59" s="2869"/>
      <c r="AQ59" s="2869"/>
      <c r="AR59" s="2869"/>
      <c r="AS59" s="2869"/>
      <c r="AT59" s="2869"/>
      <c r="AU59" s="2869"/>
      <c r="AV59" s="2869"/>
      <c r="AW59" s="2869"/>
      <c r="AX59" s="2869"/>
      <c r="AY59" s="2869"/>
      <c r="AZ59" s="2869"/>
      <c r="BA59" s="2869"/>
      <c r="BB59" s="2869"/>
      <c r="BC59" s="2869"/>
      <c r="BD59" s="2869"/>
      <c r="BE59" s="2869"/>
      <c r="BF59" s="2869"/>
      <c r="BG59" s="2869"/>
      <c r="BH59" s="2869"/>
      <c r="BI59" s="2869"/>
      <c r="BJ59" s="2869"/>
      <c r="BK59" s="2869"/>
      <c r="BL59" s="2869"/>
      <c r="BM59" s="2870"/>
      <c r="BN59" s="2851">
        <f>+'GENERAL INFO'!Q141</f>
        <v>0</v>
      </c>
      <c r="BO59" s="2852"/>
      <c r="BP59" s="2852"/>
      <c r="BQ59" s="2852"/>
      <c r="BR59" s="2852"/>
      <c r="BS59" s="2852"/>
      <c r="BT59" s="2852"/>
      <c r="BU59" s="2852"/>
      <c r="BV59" s="2852"/>
      <c r="BW59" s="2852"/>
      <c r="BX59" s="2852"/>
      <c r="BY59" s="2852"/>
      <c r="BZ59" s="2852"/>
      <c r="CA59" s="2852"/>
      <c r="CB59" s="2852"/>
      <c r="CC59" s="2852"/>
      <c r="CD59" s="757"/>
      <c r="CE59" s="623"/>
      <c r="CF59" s="623"/>
    </row>
    <row r="60" spans="2:84" s="578" customFormat="1" ht="20.100000000000001" customHeight="1" x14ac:dyDescent="0.2">
      <c r="B60" s="2887" t="s">
        <v>600</v>
      </c>
      <c r="C60" s="2888"/>
      <c r="D60" s="2858" t="s">
        <v>711</v>
      </c>
      <c r="E60" s="2859"/>
      <c r="F60" s="2859"/>
      <c r="G60" s="2859"/>
      <c r="H60" s="2859"/>
      <c r="I60" s="2859"/>
      <c r="J60" s="2859"/>
      <c r="K60" s="2859"/>
      <c r="L60" s="2859"/>
      <c r="M60" s="2859"/>
      <c r="N60" s="2859"/>
      <c r="O60" s="2859"/>
      <c r="P60" s="2859"/>
      <c r="Q60" s="2859"/>
      <c r="R60" s="2859"/>
      <c r="S60" s="2859"/>
      <c r="T60" s="2859"/>
      <c r="U60" s="2859"/>
      <c r="V60" s="2859"/>
      <c r="W60" s="2859"/>
      <c r="X60" s="2859"/>
      <c r="Y60" s="2859"/>
      <c r="Z60" s="2859"/>
      <c r="AA60" s="2859"/>
      <c r="AB60" s="2859"/>
      <c r="AC60" s="2859"/>
      <c r="AD60" s="2859"/>
      <c r="AE60" s="2859"/>
      <c r="AF60" s="2859"/>
      <c r="AG60" s="2859"/>
      <c r="AH60" s="2859"/>
      <c r="AI60" s="2859"/>
      <c r="AJ60" s="2859"/>
      <c r="AK60" s="2859"/>
      <c r="AL60" s="2859"/>
      <c r="AM60" s="2859"/>
      <c r="AN60" s="2859"/>
      <c r="AO60" s="2859"/>
      <c r="AP60" s="2859"/>
      <c r="AQ60" s="2859"/>
      <c r="AR60" s="2859"/>
      <c r="AS60" s="2859"/>
      <c r="AT60" s="2859"/>
      <c r="AU60" s="2859"/>
      <c r="AV60" s="2859"/>
      <c r="AW60" s="2859"/>
      <c r="AX60" s="2859"/>
      <c r="AY60" s="2859"/>
      <c r="AZ60" s="2859"/>
      <c r="BA60" s="2859"/>
      <c r="BB60" s="2859"/>
      <c r="BC60" s="2859"/>
      <c r="BD60" s="2859"/>
      <c r="BE60" s="2859"/>
      <c r="BF60" s="2859"/>
      <c r="BG60" s="2859"/>
      <c r="BH60" s="2859"/>
      <c r="BI60" s="2859"/>
      <c r="BJ60" s="2859"/>
      <c r="BK60" s="2859"/>
      <c r="BL60" s="2859"/>
      <c r="BM60" s="2860"/>
      <c r="BN60" s="2851">
        <f>personalreliefs</f>
        <v>0</v>
      </c>
      <c r="BO60" s="2852"/>
      <c r="BP60" s="2852"/>
      <c r="BQ60" s="2852"/>
      <c r="BR60" s="2852"/>
      <c r="BS60" s="2852"/>
      <c r="BT60" s="2852"/>
      <c r="BU60" s="2852"/>
      <c r="BV60" s="2852"/>
      <c r="BW60" s="2852"/>
      <c r="BX60" s="2852"/>
      <c r="BY60" s="2852"/>
      <c r="BZ60" s="2852"/>
      <c r="CA60" s="2852"/>
      <c r="CB60" s="2852"/>
      <c r="CC60" s="2852"/>
      <c r="CD60" s="759"/>
      <c r="CE60" s="579"/>
      <c r="CF60" s="579"/>
    </row>
    <row r="61" spans="2:84" s="578" customFormat="1" ht="20.100000000000001" customHeight="1" x14ac:dyDescent="0.2">
      <c r="B61" s="2887" t="s">
        <v>601</v>
      </c>
      <c r="C61" s="2888"/>
      <c r="D61" s="2868" t="s">
        <v>710</v>
      </c>
      <c r="E61" s="2869"/>
      <c r="F61" s="2869"/>
      <c r="G61" s="2869"/>
      <c r="H61" s="2869"/>
      <c r="I61" s="2869"/>
      <c r="J61" s="2869"/>
      <c r="K61" s="2869"/>
      <c r="L61" s="2869"/>
      <c r="M61" s="2869"/>
      <c r="N61" s="2869"/>
      <c r="O61" s="2869"/>
      <c r="P61" s="2869"/>
      <c r="Q61" s="2869"/>
      <c r="R61" s="2869"/>
      <c r="S61" s="2869"/>
      <c r="T61" s="2869"/>
      <c r="U61" s="2869"/>
      <c r="V61" s="2869"/>
      <c r="W61" s="2869"/>
      <c r="X61" s="2869"/>
      <c r="Y61" s="2869"/>
      <c r="Z61" s="2869"/>
      <c r="AA61" s="2869"/>
      <c r="AB61" s="2869"/>
      <c r="AC61" s="2869"/>
      <c r="AD61" s="2869"/>
      <c r="AE61" s="2869"/>
      <c r="AF61" s="2869"/>
      <c r="AG61" s="2869"/>
      <c r="AH61" s="2869"/>
      <c r="AI61" s="2869"/>
      <c r="AJ61" s="2869"/>
      <c r="AK61" s="2869"/>
      <c r="AL61" s="2869"/>
      <c r="AM61" s="2869"/>
      <c r="AN61" s="2869"/>
      <c r="AO61" s="2869"/>
      <c r="AP61" s="2869"/>
      <c r="AQ61" s="2869"/>
      <c r="AR61" s="2869"/>
      <c r="AS61" s="2869"/>
      <c r="AT61" s="2869"/>
      <c r="AU61" s="2869"/>
      <c r="AV61" s="2869"/>
      <c r="AW61" s="2869"/>
      <c r="AX61" s="2869"/>
      <c r="AY61" s="2869"/>
      <c r="AZ61" s="2869"/>
      <c r="BA61" s="2869"/>
      <c r="BB61" s="2869"/>
      <c r="BC61" s="2869"/>
      <c r="BD61" s="2869"/>
      <c r="BE61" s="2869"/>
      <c r="BF61" s="2869"/>
      <c r="BG61" s="2869"/>
      <c r="BH61" s="2869"/>
      <c r="BI61" s="622"/>
      <c r="BJ61" s="622"/>
      <c r="BK61" s="622"/>
      <c r="BL61" s="622"/>
      <c r="BM61" s="622"/>
      <c r="BN61" s="2851">
        <f>BN59-BN60</f>
        <v>0</v>
      </c>
      <c r="BO61" s="2852"/>
      <c r="BP61" s="2852"/>
      <c r="BQ61" s="2852"/>
      <c r="BR61" s="2852"/>
      <c r="BS61" s="2852"/>
      <c r="BT61" s="2852"/>
      <c r="BU61" s="2852"/>
      <c r="BV61" s="2852"/>
      <c r="BW61" s="2852"/>
      <c r="BX61" s="2852"/>
      <c r="BY61" s="2852"/>
      <c r="BZ61" s="2852"/>
      <c r="CA61" s="2852"/>
      <c r="CB61" s="2852"/>
      <c r="CC61" s="2852"/>
      <c r="CD61" s="759"/>
      <c r="CE61" s="579"/>
      <c r="CF61" s="579"/>
    </row>
    <row r="62" spans="2:84" s="578" customFormat="1" ht="20.100000000000001" customHeight="1" x14ac:dyDescent="0.2">
      <c r="B62" s="2887" t="s">
        <v>602</v>
      </c>
      <c r="C62" s="2888"/>
      <c r="D62" s="2868" t="s">
        <v>709</v>
      </c>
      <c r="E62" s="2869"/>
      <c r="F62" s="2869"/>
      <c r="G62" s="2869"/>
      <c r="H62" s="2869"/>
      <c r="I62" s="2869"/>
      <c r="J62" s="2869"/>
      <c r="K62" s="2869"/>
      <c r="L62" s="2869"/>
      <c r="M62" s="2869"/>
      <c r="N62" s="2869"/>
      <c r="O62" s="2869"/>
      <c r="P62" s="2869"/>
      <c r="Q62" s="2869"/>
      <c r="R62" s="2869"/>
      <c r="S62" s="2869"/>
      <c r="T62" s="2869"/>
      <c r="U62" s="2869"/>
      <c r="V62" s="2869"/>
      <c r="W62" s="2869"/>
      <c r="X62" s="2869"/>
      <c r="Y62" s="2869"/>
      <c r="Z62" s="2869"/>
      <c r="AA62" s="2869"/>
      <c r="AB62" s="2869"/>
      <c r="AC62" s="2869"/>
      <c r="AD62" s="2869"/>
      <c r="AE62" s="2869"/>
      <c r="AF62" s="2869"/>
      <c r="AG62" s="2869"/>
      <c r="AH62" s="2869"/>
      <c r="AI62" s="2869"/>
      <c r="AJ62" s="2869"/>
      <c r="AK62" s="2869"/>
      <c r="AL62" s="2869"/>
      <c r="AM62" s="2869"/>
      <c r="AN62" s="2869"/>
      <c r="AO62" s="2869"/>
      <c r="AP62" s="2869"/>
      <c r="AQ62" s="2869"/>
      <c r="AR62" s="2869"/>
      <c r="AS62" s="2869"/>
      <c r="AT62" s="2869"/>
      <c r="AU62" s="2869"/>
      <c r="AV62" s="2869"/>
      <c r="AW62" s="2869"/>
      <c r="AX62" s="2869"/>
      <c r="AY62" s="2869"/>
      <c r="AZ62" s="2869"/>
      <c r="BA62" s="2869"/>
      <c r="BB62" s="2869"/>
      <c r="BC62" s="2869"/>
      <c r="BD62" s="2869"/>
      <c r="BE62" s="2869"/>
      <c r="BF62" s="2869"/>
      <c r="BG62" s="2869"/>
      <c r="BH62" s="2869"/>
      <c r="BI62" s="2869"/>
      <c r="BJ62" s="2869"/>
      <c r="BK62" s="2869"/>
      <c r="BL62" s="621"/>
      <c r="BM62" s="621"/>
      <c r="BN62" s="2851">
        <f>+'GENERAL INFO'!Q145</f>
        <v>0</v>
      </c>
      <c r="BO62" s="2852"/>
      <c r="BP62" s="2852"/>
      <c r="BQ62" s="2852"/>
      <c r="BR62" s="2852"/>
      <c r="BS62" s="2852"/>
      <c r="BT62" s="2852"/>
      <c r="BU62" s="2852"/>
      <c r="BV62" s="2852"/>
      <c r="BW62" s="2852"/>
      <c r="BX62" s="2852"/>
      <c r="BY62" s="2852"/>
      <c r="BZ62" s="2852"/>
      <c r="CA62" s="2852"/>
      <c r="CB62" s="2852"/>
      <c r="CC62" s="2852"/>
      <c r="CD62" s="759"/>
      <c r="CE62" s="579"/>
      <c r="CF62" s="579"/>
    </row>
    <row r="63" spans="2:84" s="578" customFormat="1" ht="20.100000000000001" customHeight="1" x14ac:dyDescent="0.2">
      <c r="B63" s="2887" t="s">
        <v>603</v>
      </c>
      <c r="C63" s="2888"/>
      <c r="D63" s="2868" t="s">
        <v>708</v>
      </c>
      <c r="E63" s="2869"/>
      <c r="F63" s="2869"/>
      <c r="G63" s="2869"/>
      <c r="H63" s="2869"/>
      <c r="I63" s="2869"/>
      <c r="J63" s="2869"/>
      <c r="K63" s="2869"/>
      <c r="L63" s="2869"/>
      <c r="M63" s="2869"/>
      <c r="N63" s="2869"/>
      <c r="O63" s="2869"/>
      <c r="P63" s="2869"/>
      <c r="Q63" s="2869"/>
      <c r="R63" s="2869"/>
      <c r="S63" s="2869"/>
      <c r="T63" s="2869"/>
      <c r="U63" s="2869"/>
      <c r="V63" s="2869"/>
      <c r="W63" s="2869"/>
      <c r="X63" s="2869"/>
      <c r="Y63" s="2869"/>
      <c r="Z63" s="2869"/>
      <c r="AA63" s="2869"/>
      <c r="AB63" s="2869"/>
      <c r="AC63" s="2869"/>
      <c r="AD63" s="2869"/>
      <c r="AE63" s="2869"/>
      <c r="AF63" s="2869"/>
      <c r="AG63" s="2869"/>
      <c r="AH63" s="2869"/>
      <c r="AI63" s="2869"/>
      <c r="AJ63" s="2869"/>
      <c r="AK63" s="2869"/>
      <c r="AL63" s="2869"/>
      <c r="AM63" s="2869"/>
      <c r="AN63" s="2869"/>
      <c r="AO63" s="2869"/>
      <c r="AP63" s="2869"/>
      <c r="AQ63" s="2869"/>
      <c r="AR63" s="2869"/>
      <c r="AS63" s="2869"/>
      <c r="AT63" s="2869"/>
      <c r="AU63" s="2869"/>
      <c r="AV63" s="2869"/>
      <c r="AW63" s="2869"/>
      <c r="AX63" s="2869"/>
      <c r="AY63" s="2869"/>
      <c r="AZ63" s="2869"/>
      <c r="BA63" s="2869"/>
      <c r="BB63" s="2869"/>
      <c r="BC63" s="2869"/>
      <c r="BD63" s="2869"/>
      <c r="BE63" s="2869"/>
      <c r="BF63" s="2869"/>
      <c r="BG63" s="2869"/>
      <c r="BH63" s="2869"/>
      <c r="BI63" s="2869"/>
      <c r="BJ63" s="2869"/>
      <c r="BK63" s="2869"/>
      <c r="BL63" s="621"/>
      <c r="BM63" s="621"/>
      <c r="BN63" s="2851">
        <f>'GENERAL INFO'!Q137</f>
        <v>0</v>
      </c>
      <c r="BO63" s="2852"/>
      <c r="BP63" s="2852"/>
      <c r="BQ63" s="2852"/>
      <c r="BR63" s="2852"/>
      <c r="BS63" s="2852"/>
      <c r="BT63" s="2852"/>
      <c r="BU63" s="2852"/>
      <c r="BV63" s="2852"/>
      <c r="BW63" s="2852"/>
      <c r="BX63" s="2852"/>
      <c r="BY63" s="2852"/>
      <c r="BZ63" s="2852"/>
      <c r="CA63" s="2852"/>
      <c r="CB63" s="2852"/>
      <c r="CC63" s="2852"/>
      <c r="CD63" s="759"/>
      <c r="CE63" s="579"/>
      <c r="CF63" s="579"/>
    </row>
    <row r="64" spans="2:84" s="578" customFormat="1" ht="20.100000000000001" customHeight="1" x14ac:dyDescent="0.2">
      <c r="B64" s="2887" t="s">
        <v>694</v>
      </c>
      <c r="C64" s="2888"/>
      <c r="D64" s="2868" t="s">
        <v>707</v>
      </c>
      <c r="E64" s="2869"/>
      <c r="F64" s="2869"/>
      <c r="G64" s="2869"/>
      <c r="H64" s="2869"/>
      <c r="I64" s="2869"/>
      <c r="J64" s="2869"/>
      <c r="K64" s="2869"/>
      <c r="L64" s="2869"/>
      <c r="M64" s="2869"/>
      <c r="N64" s="2869"/>
      <c r="O64" s="2869"/>
      <c r="P64" s="2869"/>
      <c r="Q64" s="2869"/>
      <c r="R64" s="2869"/>
      <c r="S64" s="2869"/>
      <c r="T64" s="2869"/>
      <c r="U64" s="2869"/>
      <c r="V64" s="2869"/>
      <c r="W64" s="2869"/>
      <c r="X64" s="2869"/>
      <c r="Y64" s="2869"/>
      <c r="Z64" s="2869"/>
      <c r="AA64" s="2869"/>
      <c r="AB64" s="2869"/>
      <c r="AC64" s="2869"/>
      <c r="AD64" s="2869"/>
      <c r="AE64" s="2869"/>
      <c r="AF64" s="2869"/>
      <c r="AG64" s="2869"/>
      <c r="AH64" s="2869"/>
      <c r="AI64" s="2869"/>
      <c r="AJ64" s="2869"/>
      <c r="AK64" s="2869"/>
      <c r="AL64" s="2869"/>
      <c r="AM64" s="2869"/>
      <c r="AN64" s="2869"/>
      <c r="AO64" s="2869"/>
      <c r="AP64" s="2869"/>
      <c r="AQ64" s="2869"/>
      <c r="AR64" s="2869"/>
      <c r="AS64" s="2869"/>
      <c r="AT64" s="2869"/>
      <c r="AU64" s="2869"/>
      <c r="AV64" s="2869"/>
      <c r="AW64" s="2869"/>
      <c r="AX64" s="2869"/>
      <c r="AY64" s="2869"/>
      <c r="AZ64" s="2869"/>
      <c r="BA64" s="2869"/>
      <c r="BB64" s="2869"/>
      <c r="BC64" s="2869"/>
      <c r="BD64" s="2869"/>
      <c r="BE64" s="2869"/>
      <c r="BF64" s="2869"/>
      <c r="BG64" s="2869"/>
      <c r="BH64" s="2869"/>
      <c r="BI64" s="2869"/>
      <c r="BJ64" s="2869"/>
      <c r="BK64" s="2869"/>
      <c r="BL64" s="621"/>
      <c r="BM64" s="621"/>
      <c r="BN64" s="2851">
        <f>+'GENERAL INFO'!Q147</f>
        <v>0</v>
      </c>
      <c r="BO64" s="2852"/>
      <c r="BP64" s="2852"/>
      <c r="BQ64" s="2852"/>
      <c r="BR64" s="2852"/>
      <c r="BS64" s="2852"/>
      <c r="BT64" s="2852"/>
      <c r="BU64" s="2852"/>
      <c r="BV64" s="2852"/>
      <c r="BW64" s="2852"/>
      <c r="BX64" s="2852"/>
      <c r="BY64" s="2852"/>
      <c r="BZ64" s="2852"/>
      <c r="CA64" s="2852"/>
      <c r="CB64" s="2852"/>
      <c r="CC64" s="2852"/>
      <c r="CD64" s="759"/>
      <c r="CE64" s="579"/>
      <c r="CF64" s="579"/>
    </row>
    <row r="65" spans="1:84" s="578" customFormat="1" ht="20.100000000000001" customHeight="1" x14ac:dyDescent="0.2">
      <c r="B65" s="2887" t="s">
        <v>695</v>
      </c>
      <c r="C65" s="2888"/>
      <c r="D65" s="2868" t="s">
        <v>706</v>
      </c>
      <c r="E65" s="2869"/>
      <c r="F65" s="2869"/>
      <c r="G65" s="2869"/>
      <c r="H65" s="2869"/>
      <c r="I65" s="2869"/>
      <c r="J65" s="2869"/>
      <c r="K65" s="2869"/>
      <c r="L65" s="2869"/>
      <c r="M65" s="2869"/>
      <c r="N65" s="2869"/>
      <c r="O65" s="2869"/>
      <c r="P65" s="2869"/>
      <c r="Q65" s="2869"/>
      <c r="R65" s="2869"/>
      <c r="S65" s="2869"/>
      <c r="T65" s="2869"/>
      <c r="U65" s="2869"/>
      <c r="V65" s="2869"/>
      <c r="W65" s="2869"/>
      <c r="X65" s="2869"/>
      <c r="Y65" s="2869"/>
      <c r="Z65" s="2869"/>
      <c r="AA65" s="2869"/>
      <c r="AB65" s="2869"/>
      <c r="AC65" s="2869"/>
      <c r="AD65" s="2869"/>
      <c r="AE65" s="2869"/>
      <c r="AF65" s="2869"/>
      <c r="AG65" s="2869"/>
      <c r="AH65" s="2869"/>
      <c r="AI65" s="2869"/>
      <c r="AJ65" s="2869"/>
      <c r="AK65" s="2869"/>
      <c r="AL65" s="2869"/>
      <c r="AM65" s="2869"/>
      <c r="AN65" s="2869"/>
      <c r="AO65" s="2869"/>
      <c r="AP65" s="2869"/>
      <c r="AQ65" s="2869"/>
      <c r="AR65" s="2869"/>
      <c r="AS65" s="2869"/>
      <c r="AT65" s="2869"/>
      <c r="AU65" s="2869"/>
      <c r="AV65" s="2869"/>
      <c r="AW65" s="2869"/>
      <c r="AX65" s="2869"/>
      <c r="AY65" s="2869"/>
      <c r="AZ65" s="2869"/>
      <c r="BA65" s="2869"/>
      <c r="BB65" s="2869"/>
      <c r="BC65" s="2869"/>
      <c r="BD65" s="2869"/>
      <c r="BE65" s="2869"/>
      <c r="BF65" s="2869"/>
      <c r="BG65" s="2869"/>
      <c r="BH65" s="2869"/>
      <c r="BI65" s="621"/>
      <c r="BJ65" s="621"/>
      <c r="BK65" s="621"/>
      <c r="BL65" s="621"/>
      <c r="BM65" s="620"/>
      <c r="BN65" s="2851">
        <f>BN64</f>
        <v>0</v>
      </c>
      <c r="BO65" s="2852"/>
      <c r="BP65" s="2852"/>
      <c r="BQ65" s="2852"/>
      <c r="BR65" s="2852"/>
      <c r="BS65" s="2852"/>
      <c r="BT65" s="2852"/>
      <c r="BU65" s="2852"/>
      <c r="BV65" s="2852"/>
      <c r="BW65" s="2852"/>
      <c r="BX65" s="2852"/>
      <c r="BY65" s="2852"/>
      <c r="BZ65" s="2852"/>
      <c r="CA65" s="2852"/>
      <c r="CB65" s="2852"/>
      <c r="CC65" s="2852"/>
      <c r="CD65" s="759"/>
      <c r="CE65" s="579"/>
      <c r="CF65" s="579"/>
    </row>
    <row r="66" spans="1:84" s="578" customFormat="1" ht="24" customHeight="1" x14ac:dyDescent="0.2">
      <c r="B66" s="2889" t="s">
        <v>705</v>
      </c>
      <c r="C66" s="2889"/>
      <c r="D66" s="2889"/>
      <c r="E66" s="2889"/>
      <c r="F66" s="2889"/>
      <c r="G66" s="2889"/>
      <c r="H66" s="2889"/>
      <c r="I66" s="2889"/>
      <c r="J66" s="2889"/>
      <c r="K66" s="2889"/>
      <c r="L66" s="2889"/>
      <c r="M66" s="2889"/>
      <c r="N66" s="2889"/>
      <c r="O66" s="2889"/>
      <c r="P66" s="2889"/>
      <c r="Q66" s="2889"/>
      <c r="R66" s="2889"/>
      <c r="S66" s="2889"/>
      <c r="T66" s="2889"/>
      <c r="U66" s="2889"/>
      <c r="V66" s="2889"/>
      <c r="W66" s="2889"/>
      <c r="X66" s="2889"/>
      <c r="Y66" s="2889"/>
      <c r="Z66" s="2889"/>
      <c r="AA66" s="2889"/>
      <c r="AB66" s="2889"/>
      <c r="AC66" s="2889"/>
      <c r="AD66" s="2889"/>
      <c r="AE66" s="2889"/>
      <c r="AF66" s="2889"/>
      <c r="AG66" s="2889"/>
      <c r="AH66" s="619"/>
      <c r="AI66" s="619"/>
      <c r="AJ66" s="619"/>
      <c r="AK66" s="619"/>
      <c r="AL66" s="619"/>
      <c r="AM66" s="619"/>
      <c r="AN66" s="619"/>
      <c r="AO66" s="619"/>
      <c r="AP66" s="619"/>
      <c r="AQ66" s="619"/>
      <c r="AR66" s="619"/>
      <c r="AS66" s="619"/>
      <c r="AT66" s="619"/>
      <c r="AU66" s="619"/>
      <c r="AV66" s="619"/>
      <c r="AW66" s="619"/>
      <c r="AX66" s="619"/>
      <c r="AY66" s="619"/>
      <c r="AZ66" s="619"/>
      <c r="BA66" s="619"/>
      <c r="BB66" s="619"/>
      <c r="BC66" s="619"/>
      <c r="BD66" s="619"/>
      <c r="BE66" s="619"/>
      <c r="BF66" s="619"/>
      <c r="BG66" s="619"/>
      <c r="BH66" s="619"/>
      <c r="BI66" s="619"/>
      <c r="BJ66" s="619"/>
      <c r="BK66" s="619"/>
      <c r="BL66" s="619"/>
      <c r="BM66" s="619"/>
      <c r="BN66" s="619"/>
      <c r="BO66" s="619"/>
      <c r="BP66" s="619"/>
      <c r="BQ66" s="619"/>
      <c r="BR66" s="619"/>
      <c r="BS66" s="619"/>
      <c r="BT66" s="619"/>
      <c r="BU66" s="619"/>
      <c r="BV66" s="619"/>
      <c r="BW66" s="619"/>
      <c r="BX66" s="619"/>
      <c r="BY66" s="619"/>
      <c r="BZ66" s="619"/>
      <c r="CA66" s="619"/>
      <c r="CB66" s="619"/>
      <c r="CC66" s="619"/>
      <c r="CD66" s="619"/>
      <c r="CE66" s="579"/>
      <c r="CF66" s="579"/>
    </row>
    <row r="67" spans="1:84" s="578" customFormat="1" ht="4.5" customHeight="1" thickBot="1" x14ac:dyDescent="0.25">
      <c r="B67" s="584"/>
      <c r="C67" s="584"/>
      <c r="D67" s="584"/>
      <c r="E67" s="583"/>
      <c r="F67" s="582"/>
      <c r="G67" s="581"/>
      <c r="H67" s="581"/>
      <c r="I67" s="581"/>
      <c r="J67" s="581"/>
      <c r="K67" s="580"/>
      <c r="L67" s="580"/>
      <c r="M67" s="580"/>
      <c r="N67" s="580"/>
      <c r="O67" s="580"/>
      <c r="P67" s="580"/>
      <c r="Q67" s="580"/>
      <c r="R67" s="580"/>
      <c r="S67" s="580"/>
      <c r="T67" s="580"/>
      <c r="U67" s="580"/>
      <c r="V67" s="580"/>
      <c r="W67" s="580"/>
      <c r="X67" s="580"/>
      <c r="Y67" s="580"/>
      <c r="Z67" s="580"/>
      <c r="AA67" s="580"/>
      <c r="AB67" s="580"/>
      <c r="AC67" s="580"/>
      <c r="AD67" s="580"/>
      <c r="AE67" s="580"/>
      <c r="AF67" s="580"/>
      <c r="AG67" s="580"/>
      <c r="AH67" s="580"/>
      <c r="AI67" s="580"/>
      <c r="AJ67" s="580"/>
      <c r="AK67" s="580"/>
      <c r="AL67" s="580"/>
      <c r="AM67" s="580"/>
      <c r="AN67" s="580"/>
      <c r="AO67" s="580"/>
      <c r="AP67" s="580"/>
      <c r="AQ67" s="580"/>
      <c r="AR67" s="580"/>
      <c r="AS67" s="580"/>
      <c r="AT67" s="580"/>
      <c r="AU67" s="580"/>
      <c r="AV67" s="580"/>
      <c r="AW67" s="580"/>
      <c r="AX67" s="580"/>
      <c r="AY67" s="580"/>
      <c r="AZ67" s="580"/>
      <c r="BA67" s="580"/>
      <c r="BB67" s="580"/>
      <c r="BC67" s="580"/>
      <c r="BD67" s="580"/>
      <c r="BE67" s="580"/>
      <c r="BF67" s="580"/>
      <c r="BG67" s="580"/>
      <c r="BH67" s="580"/>
      <c r="BI67" s="580"/>
      <c r="BJ67" s="580"/>
      <c r="BK67" s="580"/>
      <c r="BL67" s="580"/>
      <c r="BM67" s="580"/>
      <c r="BN67" s="580"/>
      <c r="BO67" s="580"/>
      <c r="BP67" s="580"/>
      <c r="BQ67" s="580"/>
      <c r="BR67" s="580"/>
      <c r="BS67" s="580"/>
      <c r="BT67" s="580"/>
      <c r="BU67" s="580"/>
      <c r="BV67" s="580"/>
      <c r="BW67" s="580"/>
      <c r="BX67" s="580"/>
      <c r="BY67" s="580"/>
      <c r="BZ67" s="580"/>
      <c r="CA67" s="580"/>
      <c r="CB67" s="580"/>
      <c r="CC67" s="580"/>
      <c r="CD67" s="580"/>
      <c r="CE67" s="579"/>
      <c r="CF67" s="579"/>
    </row>
    <row r="68" spans="1:84" s="578" customFormat="1" ht="9.9499999999999993" customHeight="1" x14ac:dyDescent="0.2">
      <c r="B68" s="618"/>
      <c r="C68" s="617"/>
      <c r="D68" s="617"/>
      <c r="E68" s="617"/>
      <c r="F68" s="617"/>
      <c r="G68" s="617"/>
      <c r="H68" s="617"/>
      <c r="I68" s="617"/>
      <c r="J68" s="617"/>
      <c r="K68" s="617"/>
      <c r="L68" s="617"/>
      <c r="M68" s="617"/>
      <c r="N68" s="617"/>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4"/>
      <c r="CE68" s="579"/>
      <c r="CF68" s="579"/>
    </row>
    <row r="69" spans="1:84" s="578" customFormat="1" ht="13.5" customHeight="1" x14ac:dyDescent="0.2">
      <c r="B69" s="2900" t="s">
        <v>584</v>
      </c>
      <c r="C69" s="2901"/>
      <c r="D69" s="2914" t="s">
        <v>704</v>
      </c>
      <c r="E69" s="2914"/>
      <c r="F69" s="2914"/>
      <c r="G69" s="2914"/>
      <c r="H69" s="613" t="s">
        <v>29</v>
      </c>
      <c r="I69" s="2903" t="s">
        <v>703</v>
      </c>
      <c r="J69" s="2903"/>
      <c r="K69" s="2903"/>
      <c r="L69" s="2843" t="s">
        <v>33</v>
      </c>
      <c r="M69" s="2843"/>
      <c r="N69" s="2843"/>
      <c r="O69" s="2843"/>
      <c r="P69" s="2843"/>
      <c r="Q69" s="2843"/>
      <c r="R69" s="2843"/>
      <c r="S69" s="2843"/>
      <c r="T69" s="2843"/>
      <c r="U69" s="2843"/>
      <c r="V69" s="2843"/>
      <c r="W69" s="2843"/>
      <c r="X69" s="2843"/>
      <c r="Y69" s="2843"/>
      <c r="Z69" s="2843"/>
      <c r="AA69" s="2843"/>
      <c r="AB69" s="2843"/>
      <c r="AC69" s="2843"/>
      <c r="AD69" s="2843"/>
      <c r="AE69" s="2843"/>
      <c r="AF69" s="2843"/>
      <c r="AG69" s="2843"/>
      <c r="AH69" s="2843"/>
      <c r="AI69" s="2843"/>
      <c r="AJ69" s="2843"/>
      <c r="AK69" s="2843"/>
      <c r="AL69" s="2843"/>
      <c r="AM69" s="2843"/>
      <c r="AN69" s="2843"/>
      <c r="AO69" s="2843"/>
      <c r="AP69" s="2843"/>
      <c r="AQ69" s="2843"/>
      <c r="AR69" s="2843"/>
      <c r="AS69" s="611"/>
      <c r="AT69" s="611"/>
      <c r="AU69" s="610"/>
      <c r="AV69" s="2850" t="s">
        <v>702</v>
      </c>
      <c r="AW69" s="2850"/>
      <c r="AX69" s="2850"/>
      <c r="AY69" s="2850"/>
      <c r="AZ69" s="2850"/>
      <c r="BA69" s="2850"/>
      <c r="BB69" s="2850"/>
      <c r="BC69" s="2850"/>
      <c r="BD69" s="2850"/>
      <c r="BE69" s="2850"/>
      <c r="BF69" s="2850"/>
      <c r="BG69" s="2850"/>
      <c r="BH69" s="2850"/>
      <c r="BI69" s="2850"/>
      <c r="BJ69" s="2850"/>
      <c r="BK69" s="2850"/>
      <c r="BL69" s="2850"/>
      <c r="BM69" s="2850"/>
      <c r="BN69" s="2850"/>
      <c r="BO69" s="609"/>
      <c r="BP69" s="609"/>
      <c r="BQ69" s="2836"/>
      <c r="BR69" s="2837"/>
      <c r="BS69" s="2837"/>
      <c r="BT69" s="2837"/>
      <c r="BU69" s="2837"/>
      <c r="BV69" s="2837"/>
      <c r="BW69" s="2837"/>
      <c r="BX69" s="2837"/>
      <c r="BY69" s="2837"/>
      <c r="BZ69" s="2837"/>
      <c r="CA69" s="2837"/>
      <c r="CB69" s="2837"/>
      <c r="CC69" s="2838"/>
      <c r="CD69" s="603"/>
      <c r="CE69" s="579"/>
      <c r="CF69" s="579"/>
    </row>
    <row r="70" spans="1:84" s="578" customFormat="1" ht="9.9499999999999993" customHeight="1" x14ac:dyDescent="0.2">
      <c r="B70" s="608"/>
      <c r="C70" s="599"/>
      <c r="D70" s="599"/>
      <c r="E70" s="599"/>
      <c r="F70" s="599"/>
      <c r="G70" s="599"/>
      <c r="H70" s="599"/>
      <c r="I70" s="599"/>
      <c r="J70" s="607"/>
      <c r="K70" s="607"/>
      <c r="L70" s="607"/>
      <c r="M70" s="599"/>
      <c r="N70" s="599"/>
      <c r="O70" s="606"/>
      <c r="P70" s="606"/>
      <c r="Q70" s="606"/>
      <c r="R70" s="605"/>
      <c r="S70" s="605"/>
      <c r="T70" s="605"/>
      <c r="U70" s="605"/>
      <c r="V70" s="605"/>
      <c r="W70" s="605"/>
      <c r="X70" s="605"/>
      <c r="Y70" s="605"/>
      <c r="Z70" s="605"/>
      <c r="AA70" s="605"/>
      <c r="AB70" s="605"/>
      <c r="AC70" s="605"/>
      <c r="AD70" s="605"/>
      <c r="AE70" s="605"/>
      <c r="AF70" s="605"/>
      <c r="AG70" s="605"/>
      <c r="AH70" s="605"/>
      <c r="AI70" s="605"/>
      <c r="AJ70" s="605"/>
      <c r="AK70" s="605"/>
      <c r="AL70" s="605"/>
      <c r="AM70" s="605"/>
      <c r="AN70" s="605"/>
      <c r="AO70" s="605"/>
      <c r="AP70" s="604"/>
      <c r="AQ70" s="604"/>
      <c r="AR70" s="604"/>
      <c r="AS70" s="604"/>
      <c r="AT70" s="604"/>
      <c r="AU70" s="604"/>
      <c r="AV70" s="604"/>
      <c r="AW70" s="604"/>
      <c r="AX70" s="604"/>
      <c r="AY70" s="604"/>
      <c r="AZ70" s="604"/>
      <c r="BA70" s="604"/>
      <c r="BB70" s="604"/>
      <c r="BC70" s="604"/>
      <c r="BD70" s="604"/>
      <c r="BE70" s="604"/>
      <c r="BF70" s="604"/>
      <c r="BG70" s="604"/>
      <c r="BH70" s="604"/>
      <c r="BI70" s="604"/>
      <c r="BJ70" s="604"/>
      <c r="BK70" s="604"/>
      <c r="BL70" s="604"/>
      <c r="BM70" s="604"/>
      <c r="BN70" s="604"/>
      <c r="BO70" s="604"/>
      <c r="BP70" s="604"/>
      <c r="BQ70" s="2839"/>
      <c r="BR70" s="2840"/>
      <c r="BS70" s="2840"/>
      <c r="BT70" s="2840"/>
      <c r="BU70" s="2840"/>
      <c r="BV70" s="2840"/>
      <c r="BW70" s="2840"/>
      <c r="BX70" s="2840"/>
      <c r="BY70" s="2840"/>
      <c r="BZ70" s="2840"/>
      <c r="CA70" s="2840"/>
      <c r="CB70" s="2840"/>
      <c r="CC70" s="2841"/>
      <c r="CD70" s="603"/>
      <c r="CE70" s="579"/>
      <c r="CF70" s="579"/>
    </row>
    <row r="71" spans="1:84" s="578" customFormat="1" ht="13.5" customHeight="1" x14ac:dyDescent="0.15">
      <c r="B71" s="2900" t="s">
        <v>585</v>
      </c>
      <c r="C71" s="2901"/>
      <c r="D71" s="2902" t="s">
        <v>570</v>
      </c>
      <c r="E71" s="2902"/>
      <c r="F71" s="2902"/>
      <c r="G71" s="2902"/>
      <c r="H71" s="599" t="s">
        <v>29</v>
      </c>
      <c r="I71" s="2903" t="s">
        <v>701</v>
      </c>
      <c r="J71" s="2903"/>
      <c r="K71" s="2903"/>
      <c r="L71" s="2845"/>
      <c r="M71" s="2845"/>
      <c r="N71" s="2845"/>
      <c r="O71" s="2845"/>
      <c r="P71" s="2845"/>
      <c r="Q71" s="2845"/>
      <c r="R71" s="2845"/>
      <c r="S71" s="2845"/>
      <c r="T71" s="2845"/>
      <c r="U71" s="2845"/>
      <c r="V71" s="2845"/>
      <c r="W71" s="2845"/>
      <c r="X71" s="2845"/>
      <c r="Y71" s="2845"/>
      <c r="Z71" s="2845"/>
      <c r="AA71" s="2845"/>
      <c r="AB71" s="2845"/>
      <c r="AC71" s="2845"/>
      <c r="AD71" s="2845"/>
      <c r="AE71" s="2845"/>
      <c r="AF71" s="2845"/>
      <c r="AG71" s="2845"/>
      <c r="AH71" s="2845"/>
      <c r="AI71" s="2845"/>
      <c r="AJ71" s="2845"/>
      <c r="AK71" s="2845"/>
      <c r="AL71" s="2845"/>
      <c r="AM71" s="2845"/>
      <c r="AN71" s="2845"/>
      <c r="AO71" s="2845"/>
      <c r="AP71" s="2845"/>
      <c r="AQ71" s="2845"/>
      <c r="AR71" s="2845"/>
      <c r="AS71" s="2846" t="s">
        <v>700</v>
      </c>
      <c r="AT71" s="2846"/>
      <c r="AU71" s="2846"/>
      <c r="AV71" s="2853" t="str">
        <f>'GENERAL INFO'!Q113</f>
        <v>-</v>
      </c>
      <c r="AW71" s="2853"/>
      <c r="AX71" s="2853"/>
      <c r="AY71" s="2853"/>
      <c r="AZ71" s="2853"/>
      <c r="BA71" s="2853"/>
      <c r="BB71" s="2853"/>
      <c r="BC71" s="2853"/>
      <c r="BD71" s="2853"/>
      <c r="BE71" s="2853"/>
      <c r="BF71" s="2853"/>
      <c r="BG71" s="2853"/>
      <c r="BH71" s="2853"/>
      <c r="BI71" s="2853"/>
      <c r="BJ71" s="2853"/>
      <c r="BK71" s="2853"/>
      <c r="BL71" s="2853"/>
      <c r="BM71" s="2853"/>
      <c r="BN71" s="2853"/>
      <c r="BO71" s="2853"/>
      <c r="BP71" s="593"/>
      <c r="BQ71" s="2839"/>
      <c r="BR71" s="2840"/>
      <c r="BS71" s="2840"/>
      <c r="BT71" s="2840"/>
      <c r="BU71" s="2840"/>
      <c r="BV71" s="2840"/>
      <c r="BW71" s="2840"/>
      <c r="BX71" s="2840"/>
      <c r="BY71" s="2840"/>
      <c r="BZ71" s="2840"/>
      <c r="CA71" s="2840"/>
      <c r="CB71" s="2840"/>
      <c r="CC71" s="2841"/>
      <c r="CD71" s="592"/>
      <c r="CE71" s="579"/>
      <c r="CF71" s="579"/>
    </row>
    <row r="72" spans="1:84" s="578" customFormat="1" ht="13.5" customHeight="1" x14ac:dyDescent="0.2">
      <c r="B72" s="602"/>
      <c r="C72" s="601"/>
      <c r="D72" s="600"/>
      <c r="E72" s="600"/>
      <c r="F72" s="600"/>
      <c r="G72" s="600"/>
      <c r="H72" s="599"/>
      <c r="I72" s="598"/>
      <c r="J72" s="598"/>
      <c r="K72" s="598"/>
      <c r="L72" s="598"/>
      <c r="M72" s="597"/>
      <c r="N72" s="597"/>
      <c r="O72" s="597"/>
      <c r="P72" s="596"/>
      <c r="Q72" s="596"/>
      <c r="R72" s="593"/>
      <c r="S72" s="593"/>
      <c r="T72" s="593"/>
      <c r="U72" s="593"/>
      <c r="V72" s="593"/>
      <c r="W72" s="593"/>
      <c r="X72" s="593"/>
      <c r="Y72" s="593"/>
      <c r="Z72" s="593"/>
      <c r="AA72" s="593"/>
      <c r="AB72" s="593"/>
      <c r="AC72" s="593"/>
      <c r="AD72" s="593"/>
      <c r="AE72" s="593"/>
      <c r="AF72" s="593"/>
      <c r="AG72" s="593"/>
      <c r="AH72" s="593"/>
      <c r="AI72" s="593"/>
      <c r="AJ72" s="593"/>
      <c r="AK72" s="593"/>
      <c r="AL72" s="593"/>
      <c r="AM72" s="593"/>
      <c r="AN72" s="593"/>
      <c r="AO72" s="593"/>
      <c r="AP72" s="593"/>
      <c r="AQ72" s="593"/>
      <c r="AR72" s="593"/>
      <c r="AS72" s="593"/>
      <c r="AT72" s="595"/>
      <c r="AU72" s="595"/>
      <c r="AV72" s="2904" t="s">
        <v>699</v>
      </c>
      <c r="AW72" s="2904"/>
      <c r="AX72" s="2904"/>
      <c r="AY72" s="2904"/>
      <c r="AZ72" s="2904"/>
      <c r="BA72" s="2904"/>
      <c r="BB72" s="2904"/>
      <c r="BC72" s="2904"/>
      <c r="BD72" s="2904"/>
      <c r="BE72" s="2904"/>
      <c r="BF72" s="2904"/>
      <c r="BG72" s="2904"/>
      <c r="BH72" s="2904"/>
      <c r="BI72" s="594"/>
      <c r="BJ72" s="593"/>
      <c r="BK72" s="593"/>
      <c r="BL72" s="593"/>
      <c r="BM72" s="593"/>
      <c r="BN72" s="593"/>
      <c r="BO72" s="593"/>
      <c r="BP72" s="593"/>
      <c r="BQ72" s="2842"/>
      <c r="BR72" s="2843"/>
      <c r="BS72" s="2843"/>
      <c r="BT72" s="2843"/>
      <c r="BU72" s="2843"/>
      <c r="BV72" s="2843"/>
      <c r="BW72" s="2843"/>
      <c r="BX72" s="2843"/>
      <c r="BY72" s="2843"/>
      <c r="BZ72" s="2843"/>
      <c r="CA72" s="2843"/>
      <c r="CB72" s="2843"/>
      <c r="CC72" s="2844"/>
      <c r="CD72" s="592"/>
      <c r="CE72" s="579"/>
      <c r="CF72" s="579"/>
    </row>
    <row r="73" spans="1:84" s="578" customFormat="1" ht="9.9499999999999993" customHeight="1" thickBot="1" x14ac:dyDescent="0.25">
      <c r="B73" s="591"/>
      <c r="C73" s="590"/>
      <c r="D73" s="588"/>
      <c r="E73" s="588"/>
      <c r="F73" s="588"/>
      <c r="G73" s="588"/>
      <c r="H73" s="588"/>
      <c r="I73" s="588"/>
      <c r="J73" s="589"/>
      <c r="K73" s="589"/>
      <c r="L73" s="589"/>
      <c r="M73" s="588"/>
      <c r="N73" s="587"/>
      <c r="O73" s="587"/>
      <c r="P73" s="587"/>
      <c r="Q73" s="587"/>
      <c r="R73" s="586"/>
      <c r="S73" s="586"/>
      <c r="T73" s="586"/>
      <c r="U73" s="586"/>
      <c r="V73" s="586"/>
      <c r="W73" s="586"/>
      <c r="X73" s="586"/>
      <c r="Y73" s="586"/>
      <c r="Z73" s="586"/>
      <c r="AA73" s="586"/>
      <c r="AB73" s="586"/>
      <c r="AC73" s="586"/>
      <c r="AD73" s="586"/>
      <c r="AE73" s="586"/>
      <c r="AF73" s="586"/>
      <c r="AG73" s="586"/>
      <c r="AH73" s="586"/>
      <c r="AI73" s="586"/>
      <c r="AJ73" s="586"/>
      <c r="AK73" s="586"/>
      <c r="AL73" s="586"/>
      <c r="AM73" s="586"/>
      <c r="AN73" s="586"/>
      <c r="AO73" s="586"/>
      <c r="AP73" s="586"/>
      <c r="AQ73" s="586"/>
      <c r="AR73" s="586"/>
      <c r="AS73" s="586"/>
      <c r="AT73" s="586"/>
      <c r="AU73" s="586"/>
      <c r="AV73" s="586"/>
      <c r="AW73" s="586"/>
      <c r="AX73" s="586"/>
      <c r="AY73" s="586"/>
      <c r="AZ73" s="586"/>
      <c r="BA73" s="586"/>
      <c r="BB73" s="586"/>
      <c r="BC73" s="586"/>
      <c r="BD73" s="586"/>
      <c r="BE73" s="586"/>
      <c r="BF73" s="586"/>
      <c r="BG73" s="586"/>
      <c r="BH73" s="586"/>
      <c r="BI73" s="586"/>
      <c r="BJ73" s="586"/>
      <c r="BK73" s="586"/>
      <c r="BL73" s="586"/>
      <c r="BM73" s="586"/>
      <c r="BN73" s="586"/>
      <c r="BO73" s="586"/>
      <c r="BP73" s="586"/>
      <c r="BQ73" s="586"/>
      <c r="BR73" s="586"/>
      <c r="BS73" s="586"/>
      <c r="BT73" s="586"/>
      <c r="BU73" s="586"/>
      <c r="BV73" s="586"/>
      <c r="BW73" s="586"/>
      <c r="BX73" s="586"/>
      <c r="BY73" s="586"/>
      <c r="BZ73" s="586"/>
      <c r="CA73" s="586"/>
      <c r="CB73" s="586"/>
      <c r="CC73" s="586"/>
      <c r="CD73" s="585"/>
      <c r="CE73" s="579"/>
      <c r="CF73" s="579"/>
    </row>
    <row r="74" spans="1:84" s="578" customFormat="1" ht="13.5" customHeight="1" x14ac:dyDescent="0.2">
      <c r="B74" s="584"/>
      <c r="C74" s="584"/>
      <c r="D74" s="584"/>
      <c r="E74" s="583"/>
      <c r="F74" s="582"/>
      <c r="G74" s="581"/>
      <c r="H74" s="581"/>
      <c r="I74" s="581"/>
      <c r="J74" s="581"/>
      <c r="K74" s="580"/>
      <c r="L74" s="580"/>
      <c r="M74" s="580"/>
      <c r="N74" s="580"/>
      <c r="O74" s="580"/>
      <c r="P74" s="580"/>
      <c r="Q74" s="580"/>
      <c r="R74" s="580"/>
      <c r="S74" s="580"/>
      <c r="T74" s="580"/>
      <c r="U74" s="580"/>
      <c r="V74" s="580"/>
      <c r="W74" s="580"/>
      <c r="X74" s="580"/>
      <c r="Y74" s="580"/>
      <c r="Z74" s="580"/>
      <c r="AA74" s="580"/>
      <c r="AB74" s="580"/>
      <c r="AC74" s="580"/>
      <c r="AD74" s="580"/>
      <c r="AE74" s="580"/>
      <c r="AF74" s="580"/>
      <c r="AG74" s="580"/>
      <c r="AH74" s="580"/>
      <c r="AI74" s="580"/>
      <c r="AJ74" s="580"/>
      <c r="AK74" s="580"/>
      <c r="AL74" s="580"/>
      <c r="AM74" s="580"/>
      <c r="AN74" s="580"/>
      <c r="AO74" s="580"/>
      <c r="AP74" s="580"/>
      <c r="AQ74" s="580"/>
      <c r="AR74" s="580"/>
      <c r="AS74" s="580"/>
      <c r="AT74" s="580"/>
      <c r="AU74" s="580"/>
      <c r="AV74" s="580"/>
      <c r="AW74" s="580"/>
      <c r="AX74" s="580"/>
      <c r="AY74" s="580"/>
      <c r="AZ74" s="580"/>
      <c r="BA74" s="580"/>
      <c r="BB74" s="580"/>
      <c r="BC74" s="580"/>
      <c r="BD74" s="580"/>
      <c r="BE74" s="580"/>
      <c r="BF74" s="580"/>
      <c r="BG74" s="580"/>
      <c r="BH74" s="580"/>
      <c r="BI74" s="580"/>
      <c r="BJ74" s="580"/>
      <c r="BK74" s="580"/>
      <c r="BL74" s="580"/>
      <c r="BM74" s="580"/>
      <c r="BN74" s="580"/>
      <c r="BO74" s="580"/>
      <c r="BP74" s="580"/>
      <c r="BQ74" s="580"/>
      <c r="BR74" s="580"/>
      <c r="BS74" s="580"/>
      <c r="BT74" s="580"/>
      <c r="BU74" s="580"/>
      <c r="BV74" s="580"/>
      <c r="BW74" s="580"/>
      <c r="BX74" s="580"/>
      <c r="BY74" s="580"/>
      <c r="BZ74" s="580"/>
      <c r="CA74" s="580"/>
      <c r="CB74" s="580"/>
      <c r="CC74" s="580"/>
      <c r="CD74" s="580"/>
      <c r="CE74" s="579"/>
      <c r="CF74" s="579"/>
    </row>
    <row r="75" spans="1:84" ht="4.5" customHeight="1" x14ac:dyDescent="0.2"/>
    <row r="76" spans="1:84" ht="9" customHeight="1" x14ac:dyDescent="0.2">
      <c r="A76" s="574"/>
      <c r="B76" s="577"/>
      <c r="C76" s="577"/>
      <c r="BU76" s="2899"/>
      <c r="BV76" s="2899"/>
      <c r="BW76" s="2899"/>
      <c r="BX76" s="2899"/>
      <c r="BY76" s="2899"/>
      <c r="BZ76" s="2899"/>
      <c r="CA76" s="2899"/>
      <c r="CB76" s="2899"/>
      <c r="CC76" s="576"/>
      <c r="CD76" s="576"/>
      <c r="CE76" s="575"/>
      <c r="CF76" s="574"/>
    </row>
    <row r="77" spans="1:84" ht="6" customHeight="1" x14ac:dyDescent="0.2"/>
  </sheetData>
  <mergeCells count="154">
    <mergeCell ref="B1:P1"/>
    <mergeCell ref="Z3:BK10"/>
    <mergeCell ref="BN5:CD5"/>
    <mergeCell ref="BL6:CD7"/>
    <mergeCell ref="BL8:CF8"/>
    <mergeCell ref="BR10:CD10"/>
    <mergeCell ref="B11:Y11"/>
    <mergeCell ref="AM11:BP12"/>
    <mergeCell ref="BR11:CE11"/>
    <mergeCell ref="B12:Y14"/>
    <mergeCell ref="Z12:AG12"/>
    <mergeCell ref="AH12:AK12"/>
    <mergeCell ref="BR12:BS12"/>
    <mergeCell ref="BU12:BW12"/>
    <mergeCell ref="BY12:CB12"/>
    <mergeCell ref="BS13:BU13"/>
    <mergeCell ref="B21:CD21"/>
    <mergeCell ref="B24:C24"/>
    <mergeCell ref="D24:H24"/>
    <mergeCell ref="J24:K24"/>
    <mergeCell ref="L24:AW24"/>
    <mergeCell ref="AZ24:BB24"/>
    <mergeCell ref="BC24:CD24"/>
    <mergeCell ref="C16:J16"/>
    <mergeCell ref="L16:O16"/>
    <mergeCell ref="P16:BC16"/>
    <mergeCell ref="BO16:BQ16"/>
    <mergeCell ref="C18:J18"/>
    <mergeCell ref="L18:O18"/>
    <mergeCell ref="P18:CC18"/>
    <mergeCell ref="BN26:BP27"/>
    <mergeCell ref="BV26:BX27"/>
    <mergeCell ref="B29:C29"/>
    <mergeCell ref="D29:G29"/>
    <mergeCell ref="J29:K29"/>
    <mergeCell ref="L29:AW29"/>
    <mergeCell ref="AZ29:BB29"/>
    <mergeCell ref="BN29:CC29"/>
    <mergeCell ref="B26:C26"/>
    <mergeCell ref="D26:H27"/>
    <mergeCell ref="I26:I27"/>
    <mergeCell ref="J26:K27"/>
    <mergeCell ref="L26:AW27"/>
    <mergeCell ref="BE26:BH27"/>
    <mergeCell ref="B35:C35"/>
    <mergeCell ref="D35:L35"/>
    <mergeCell ref="M35:P35"/>
    <mergeCell ref="Q35:S35"/>
    <mergeCell ref="AH35:AJ35"/>
    <mergeCell ref="B37:BG37"/>
    <mergeCell ref="BO31:BQ31"/>
    <mergeCell ref="BR31:BS31"/>
    <mergeCell ref="BT31:BV31"/>
    <mergeCell ref="B33:C33"/>
    <mergeCell ref="D33:H33"/>
    <mergeCell ref="L33:AW33"/>
    <mergeCell ref="AZ33:BB33"/>
    <mergeCell ref="BR33:BT33"/>
    <mergeCell ref="B31:C31"/>
    <mergeCell ref="D31:H31"/>
    <mergeCell ref="J31:K31"/>
    <mergeCell ref="L31:AW31"/>
    <mergeCell ref="AZ31:BB31"/>
    <mergeCell ref="BC31:BM31"/>
    <mergeCell ref="B43:T43"/>
    <mergeCell ref="BN43:CD43"/>
    <mergeCell ref="B44:C44"/>
    <mergeCell ref="D44:BM44"/>
    <mergeCell ref="BN44:CC44"/>
    <mergeCell ref="B45:C45"/>
    <mergeCell ref="D45:V45"/>
    <mergeCell ref="BN45:CC45"/>
    <mergeCell ref="B39:BM39"/>
    <mergeCell ref="BN39:CD39"/>
    <mergeCell ref="B41:L41"/>
    <mergeCell ref="O41:Q41"/>
    <mergeCell ref="R41:Y41"/>
    <mergeCell ref="AA41:AD41"/>
    <mergeCell ref="AE41:AN41"/>
    <mergeCell ref="BF41:BM41"/>
    <mergeCell ref="BN41:CD41"/>
    <mergeCell ref="B48:C48"/>
    <mergeCell ref="D48:BM48"/>
    <mergeCell ref="BN48:CC48"/>
    <mergeCell ref="B49:C49"/>
    <mergeCell ref="D49:BM49"/>
    <mergeCell ref="BN49:CC49"/>
    <mergeCell ref="B46:C46"/>
    <mergeCell ref="D46:AV46"/>
    <mergeCell ref="BN46:CC46"/>
    <mergeCell ref="B47:C47"/>
    <mergeCell ref="D47:BM47"/>
    <mergeCell ref="BN47:CC47"/>
    <mergeCell ref="B52:O52"/>
    <mergeCell ref="BN52:CD52"/>
    <mergeCell ref="B53:C53"/>
    <mergeCell ref="D53:AS53"/>
    <mergeCell ref="BN53:CC53"/>
    <mergeCell ref="B54:C54"/>
    <mergeCell ref="D54:AP54"/>
    <mergeCell ref="BN54:CC54"/>
    <mergeCell ref="B50:C50"/>
    <mergeCell ref="D50:AY50"/>
    <mergeCell ref="BN50:CC50"/>
    <mergeCell ref="B51:C51"/>
    <mergeCell ref="D51:AR51"/>
    <mergeCell ref="BN51:CC51"/>
    <mergeCell ref="B58:C58"/>
    <mergeCell ref="D58:BF58"/>
    <mergeCell ref="BN58:CC58"/>
    <mergeCell ref="B59:C59"/>
    <mergeCell ref="D59:BM59"/>
    <mergeCell ref="BN59:CC59"/>
    <mergeCell ref="B55:C55"/>
    <mergeCell ref="D55:BE55"/>
    <mergeCell ref="BN55:CC55"/>
    <mergeCell ref="B56:W56"/>
    <mergeCell ref="BN56:CD56"/>
    <mergeCell ref="B57:C57"/>
    <mergeCell ref="D57:BE57"/>
    <mergeCell ref="BN57:CC57"/>
    <mergeCell ref="B62:C62"/>
    <mergeCell ref="D62:BK62"/>
    <mergeCell ref="BN62:CC62"/>
    <mergeCell ref="B63:C63"/>
    <mergeCell ref="D63:BK63"/>
    <mergeCell ref="BN63:CC63"/>
    <mergeCell ref="B60:C60"/>
    <mergeCell ref="D60:BM60"/>
    <mergeCell ref="BN60:CC60"/>
    <mergeCell ref="B61:C61"/>
    <mergeCell ref="D61:BH61"/>
    <mergeCell ref="BN61:CC61"/>
    <mergeCell ref="B66:AG66"/>
    <mergeCell ref="B69:C69"/>
    <mergeCell ref="D69:G69"/>
    <mergeCell ref="I69:K69"/>
    <mergeCell ref="L69:AR69"/>
    <mergeCell ref="AV69:BN69"/>
    <mergeCell ref="B64:C64"/>
    <mergeCell ref="D64:BK64"/>
    <mergeCell ref="BN64:CC64"/>
    <mergeCell ref="B65:C65"/>
    <mergeCell ref="D65:BH65"/>
    <mergeCell ref="BN65:CC65"/>
    <mergeCell ref="BU76:CB76"/>
    <mergeCell ref="BQ69:CC72"/>
    <mergeCell ref="B71:C71"/>
    <mergeCell ref="D71:G71"/>
    <mergeCell ref="I71:K71"/>
    <mergeCell ref="L71:AR71"/>
    <mergeCell ref="AS71:AU71"/>
    <mergeCell ref="AV71:BO71"/>
    <mergeCell ref="AV72:BH72"/>
  </mergeCells>
  <printOptions horizontalCentered="1"/>
  <pageMargins left="0.19685039370078741" right="0.19685039370078741" top="0.23622047244094491" bottom="0.23622047244094491" header="0.31496062992125984" footer="0.31496062992125984"/>
  <pageSetup paperSize="201" scale="71"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00B0F0"/>
  </sheetPr>
  <dimension ref="B1:AZ489"/>
  <sheetViews>
    <sheetView showGridLines="0" view="pageBreakPreview" zoomScaleNormal="130" zoomScaleSheetLayoutView="100" workbookViewId="0">
      <selection activeCell="AB116" sqref="AB116"/>
    </sheetView>
  </sheetViews>
  <sheetFormatPr defaultRowHeight="12.75" x14ac:dyDescent="0.2"/>
  <cols>
    <col min="1" max="1" width="1.42578125" customWidth="1"/>
    <col min="2" max="2" width="3.7109375" customWidth="1"/>
    <col min="3" max="3" width="2.85546875" customWidth="1"/>
    <col min="4" max="4" width="2.28515625" customWidth="1"/>
    <col min="5" max="7" width="2.85546875" customWidth="1"/>
    <col min="8" max="9" width="3.28515625" customWidth="1"/>
    <col min="10" max="17" width="2.85546875" customWidth="1"/>
    <col min="18" max="18" width="3.42578125" customWidth="1"/>
    <col min="19" max="25" width="2.85546875" customWidth="1"/>
    <col min="26" max="26" width="3.7109375" customWidth="1"/>
    <col min="27" max="27" width="2.85546875" customWidth="1"/>
    <col min="28" max="28" width="3.28515625" customWidth="1"/>
    <col min="29" max="29" width="3.85546875" customWidth="1"/>
    <col min="30" max="30" width="3.5703125" customWidth="1"/>
    <col min="31" max="31" width="3.28515625" customWidth="1"/>
    <col min="32" max="32" width="4" customWidth="1"/>
    <col min="33" max="35" width="2.85546875" customWidth="1"/>
    <col min="36" max="36" width="4.7109375" customWidth="1"/>
    <col min="37" max="37" width="2.85546875" customWidth="1"/>
    <col min="38" max="38" width="3.28515625" customWidth="1"/>
    <col min="39" max="39" width="2.85546875" customWidth="1"/>
    <col min="40" max="40" width="3.5703125" customWidth="1"/>
    <col min="41" max="43" width="2.85546875" customWidth="1"/>
    <col min="44" max="44" width="4.85546875" customWidth="1"/>
    <col min="45" max="45" width="3.7109375" customWidth="1"/>
    <col min="46" max="100" width="2.85546875" customWidth="1"/>
    <col min="101" max="194" width="3.85546875" customWidth="1"/>
  </cols>
  <sheetData>
    <row r="1" spans="2:52" ht="9.9499999999999993" customHeight="1" x14ac:dyDescent="0.2">
      <c r="B1" s="1"/>
      <c r="C1" s="7"/>
      <c r="D1" s="7"/>
      <c r="E1" s="7"/>
      <c r="F1" s="7"/>
      <c r="AS1" s="1"/>
    </row>
    <row r="2" spans="2:52" ht="20.100000000000001" customHeight="1" x14ac:dyDescent="0.2">
      <c r="B2" s="2167" t="s">
        <v>41</v>
      </c>
      <c r="C2" s="94"/>
      <c r="D2" s="2180" t="s">
        <v>16</v>
      </c>
      <c r="E2" s="2180"/>
      <c r="F2" s="2180"/>
      <c r="G2" s="2180"/>
      <c r="H2" s="2180"/>
      <c r="I2" s="2180"/>
      <c r="J2" s="2180"/>
      <c r="K2" s="2180"/>
      <c r="L2" s="2180"/>
      <c r="M2" s="121"/>
      <c r="N2" s="2109" t="s">
        <v>81</v>
      </c>
      <c r="O2" s="2110"/>
      <c r="P2" s="2110"/>
      <c r="Q2" s="2110"/>
      <c r="R2" s="2110"/>
      <c r="S2" s="2110"/>
      <c r="T2" s="2110"/>
      <c r="U2" s="2110"/>
      <c r="V2" s="2110"/>
      <c r="W2" s="2110"/>
      <c r="X2" s="2110"/>
      <c r="Y2" s="2110"/>
      <c r="Z2" s="2110"/>
      <c r="AA2" s="2110"/>
      <c r="AB2" s="2110"/>
      <c r="AC2" s="2110"/>
      <c r="AD2" s="2110"/>
      <c r="AE2" s="2110"/>
      <c r="AF2" s="2110"/>
      <c r="AG2" s="2110"/>
      <c r="AH2" s="2110"/>
      <c r="AI2" s="2111"/>
      <c r="AJ2" s="2098" t="s">
        <v>32</v>
      </c>
      <c r="AK2" s="54"/>
      <c r="AM2" s="37">
        <v>2007</v>
      </c>
      <c r="AN2" s="2100"/>
      <c r="AO2" s="2100"/>
      <c r="AP2" s="2100"/>
      <c r="AQ2" s="2100"/>
      <c r="AR2" s="2100"/>
      <c r="AS2" s="37"/>
    </row>
    <row r="3" spans="2:52" ht="20.100000000000001" customHeight="1" thickBot="1" x14ac:dyDescent="0.3">
      <c r="B3" s="2167"/>
      <c r="C3" s="94"/>
      <c r="D3" s="2180"/>
      <c r="E3" s="2180"/>
      <c r="F3" s="2180"/>
      <c r="G3" s="2180"/>
      <c r="H3" s="2180"/>
      <c r="I3" s="2180"/>
      <c r="J3" s="2180"/>
      <c r="K3" s="2180"/>
      <c r="L3" s="2180"/>
      <c r="M3" s="121"/>
      <c r="N3" s="2181" t="s">
        <v>105</v>
      </c>
      <c r="O3" s="2182"/>
      <c r="P3" s="2182"/>
      <c r="Q3" s="2182"/>
      <c r="R3" s="2182"/>
      <c r="S3" s="2182"/>
      <c r="T3" s="2182"/>
      <c r="U3" s="2182"/>
      <c r="V3" s="2182"/>
      <c r="W3" s="2182"/>
      <c r="X3" s="2182"/>
      <c r="Y3" s="2182"/>
      <c r="Z3" s="2182"/>
      <c r="AA3" s="2182"/>
      <c r="AB3" s="2182"/>
      <c r="AC3" s="2182"/>
      <c r="AD3" s="2182"/>
      <c r="AE3" s="2182"/>
      <c r="AF3" s="2182"/>
      <c r="AG3" s="2182"/>
      <c r="AH3" s="2182"/>
      <c r="AI3" s="2183"/>
      <c r="AJ3" s="2098"/>
      <c r="AK3" s="2359">
        <f>'FE-1770S'!AK3:AL5</f>
        <v>0</v>
      </c>
      <c r="AL3" s="2359"/>
      <c r="AM3" s="2083">
        <f>'FE-1770S'!AM3:AN5</f>
        <v>0</v>
      </c>
      <c r="AN3" s="2083"/>
      <c r="AO3" s="2083">
        <f>'FE-1770S'!AO3:AP5</f>
        <v>0</v>
      </c>
      <c r="AP3" s="2083"/>
      <c r="AQ3" s="2083">
        <f>'FE-1770S'!AQ3:AR5</f>
        <v>0</v>
      </c>
      <c r="AR3" s="2083"/>
      <c r="AS3" s="37"/>
    </row>
    <row r="4" spans="2:52" ht="14.25" customHeight="1" x14ac:dyDescent="0.2">
      <c r="B4" s="2167"/>
      <c r="D4" s="2180"/>
      <c r="E4" s="2180"/>
      <c r="F4" s="2180"/>
      <c r="G4" s="2180"/>
      <c r="H4" s="2180"/>
      <c r="I4" s="2180"/>
      <c r="J4" s="2180"/>
      <c r="K4" s="2180"/>
      <c r="L4" s="2180"/>
      <c r="M4" s="121"/>
      <c r="N4" s="510" t="s">
        <v>15</v>
      </c>
      <c r="O4" s="8"/>
      <c r="P4" s="8"/>
      <c r="Q4" s="22"/>
      <c r="R4" s="8"/>
      <c r="S4" s="8"/>
      <c r="T4" s="8"/>
      <c r="U4" s="8"/>
      <c r="V4" s="8"/>
      <c r="W4" s="8"/>
      <c r="X4" s="8"/>
      <c r="Y4" s="8"/>
      <c r="Z4" s="8"/>
      <c r="AA4" s="8"/>
      <c r="AB4" s="8"/>
      <c r="AC4" s="8"/>
      <c r="AD4" s="8"/>
      <c r="AE4" s="8"/>
      <c r="AF4" s="8"/>
      <c r="AG4" s="8"/>
      <c r="AH4" s="8"/>
      <c r="AI4" s="8"/>
      <c r="AJ4" s="2098"/>
      <c r="AK4" s="2359"/>
      <c r="AL4" s="2359"/>
      <c r="AM4" s="2083"/>
      <c r="AN4" s="2083"/>
      <c r="AO4" s="2083"/>
      <c r="AP4" s="2083"/>
      <c r="AQ4" s="2083"/>
      <c r="AR4" s="2083"/>
      <c r="AS4" s="37"/>
    </row>
    <row r="5" spans="2:52" ht="14.25" customHeight="1" x14ac:dyDescent="0.2">
      <c r="B5" s="2167"/>
      <c r="C5" s="2129" t="s">
        <v>677</v>
      </c>
      <c r="D5" s="2129"/>
      <c r="E5" s="2129"/>
      <c r="F5" s="2129"/>
      <c r="G5" s="2129"/>
      <c r="H5" s="2129"/>
      <c r="I5" s="2129"/>
      <c r="J5" s="2129"/>
      <c r="K5" s="2129"/>
      <c r="L5" s="2129"/>
      <c r="M5" s="2131"/>
      <c r="N5" s="145" t="s">
        <v>24</v>
      </c>
      <c r="O5" s="130" t="s">
        <v>25</v>
      </c>
      <c r="P5" s="8"/>
      <c r="Q5" s="22"/>
      <c r="R5" s="8"/>
      <c r="S5" s="8"/>
      <c r="T5" s="8"/>
      <c r="U5" s="8"/>
      <c r="V5" s="8"/>
      <c r="W5" s="8"/>
      <c r="X5" s="8"/>
      <c r="Y5" s="8"/>
      <c r="Z5" s="8"/>
      <c r="AA5" s="8"/>
      <c r="AB5" s="8"/>
      <c r="AC5" s="8"/>
      <c r="AD5" s="8"/>
      <c r="AE5" s="8"/>
      <c r="AF5" s="8"/>
      <c r="AG5" s="8"/>
      <c r="AH5" s="8"/>
      <c r="AI5" s="8"/>
      <c r="AJ5" s="2098"/>
      <c r="AK5" s="16"/>
      <c r="AL5" s="16"/>
      <c r="AM5" s="16"/>
      <c r="AN5" s="16"/>
      <c r="AO5" s="16"/>
      <c r="AP5" s="16"/>
      <c r="AQ5" s="16"/>
      <c r="AR5" s="16"/>
      <c r="AS5" s="37"/>
    </row>
    <row r="6" spans="2:52" ht="14.25" customHeight="1" x14ac:dyDescent="0.2">
      <c r="B6" s="2167"/>
      <c r="C6" s="2129" t="s">
        <v>34</v>
      </c>
      <c r="D6" s="2129"/>
      <c r="E6" s="2129"/>
      <c r="F6" s="2129"/>
      <c r="G6" s="2129"/>
      <c r="H6" s="2129"/>
      <c r="I6" s="2129"/>
      <c r="J6" s="2129"/>
      <c r="K6" s="2129"/>
      <c r="L6" s="2129"/>
      <c r="M6" s="2131"/>
      <c r="N6" s="145" t="s">
        <v>24</v>
      </c>
      <c r="O6" s="130" t="s">
        <v>26</v>
      </c>
      <c r="P6" s="8"/>
      <c r="Q6" s="22"/>
      <c r="R6" s="8"/>
      <c r="S6" s="8"/>
      <c r="T6" s="8"/>
      <c r="U6" s="8"/>
      <c r="V6" s="8"/>
      <c r="W6" s="8"/>
      <c r="X6" s="8"/>
      <c r="Y6" s="8"/>
      <c r="Z6" s="8"/>
      <c r="AA6" s="8"/>
      <c r="AB6" s="8"/>
      <c r="AC6" s="8"/>
      <c r="AD6" s="8"/>
      <c r="AE6" s="8"/>
      <c r="AF6" s="8"/>
      <c r="AG6" s="8"/>
      <c r="AH6" s="8"/>
      <c r="AI6" s="8"/>
      <c r="AJ6" s="2098"/>
      <c r="AK6" s="1540" t="str">
        <f>'FE-1770S'!AK6</f>
        <v/>
      </c>
      <c r="AL6" s="155" t="s">
        <v>580</v>
      </c>
      <c r="AM6" s="283"/>
      <c r="AN6" s="283"/>
      <c r="AO6" s="284"/>
      <c r="AP6" s="284"/>
      <c r="AQ6" s="284"/>
      <c r="AR6" s="284"/>
      <c r="AS6" s="563" t="str">
        <f>IF('GENERAL INFO'!T33&gt;0,'GENERAL INFO'!T33,"")</f>
        <v/>
      </c>
    </row>
    <row r="7" spans="2:52" ht="14.25" customHeight="1" thickBot="1" x14ac:dyDescent="0.25">
      <c r="B7" s="2168"/>
      <c r="C7" s="2"/>
      <c r="D7" s="286"/>
      <c r="E7" s="73"/>
      <c r="F7" s="73"/>
      <c r="G7" s="73"/>
      <c r="H7" s="73"/>
      <c r="I7" s="73"/>
      <c r="J7" s="73"/>
      <c r="K7" s="73"/>
      <c r="L7" s="73"/>
      <c r="M7" s="93"/>
      <c r="N7" s="146" t="s">
        <v>24</v>
      </c>
      <c r="O7" s="147" t="s">
        <v>179</v>
      </c>
      <c r="P7" s="2"/>
      <c r="Q7" s="3"/>
      <c r="R7" s="2"/>
      <c r="S7" s="2"/>
      <c r="T7" s="2"/>
      <c r="U7" s="2"/>
      <c r="V7" s="2"/>
      <c r="W7" s="2"/>
      <c r="X7" s="2"/>
      <c r="Y7" s="2"/>
      <c r="Z7" s="2"/>
      <c r="AA7" s="2"/>
      <c r="AB7" s="2"/>
      <c r="AC7" s="2"/>
      <c r="AD7" s="2"/>
      <c r="AE7" s="2"/>
      <c r="AF7" s="2"/>
      <c r="AG7" s="2"/>
      <c r="AH7" s="2"/>
      <c r="AI7" s="2"/>
      <c r="AJ7" s="2099"/>
      <c r="AK7" s="2"/>
      <c r="AL7" s="2"/>
      <c r="AM7" s="39"/>
      <c r="AN7" s="39"/>
      <c r="AO7" s="39"/>
      <c r="AP7" s="39"/>
      <c r="AQ7" s="39"/>
      <c r="AR7" s="39"/>
      <c r="AS7" s="37"/>
    </row>
    <row r="8" spans="2:52" ht="2.1" customHeight="1" x14ac:dyDescent="0.3">
      <c r="F8" s="40"/>
      <c r="G8" s="37"/>
      <c r="H8" s="37"/>
      <c r="I8" s="37"/>
      <c r="J8" s="37"/>
      <c r="K8" s="37"/>
      <c r="L8" s="37"/>
      <c r="M8" s="38"/>
      <c r="N8" s="36"/>
      <c r="O8" s="8"/>
      <c r="P8" s="8"/>
      <c r="Q8" s="22"/>
      <c r="R8" s="8"/>
      <c r="S8" s="8"/>
      <c r="T8" s="8"/>
      <c r="U8" s="8"/>
      <c r="V8" s="8"/>
      <c r="W8" s="8"/>
      <c r="X8" s="8"/>
      <c r="Y8" s="8"/>
      <c r="Z8" s="8"/>
      <c r="AA8" s="8"/>
      <c r="AB8" s="8"/>
      <c r="AC8" s="8"/>
      <c r="AD8" s="8"/>
      <c r="AE8" s="8"/>
      <c r="AF8" s="8"/>
      <c r="AG8" s="8"/>
      <c r="AH8" s="8"/>
      <c r="AI8" s="8"/>
      <c r="AJ8" s="8"/>
      <c r="AK8" s="43"/>
      <c r="AL8" s="40"/>
      <c r="AM8" s="37"/>
      <c r="AN8" s="37"/>
      <c r="AO8" s="37"/>
      <c r="AP8" s="37"/>
      <c r="AQ8" s="37"/>
      <c r="AR8" s="37"/>
      <c r="AS8" s="37"/>
    </row>
    <row r="9" spans="2:52" ht="14.25" customHeight="1" x14ac:dyDescent="0.25">
      <c r="B9" s="103"/>
      <c r="C9" s="2186" t="s">
        <v>581</v>
      </c>
      <c r="D9" s="2186"/>
      <c r="E9" s="2186"/>
      <c r="F9" s="2186"/>
      <c r="G9" t="s">
        <v>24</v>
      </c>
      <c r="H9" s="511" t="s">
        <v>38</v>
      </c>
      <c r="I9" s="179"/>
      <c r="J9" s="179"/>
      <c r="K9" s="179"/>
      <c r="L9" s="179"/>
      <c r="M9" s="179"/>
      <c r="N9" s="179"/>
      <c r="O9" s="179"/>
      <c r="P9" s="179"/>
      <c r="Q9" s="179"/>
      <c r="R9" s="179"/>
      <c r="S9" s="149" t="s">
        <v>24</v>
      </c>
      <c r="T9" s="2184" t="s">
        <v>39</v>
      </c>
      <c r="U9" s="2184"/>
      <c r="V9" s="2184"/>
      <c r="W9" s="2184"/>
      <c r="X9" s="2184"/>
      <c r="Y9" s="2184"/>
      <c r="Z9" s="2184"/>
      <c r="AA9" s="2184"/>
      <c r="AB9" s="2184"/>
      <c r="AC9" s="2184"/>
      <c r="AD9" s="2184"/>
      <c r="AE9" s="150" t="s">
        <v>24</v>
      </c>
      <c r="AF9" s="180" t="s">
        <v>40</v>
      </c>
      <c r="AG9" s="175"/>
      <c r="AH9" s="175"/>
      <c r="AI9" s="175"/>
      <c r="AJ9" s="176"/>
      <c r="AK9" s="53"/>
      <c r="AL9" s="2097" t="s">
        <v>151</v>
      </c>
      <c r="AM9" s="2097"/>
      <c r="AN9" s="2097"/>
      <c r="AO9" s="2097"/>
      <c r="AP9" s="2097"/>
      <c r="AQ9" s="2097"/>
      <c r="AR9" s="2097"/>
      <c r="AS9" s="11"/>
      <c r="AY9" s="15"/>
      <c r="AZ9" s="15"/>
    </row>
    <row r="10" spans="2:52" ht="5.25" customHeight="1" thickBot="1" x14ac:dyDescent="0.25">
      <c r="B10" s="2"/>
      <c r="C10" s="147"/>
      <c r="D10" s="147"/>
      <c r="E10" s="147"/>
      <c r="F10" s="41"/>
      <c r="G10" s="151"/>
      <c r="H10" s="151"/>
      <c r="I10" s="151"/>
      <c r="J10" s="151"/>
      <c r="K10" s="151"/>
      <c r="L10" s="151"/>
      <c r="M10" s="151"/>
      <c r="N10" s="287"/>
      <c r="O10" s="153"/>
      <c r="P10" s="147"/>
      <c r="Q10" s="154"/>
      <c r="R10" s="147"/>
      <c r="S10" s="147"/>
      <c r="T10" s="147"/>
      <c r="U10" s="147"/>
      <c r="V10" s="147"/>
      <c r="W10" s="147"/>
      <c r="X10" s="147"/>
      <c r="Y10" s="147"/>
      <c r="Z10" s="147"/>
      <c r="AA10" s="147"/>
      <c r="AB10" s="147"/>
      <c r="AC10" s="147"/>
      <c r="AD10" s="147"/>
      <c r="AE10" s="147"/>
      <c r="AF10" s="147"/>
      <c r="AG10" s="147"/>
      <c r="AH10" s="147"/>
      <c r="AI10" s="147"/>
      <c r="AJ10" s="147"/>
      <c r="AK10" s="147"/>
      <c r="AL10" s="41"/>
      <c r="AM10" s="31"/>
      <c r="AN10" s="14"/>
      <c r="AO10" s="14"/>
      <c r="AP10" s="14"/>
      <c r="AQ10" s="14"/>
      <c r="AR10" s="14"/>
      <c r="AS10" s="13"/>
    </row>
    <row r="11" spans="2:52" ht="2.25" customHeight="1" x14ac:dyDescent="0.2">
      <c r="B11" s="2091" t="s">
        <v>0</v>
      </c>
      <c r="C11" s="2092"/>
      <c r="D11" s="131"/>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20"/>
      <c r="AS11" s="8"/>
    </row>
    <row r="12" spans="2:52" ht="20.100000000000001" customHeight="1" x14ac:dyDescent="0.25">
      <c r="B12" s="2093"/>
      <c r="C12" s="2094"/>
      <c r="D12" s="132"/>
      <c r="E12" s="18" t="s">
        <v>28</v>
      </c>
      <c r="G12" s="18"/>
      <c r="H12" s="18"/>
      <c r="I12" s="18"/>
      <c r="J12" s="51"/>
      <c r="K12" s="51" t="s">
        <v>29</v>
      </c>
      <c r="L12" s="1555" t="str">
        <f>taxId1</f>
        <v/>
      </c>
      <c r="M12" s="1555" t="str">
        <f>taxId2</f>
        <v/>
      </c>
      <c r="N12" s="1296"/>
      <c r="O12" s="1555" t="str">
        <f>taxId3</f>
        <v/>
      </c>
      <c r="P12" s="1555" t="str">
        <f>taxId4</f>
        <v/>
      </c>
      <c r="Q12" s="1555" t="str">
        <f>taxId5</f>
        <v/>
      </c>
      <c r="R12" s="1296"/>
      <c r="S12" s="1555" t="str">
        <f>taxId6</f>
        <v/>
      </c>
      <c r="T12" s="1555" t="str">
        <f>taxId7</f>
        <v/>
      </c>
      <c r="U12" s="1555" t="str">
        <f>taxId8</f>
        <v/>
      </c>
      <c r="V12" s="1296"/>
      <c r="W12" s="1555" t="str">
        <f>taxId9</f>
        <v/>
      </c>
      <c r="X12" s="1296"/>
      <c r="Y12" s="1555" t="str">
        <f>taxId10</f>
        <v/>
      </c>
      <c r="Z12" s="1555" t="str">
        <f>taxId11</f>
        <v/>
      </c>
      <c r="AA12" s="1555" t="str">
        <f>taxId12</f>
        <v/>
      </c>
      <c r="AB12" s="1296"/>
      <c r="AC12" s="1555" t="str">
        <f>taxId13</f>
        <v/>
      </c>
      <c r="AD12" s="1555" t="str">
        <f>taxId14</f>
        <v/>
      </c>
      <c r="AE12" s="1555" t="str">
        <f>taxId15</f>
        <v/>
      </c>
      <c r="AF12" s="8"/>
      <c r="AG12" s="25"/>
      <c r="AH12" s="25"/>
      <c r="AI12" s="25"/>
      <c r="AJ12" s="8"/>
      <c r="AK12" s="8"/>
      <c r="AL12" s="8"/>
      <c r="AM12" s="8"/>
      <c r="AN12" s="8"/>
      <c r="AO12" s="8"/>
      <c r="AP12" s="8"/>
      <c r="AQ12" s="8"/>
      <c r="AR12" s="74"/>
    </row>
    <row r="13" spans="2:52" ht="3.95" customHeight="1" x14ac:dyDescent="0.2">
      <c r="B13" s="2093"/>
      <c r="C13" s="2094"/>
      <c r="D13" s="132"/>
      <c r="E13" s="18"/>
      <c r="G13" s="18"/>
      <c r="H13" s="18"/>
      <c r="I13" s="18"/>
      <c r="J13" s="51"/>
      <c r="K13" s="51"/>
      <c r="L13" s="25"/>
      <c r="M13" s="25"/>
      <c r="N13" s="25"/>
      <c r="O13" s="25"/>
      <c r="P13" s="25"/>
      <c r="Q13" s="25"/>
      <c r="R13" s="25"/>
      <c r="S13" s="25"/>
      <c r="T13" s="25"/>
      <c r="U13" s="25"/>
      <c r="V13" s="25"/>
      <c r="W13" s="25"/>
      <c r="X13" s="25"/>
      <c r="Y13" s="25"/>
      <c r="Z13" s="25"/>
      <c r="AA13" s="25"/>
      <c r="AB13" s="25"/>
      <c r="AC13" s="25"/>
      <c r="AD13" s="25"/>
      <c r="AE13" s="25"/>
      <c r="AF13" s="8"/>
      <c r="AG13" s="25"/>
      <c r="AH13" s="25"/>
      <c r="AI13" s="25"/>
      <c r="AJ13" s="8"/>
      <c r="AK13" s="8"/>
      <c r="AL13" s="8"/>
      <c r="AM13" s="8"/>
      <c r="AN13" s="8"/>
      <c r="AO13" s="8"/>
      <c r="AP13" s="8"/>
      <c r="AQ13" s="8"/>
      <c r="AR13" s="74"/>
    </row>
    <row r="14" spans="2:52" ht="20.100000000000001" customHeight="1" x14ac:dyDescent="0.25">
      <c r="B14" s="2093"/>
      <c r="C14" s="2094"/>
      <c r="D14" s="132"/>
      <c r="E14" s="61" t="s">
        <v>30</v>
      </c>
      <c r="F14" s="148"/>
      <c r="G14" s="61"/>
      <c r="H14" s="61"/>
      <c r="I14" s="61"/>
      <c r="J14" s="61"/>
      <c r="K14" s="61" t="s">
        <v>29</v>
      </c>
      <c r="L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",name01,1)),1)),1)))&gt;32,UPPER(LEFT(LEFT(name01,FIND("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",name01,1)),1)),1)),1)+1),1)),UPPER(LEFT(LEFT(name01,FIND("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",name01,1)),1)),1)),1))),UPPER(LEFT(LEFT(name01,FIND(" ",name01,1))&amp;LEFT(MID(name01,FIND(" ",name01,1)+1,LEN(name01)-FIND(" ",name01,1)),1)&amp;" "&amp;RIGHT(MID(name01,FIND(" ",name01,1)+1,LEN(name01)-FIND(" ",name01,1)),LEN(MID(name01,FIND(" ",name01,1)+1,LEN(name01)-FIND(" ",name01,1)))-FIND(" ",MID(name01,FIND(" ",name01,1)+1,LEN(name01)-FIND(" ",name01,1)),1)),1))),UPPER(LEFT(name01,1)))</f>
        <v/>
      </c>
      <c r="M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",name01,1)),1)),1)),2,1))),UPPER(MID(LEFT(name01,FIND(" ",name01,1))&amp;LEFT(MID(name01,FIND(" ",name01,1)+1,LEN(name01)-FIND(" ",name01,1)),1)&amp;" "&amp;RIGHT(MID(name01,FIND(" ",name01,1)+1,LEN(name01)-FIND(" ",name01,1)),LEN(MID(name01,FIND(" ",name01,1)+1,LEN(name01)-FIND(" ",name01,1)))-FIND(" ",MID(name01,FIND(" ",name01,1)+1,LEN(name01)-FIND(" ",name01,1)),1)),2,1))),UPPER(MID(name01,2,1)))</f>
        <v/>
      </c>
      <c r="N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",name01,1)),1)),1)),3,1))),UPPER(MID(LEFT(name01,FIND(" ",name01,1))&amp;LEFT(MID(name01,FIND(" ",name01,1)+1,LEN(name01)-FIND(" ",name01,1)),1)&amp;" "&amp;RIGHT(MID(name01,FIND(" ",name01,1)+1,LEN(name01)-FIND(" ",name01,1)),LEN(MID(name01,FIND(" ",name01,1)+1,LEN(name01)-FIND(" ",name01,1)))-FIND(" ",MID(name01,FIND(" ",name01,1)+1,LEN(name01)-FIND(" ",name01,1)),1)),3,1))),UPPER(MID(name01,3,1)))</f>
        <v/>
      </c>
      <c r="O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",name01,1)),1)),1)),1)+1),4,1)),UPPER(MID(LEFT(name01,FIND("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",name01,1)),1)),1)),4,1))),UPPER(MID(LEFT(name01,FIND(" ",name01,1))&amp;LEFT(MID(name01,FIND(" ",name01,1)+1,LEN(name01)-FIND(" ",name01,1)),1)&amp;" "&amp;RIGHT(MID(name01,FIND(" ",name01,1)+1,LEN(name01)-FIND(" ",name01,1)),LEN(MID(name01,FIND(" ",name01,1)+1,LEN(name01)-FIND(" ",name01,1)))-FIND(" ",MID(name01,FIND(" ",name01,1)+1,LEN(name01)-FIND(" ",name01,1)),1)),4,1))),UPPER(MID(name01,4,1)))</f>
        <v/>
      </c>
      <c r="P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",name01,1)),1)),1)),1)+1),5,1)),UPPER(MID(LEFT(name01,FIND("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",name01,1)),1)),1)),5,1))),UPPER(MID(LEFT(name01,FIND(" ",name01,1))&amp;LEFT(MID(name01,FIND(" ",name01,1)+1,LEN(name01)-FIND(" ",name01,1)),1)&amp;" "&amp;RIGHT(MID(name01,FIND(" ",name01,1)+1,LEN(name01)-FIND(" ",name01,1)),LEN(MID(name01,FIND(" ",name01,1)+1,LEN(name01)-FIND(" ",name01,1)))-FIND(" ",MID(name01,FIND(" ",name01,1)+1,LEN(name01)-FIND(" ",name01,1)),1)),5,1))),UPPER(MID(name01,5,1)))</f>
        <v/>
      </c>
      <c r="Q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",name01,1)),1)),1)),1)+1),6,1)),UPPER(MID(LEFT(name01,FIND("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",name01,1)),1)),1)),6,1))),UPPER(MID(LEFT(name01,FIND(" ",name01,1))&amp;LEFT(MID(name01,FIND(" ",name01,1)+1,LEN(name01)-FIND(" ",name01,1)),1)&amp;" "&amp;RIGHT(MID(name01,FIND(" ",name01,1)+1,LEN(name01)-FIND(" ",name01,1)),LEN(MID(name01,FIND(" ",name01,1)+1,LEN(name01)-FIND(" ",name01,1)))-FIND(" ",MID(name01,FIND(" ",name01,1)+1,LEN(name01)-FIND(" ",name01,1)),1)),6,1))),UPPER(MID(name01,6,1)))</f>
        <v/>
      </c>
      <c r="R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",name01,1)),1)),1)),1)+1),7,1)),UPPER(MID(LEFT(name01,FIND("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",name01,1)),1)),1)),7,1))),UPPER(MID(LEFT(name01,FIND(" ",name01,1))&amp;LEFT(MID(name01,FIND(" ",name01,1)+1,LEN(name01)-FIND(" ",name01,1)),1)&amp;" "&amp;RIGHT(MID(name01,FIND(" ",name01,1)+1,LEN(name01)-FIND(" ",name01,1)),LEN(MID(name01,FIND(" ",name01,1)+1,LEN(name01)-FIND(" ",name01,1)))-FIND(" ",MID(name01,FIND(" ",name01,1)+1,LEN(name01)-FIND(" ",name01,1)),1)),7,1))),UPPER(MID(name01,7,1)))</f>
        <v/>
      </c>
      <c r="S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",name01,1)),1)),1)),1)+1),8,1)),UPPER(MID(LEFT(name01,FIND("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",name01,1)),1)),1)),8,1))),UPPER(MID(LEFT(name01,FIND(" ",name01,1))&amp;LEFT(MID(name01,FIND(" ",name01,1)+1,LEN(name01)-FIND(" ",name01,1)),1)&amp;" "&amp;RIGHT(MID(name01,FIND(" ",name01,1)+1,LEN(name01)-FIND(" ",name01,1)),LEN(MID(name01,FIND(" ",name01,1)+1,LEN(name01)-FIND(" ",name01,1)))-FIND(" ",MID(name01,FIND(" ",name01,1)+1,LEN(name01)-FIND(" ",name01,1)),1)),8,1))),UPPER(MID(name01,8,1)))</f>
        <v/>
      </c>
      <c r="T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",name01,1)),1)),1)),1)+1),9,1)),UPPER(MID(LEFT(name01,FIND("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",name01,1)),1)),1)),9,1))),UPPER(MID(LEFT(name01,FIND(" ",name01,1))&amp;LEFT(MID(name01,FIND(" ",name01,1)+1,LEN(name01)-FIND(" ",name01,1)),1)&amp;" "&amp;RIGHT(MID(name01,FIND(" ",name01,1)+1,LEN(name01)-FIND(" ",name01,1)),LEN(MID(name01,FIND(" ",name01,1)+1,LEN(name01)-FIND(" ",name01,1)))-FIND(" ",MID(name01,FIND(" ",name01,1)+1,LEN(name01)-FIND(" ",name01,1)),1)),9,1))),UPPER(MID(name01,9,1)))</f>
        <v/>
      </c>
      <c r="U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",name01,1)),1)),1)),1)+1),10,1)),UPPER(MID(LEFT(name01,FIND("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",name01,1)),1)),1)),10,1))),UPPER(MID(LEFT(name01,FIND(" ",name01,1))&amp;LEFT(MID(name01,FIND(" ",name01,1)+1,LEN(name01)-FIND(" ",name01,1)),1)&amp;" "&amp;RIGHT(MID(name01,FIND(" ",name01,1)+1,LEN(name01)-FIND(" ",name01,1)),LEN(MID(name01,FIND(" ",name01,1)+1,LEN(name01)-FIND(" ",name01,1)))-FIND(" ",MID(name01,FIND(" ",name01,1)+1,LEN(name01)-FIND(" ",name01,1)),1)),10,1))),UPPER(MID(name01,10,1)))</f>
        <v/>
      </c>
      <c r="V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",name01,1)),1)),1)),1)+1),11,1)),UPPER(MID(LEFT(name01,FIND("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",name01,1)),1)),1)),11,1))),UPPER(MID(LEFT(name01,FIND(" ",name01,1))&amp;LEFT(MID(name01,FIND(" ",name01,1)+1,LEN(name01)-FIND(" ",name01,1)),1)&amp;" "&amp;RIGHT(MID(name01,FIND(" ",name01,1)+1,LEN(name01)-FIND(" ",name01,1)),LEN(MID(name01,FIND(" ",name01,1)+1,LEN(name01)-FIND(" ",name01,1)))-FIND(" ",MID(name01,FIND(" ",name01,1)+1,LEN(name01)-FIND(" ",name01,1)),1)),11,1))),UPPER(MID(name01,11,1)))</f>
        <v/>
      </c>
      <c r="W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",name01,1)),1)),1)),12,1))),UPPER(MID(LEFT(name01,FIND(" ",name01,1))&amp;LEFT(MID(name01,FIND(" ",name01,1)+1,LEN(name01)-FIND(" ",name01,1)),1)&amp;" "&amp;RIGHT(MID(name01,FIND(" ",name01,1)+1,LEN(name01)-FIND(" ",name01,1)),LEN(MID(name01,FIND(" ",name01,1)+1,LEN(name01)-FIND(" ",name01,1)))-FIND(" ",MID(name01,FIND(" ",name01,1)+1,LEN(name01)-FIND(" ",name01,1)),1)),12,1))),UPPER(MID(name01,12,1)))</f>
        <v/>
      </c>
      <c r="X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",name01,1)),1)),1)),1)+1),13,1)),UPPER(MID(LEFT(name01,FIND("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",name01,1)),1)),1)),13,1))),UPPER(MID(LEFT(name01,FIND(" ",name01,1))&amp;LEFT(MID(name01,FIND(" ",name01,1)+1,LEN(name01)-FIND(" ",name01,1)),1)&amp;" "&amp;RIGHT(MID(name01,FIND(" ",name01,1)+1,LEN(name01)-FIND(" ",name01,1)),LEN(MID(name01,FIND(" ",name01,1)+1,LEN(name01)-FIND(" ",name01,1)))-FIND(" ",MID(name01,FIND(" ",name01,1)+1,LEN(name01)-FIND(" ",name01,1)),1)),13,1))),UPPER(MID(name01,13,1)))</f>
        <v/>
      </c>
      <c r="Y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",name01,1)),1)),1)),1)+1),14,1)),UPPER(MID(LEFT(name01,FIND("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",name01,1)),1)),1)),14,1))),UPPER(MID(LEFT(name01,FIND(" ",name01,1))&amp;LEFT(MID(name01,FIND(" ",name01,1)+1,LEN(name01)-FIND(" ",name01,1)),1)&amp;" "&amp;RIGHT(MID(name01,FIND(" ",name01,1)+1,LEN(name01)-FIND(" ",name01,1)),LEN(MID(name01,FIND(" ",name01,1)+1,LEN(name01)-FIND(" ",name01,1)))-FIND(" ",MID(name01,FIND(" ",name01,1)+1,LEN(name01)-FIND(" ",name01,1)),1)),14,1))),UPPER(MID(name01,14,1)))</f>
        <v/>
      </c>
      <c r="Z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",name01,1)),1)),1)),1)+1),15,1)),UPPER(MID(LEFT(name01,FIND("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",name01,1)),1)),1)),15,1))),UPPER(MID(LEFT(name01,FIND(" ",name01,1))&amp;LEFT(MID(name01,FIND(" ",name01,1)+1,LEN(name01)-FIND(" ",name01,1)),1)&amp;" "&amp;RIGHT(MID(name01,FIND(" ",name01,1)+1,LEN(name01)-FIND(" ",name01,1)),LEN(MID(name01,FIND(" ",name01,1)+1,LEN(name01)-FIND(" ",name01,1)))-FIND(" ",MID(name01,FIND(" ",name01,1)+1,LEN(name01)-FIND(" ",name01,1)),1)),15,1))),UPPER(MID(name01,15,1)))</f>
        <v/>
      </c>
      <c r="AA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",name01,1)),1)),1)),1)+1),16,1)),UPPER(MID(LEFT(name01,FIND("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",name01,1)),1)),1)),16,1))),UPPER(MID(LEFT(name01,FIND(" ",name01,1))&amp;LEFT(MID(name01,FIND(" ",name01,1)+1,LEN(name01)-FIND(" ",name01,1)),1)&amp;" "&amp;RIGHT(MID(name01,FIND(" ",name01,1)+1,LEN(name01)-FIND(" ",name01,1)),LEN(MID(name01,FIND(" ",name01,1)+1,LEN(name01)-FIND(" ",name01,1)))-FIND(" ",MID(name01,FIND(" ",name01,1)+1,LEN(name01)-FIND(" ",name01,1)),1)),16,1))),UPPER(MID(name01,16,1)))</f>
        <v/>
      </c>
      <c r="AB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",name01,1)),1)),1)),1)+1),17,1)),UPPER(MID(LEFT(name01,FIND("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",name01,1)),1)),1)),17,1))),UPPER(MID(LEFT(name01,FIND(" ",name01,1))&amp;LEFT(MID(name01,FIND(" ",name01,1)+1,LEN(name01)-FIND(" ",name01,1)),1)&amp;" "&amp;RIGHT(MID(name01,FIND(" ",name01,1)+1,LEN(name01)-FIND(" ",name01,1)),LEN(MID(name01,FIND(" ",name01,1)+1,LEN(name01)-FIND(" ",name01,1)))-FIND(" ",MID(name01,FIND(" ",name01,1)+1,LEN(name01)-FIND(" ",name01,1)),1)),17,1))),UPPER(MID(name01,17,1)))</f>
        <v/>
      </c>
      <c r="AC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",name01,1)),1)),1)),1)+1),18,1)),UPPER(MID(LEFT(name01,FIND("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",name01,1)),1)),1)),18,1))),UPPER(MID(LEFT(name01,FIND(" ",name01,1))&amp;LEFT(MID(name01,FIND(" ",name01,1)+1,LEN(name01)-FIND(" ",name01,1)),1)&amp;" "&amp;RIGHT(MID(name01,FIND(" ",name01,1)+1,LEN(name01)-FIND(" ",name01,1)),LEN(MID(name01,FIND(" ",name01,1)+1,LEN(name01)-FIND(" ",name01,1)))-FIND(" ",MID(name01,FIND(" ",name01,1)+1,LEN(name01)-FIND(" ",name01,1)),1)),18,1))),UPPER(MID(name01,18,1)))</f>
        <v/>
      </c>
      <c r="AD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",name01,1)),1)),1)),1)+1),19,1)),UPPER(MID(LEFT(name01,FIND("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",name01,1)),1)),1)),19,1))),UPPER(MID(LEFT(name01,FIND(" ",name01,1))&amp;LEFT(MID(name01,FIND(" ",name01,1)+1,LEN(name01)-FIND(" ",name01,1)),1)&amp;" "&amp;RIGHT(MID(name01,FIND(" ",name01,1)+1,LEN(name01)-FIND(" ",name01,1)),LEN(MID(name01,FIND(" ",name01,1)+1,LEN(name01)-FIND(" ",name01,1)))-FIND(" ",MID(name01,FIND(" ",name01,1)+1,LEN(name01)-FIND(" ",name01,1)),1)),19,1))),UPPER(MID(name01,19,1)))</f>
        <v/>
      </c>
      <c r="AE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",name01,1)),1)),1)),1)+1),20,1)),UPPER(MID(LEFT(name01,FIND("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",name01,1)),1)),1)),20,1))),UPPER(MID(LEFT(name01,FIND(" ",name01,1))&amp;LEFT(MID(name01,FIND(" ",name01,1)+1,LEN(name01)-FIND(" ",name01,1)),1)&amp;" "&amp;RIGHT(MID(name01,FIND(" ",name01,1)+1,LEN(name01)-FIND(" ",name01,1)),LEN(MID(name01,FIND(" ",name01,1)+1,LEN(name01)-FIND(" ",name01,1)))-FIND(" ",MID(name01,FIND(" ",name01,1)+1,LEN(name01)-FIND(" ",name01,1)),1)),20,1))),UPPER(MID(name01,20,1)))</f>
        <v/>
      </c>
      <c r="AF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",name01,1)),1)),1)),1)+1),21,1)),UPPER(MID(LEFT(name01,FIND("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",name01,1)),1)),1)),21,1))),UPPER(MID(LEFT(name01,FIND(" ",name01,1))&amp;LEFT(MID(name01,FIND(" ",name01,1)+1,LEN(name01)-FIND(" ",name01,1)),1)&amp;" "&amp;RIGHT(MID(name01,FIND(" ",name01,1)+1,LEN(name01)-FIND(" ",name01,1)),LEN(MID(name01,FIND(" ",name01,1)+1,LEN(name01)-FIND(" ",name01,1)))-FIND(" ",MID(name01,FIND(" ",name01,1)+1,LEN(name01)-FIND(" ",name01,1)),1)),21,1))),UPPER(MID(name01,21,1)))</f>
        <v/>
      </c>
      <c r="AG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",name01,1)),1)),1)),22,1))),UPPER(MID(LEFT(name01,FIND(" ",name01,1))&amp;LEFT(MID(name01,FIND(" ",name01,1)+1,LEN(name01)-FIND(" ",name01,1)),1)&amp;" "&amp;RIGHT(MID(name01,FIND(" ",name01,1)+1,LEN(name01)-FIND(" ",name01,1)),LEN(MID(name01,FIND(" ",name01,1)+1,LEN(name01)-FIND(" ",name01,1)))-FIND(" ",MID(name01,FIND(" ",name01,1)+1,LEN(name01)-FIND(" ",name01,1)),1)),22,1))),UPPER(MID(name01,22,1)))</f>
        <v/>
      </c>
      <c r="AH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",name01,1)),1)),1)),1)+1),23,1)),UPPER(MID(LEFT(name01,FIND("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",name01,1)),1)),1)),23,1))),UPPER(MID(LEFT(name01,FIND(" ",name01,1))&amp;LEFT(MID(name01,FIND(" ",name01,1)+1,LEN(name01)-FIND(" ",name01,1)),1)&amp;" "&amp;RIGHT(MID(name01,FIND(" ",name01,1)+1,LEN(name01)-FIND(" ",name01,1)),LEN(MID(name01,FIND(" ",name01,1)+1,LEN(name01)-FIND(" ",name01,1)))-FIND(" ",MID(name01,FIND(" ",name01,1)+1,LEN(name01)-FIND(" ",name01,1)),1)),23,1))),UPPER(MID(name01,23,1)))</f>
        <v/>
      </c>
      <c r="AI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",name01,1)),1)),1)),1)+1),24,1)),UPPER(MID(LEFT(name01,FIND("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",name01,1)),1)),1)),24,1))),UPPER(MID(LEFT(name01,FIND(" ",name01,1))&amp;LEFT(MID(name01,FIND(" ",name01,1)+1,LEN(name01)-FIND(" ",name01,1)),1)&amp;" "&amp;RIGHT(MID(name01,FIND(" ",name01,1)+1,LEN(name01)-FIND(" ",name01,1)),LEN(MID(name01,FIND(" ",name01,1)+1,LEN(name01)-FIND(" ",name01,1)))-FIND(" ",MID(name01,FIND(" ",name01,1)+1,LEN(name01)-FIND(" ",name01,1)),1)),24,1))),UPPER(MID(name01,24,1)))</f>
        <v/>
      </c>
      <c r="AJ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",name01,1)),1)),1)),1)+1),25,1)),UPPER(MID(LEFT(name01,FIND("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",name01,1)),1)),1)),25,1))),UPPER(MID(LEFT(name01,FIND(" ",name01,1))&amp;LEFT(MID(name01,FIND(" ",name01,1)+1,LEN(name01)-FIND(" ",name01,1)),1)&amp;" "&amp;RIGHT(MID(name01,FIND(" ",name01,1)+1,LEN(name01)-FIND(" ",name01,1)),LEN(MID(name01,FIND(" ",name01,1)+1,LEN(name01)-FIND(" ",name01,1)))-FIND(" ",MID(name01,FIND(" ",name01,1)+1,LEN(name01)-FIND(" ",name01,1)),1)),25,1))),UPPER(MID(name01,25,1)))</f>
        <v/>
      </c>
      <c r="AK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",name01,1)),1)),1)),1)+1),26,1)),UPPER(MID(LEFT(name01,FIND("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",name01,1)),1)),1)),26,1))),UPPER(MID(LEFT(name01,FIND(" ",name01,1))&amp;LEFT(MID(name01,FIND(" ",name01,1)+1,LEN(name01)-FIND(" ",name01,1)),1)&amp;" "&amp;RIGHT(MID(name01,FIND(" ",name01,1)+1,LEN(name01)-FIND(" ",name01,1)),LEN(MID(name01,FIND(" ",name01,1)+1,LEN(name01)-FIND(" ",name01,1)))-FIND(" ",MID(name01,FIND(" ",name01,1)+1,LEN(name01)-FIND(" ",name01,1)),1)),26,1))),UPPER(MID(name01,26,1)))</f>
        <v/>
      </c>
      <c r="AL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",name01,1)),1)),1)),1)+1),27,1)),UPPER(MID(LEFT(name01,FIND("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",name01,1)),1)),1)),27,1))),UPPER(MID(LEFT(name01,FIND(" ",name01,1))&amp;LEFT(MID(name01,FIND(" ",name01,1)+1,LEN(name01)-FIND(" ",name01,1)),1)&amp;" "&amp;RIGHT(MID(name01,FIND(" ",name01,1)+1,LEN(name01)-FIND(" ",name01,1)),LEN(MID(name01,FIND(" ",name01,1)+1,LEN(name01)-FIND(" ",name01,1)))-FIND(" ",MID(name01,FIND(" ",name01,1)+1,LEN(name01)-FIND(" ",name01,1)),1)),27,1))),UPPER(MID(name01,27,1)))</f>
        <v/>
      </c>
      <c r="AM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",name01,1)),1)),1)),1)+1),28,1)),UPPER(MID(LEFT(name01,FIND("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",name01,1)),1)),1)),28,1))),UPPER(MID(LEFT(name01,FIND(" ",name01,1))&amp;LEFT(MID(name01,FIND(" ",name01,1)+1,LEN(name01)-FIND(" ",name01,1)),1)&amp;" "&amp;RIGHT(MID(name01,FIND(" ",name01,1)+1,LEN(name01)-FIND(" ",name01,1)),LEN(MID(name01,FIND(" ",name01,1)+1,LEN(name01)-FIND(" ",name01,1)))-FIND(" ",MID(name01,FIND(" ",name01,1)+1,LEN(name01)-FIND(" ",name01,1)),1)),28,1))),UPPER(MID(name01,28,1)))</f>
        <v/>
      </c>
      <c r="AN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",name01,1)),1)),1)),1)+1),29,1)),UPPER(MID(LEFT(name01,FIND("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",name01,1)),1)),1)),29,1))),UPPER(MID(LEFT(name01,FIND(" ",name01,1))&amp;LEFT(MID(name01,FIND(" ",name01,1)+1,LEN(name01)-FIND(" ",name01,1)),1)&amp;" "&amp;RIGHT(MID(name01,FIND(" ",name01,1)+1,LEN(name01)-FIND(" ",name01,1)),LEN(MID(name01,FIND(" ",name01,1)+1,LEN(name01)-FIND(" ",name01,1)))-FIND(" ",MID(name01,FIND(" ",name01,1)+1,LEN(name01)-FIND(" ",name01,1)),1)),29,1))),UPPER(MID(name01,29,1)))</f>
        <v/>
      </c>
      <c r="AO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",name01,1)),1)),1)),1)+1),30,1)),UPPER(MID(LEFT(name01,FIND("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",name01,1)),1)),1)),30,1))),UPPER(MID(LEFT(name01,FIND(" ",name01,1))&amp;LEFT(MID(name01,FIND(" ",name01,1)+1,LEN(name01)-FIND(" ",name01,1)),1)&amp;" "&amp;RIGHT(MID(name01,FIND(" ",name01,1)+1,LEN(name01)-FIND(" ",name01,1)),LEN(MID(name01,FIND(" ",name01,1)+1,LEN(name01)-FIND(" ",name01,1)))-FIND(" ",MID(name01,FIND(" ",name01,1)+1,LEN(name01)-FIND(" ",name01,1)),1)),30,1))),UPPER(MID(name01,30,1)))</f>
        <v/>
      </c>
      <c r="AP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",name01,1)),1)),1)),1)+1),31,1)),UPPER(MID(LEFT(name01,FIND("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",name01,1)),1)),1)),31,1))),UPPER(MID(LEFT(name01,FIND(" ",name01,1))&amp;LEFT(MID(name01,FIND(" ",name01,1)+1,LEN(name01)-FIND(" ",name01,1)),1)&amp;" "&amp;RIGHT(MID(name01,FIND(" ",name01,1)+1,LEN(name01)-FIND(" ",name01,1)),LEN(MID(name01,FIND(" ",name01,1)+1,LEN(name01)-FIND(" ",name01,1)))-FIND(" ",MID(name01,FIND(" ",name01,1)+1,LEN(name01)-FIND(" ",name01,1)),1)),31,1))),UPPER(MID(name01,31,1)))</f>
        <v/>
      </c>
      <c r="AQ14" s="160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",name01,1)),1)),1)),32,1))),UPPER(MID(LEFT(name01,FIND(" ",name01,1))&amp;LEFT(MID(name01,FIND(" ",name01,1)+1,LEN(name01)-FIND(" ",name01,1)),1)&amp;" "&amp;RIGHT(MID(name01,FIND(" ",name01,1)+1,LEN(name01)-FIND(" ",name01,1)),LEN(MID(name01,FIND(" ",name01,1)+1,LEN(name01)-FIND(" ",name01,1)))-FIND(" ",MID(name01,FIND(" ",name01,1)+1,LEN(name01)-FIND(" ",name01,1)),1)),32,1))),UPPER(MID(name01,32,1)))</f>
        <v/>
      </c>
      <c r="AR14" s="74"/>
      <c r="AS14" s="8"/>
    </row>
    <row r="15" spans="2:52" ht="3.95" customHeight="1" x14ac:dyDescent="0.2">
      <c r="B15" s="2093"/>
      <c r="C15" s="2094"/>
      <c r="D15" s="132"/>
      <c r="E15" s="61"/>
      <c r="F15" s="148"/>
      <c r="G15" s="61"/>
      <c r="H15" s="61"/>
      <c r="I15" s="61"/>
      <c r="J15" s="61"/>
      <c r="K15" s="61"/>
      <c r="L15" s="17"/>
      <c r="M15" s="17"/>
      <c r="N15" s="17"/>
      <c r="O15" s="17"/>
      <c r="P15" s="17"/>
      <c r="Q15" s="17"/>
      <c r="R15" s="17"/>
      <c r="S15" s="17"/>
      <c r="T15" s="17"/>
      <c r="U15" s="17"/>
      <c r="V15" s="17"/>
      <c r="W15" s="17"/>
      <c r="X15" s="17"/>
      <c r="Y15" s="17"/>
      <c r="Z15" s="17"/>
      <c r="AA15" s="17"/>
      <c r="AB15" s="17"/>
      <c r="AC15" s="17"/>
      <c r="AD15" s="17"/>
      <c r="AE15" s="25"/>
      <c r="AF15" s="8"/>
      <c r="AG15" s="25"/>
      <c r="AH15" s="25"/>
      <c r="AI15" s="25"/>
      <c r="AJ15" s="8"/>
      <c r="AK15" s="8"/>
      <c r="AL15" s="8"/>
      <c r="AM15" s="8"/>
      <c r="AN15" s="8"/>
      <c r="AO15" s="8"/>
      <c r="AP15" s="8"/>
      <c r="AQ15" s="8"/>
      <c r="AR15" s="74"/>
    </row>
    <row r="16" spans="2:52" ht="20.100000000000001" customHeight="1" x14ac:dyDescent="0.25">
      <c r="B16" s="2093"/>
      <c r="C16" s="2094"/>
      <c r="D16" s="132"/>
      <c r="E16" s="61" t="s">
        <v>31</v>
      </c>
      <c r="F16" s="148"/>
      <c r="G16" s="61"/>
      <c r="H16" s="61"/>
      <c r="I16" s="61"/>
      <c r="J16" s="61"/>
      <c r="K16" s="61" t="s">
        <v>29</v>
      </c>
      <c r="L16" s="1602" t="str">
        <f>UPPER(LEFT(_Occ1,1))</f>
        <v/>
      </c>
      <c r="M16" s="1602" t="str">
        <f>UPPER(MID(_Occ1,2,1))</f>
        <v/>
      </c>
      <c r="N16" s="1602" t="str">
        <f>UPPER(MID(_Occ1,3,1))</f>
        <v/>
      </c>
      <c r="O16" s="1602" t="str">
        <f>UPPER(MID(_Occ1,4,1))</f>
        <v/>
      </c>
      <c r="P16" s="1602" t="str">
        <f>UPPER(MID(_Occ1,5,1))</f>
        <v/>
      </c>
      <c r="Q16" s="1602" t="str">
        <f>UPPER(MID(_Occ1,6,1))</f>
        <v/>
      </c>
      <c r="R16" s="1602" t="str">
        <f>UPPER(MID(_Occ1,7,1))</f>
        <v/>
      </c>
      <c r="S16" s="1602" t="str">
        <f>UPPER(MID(_Occ1,8,1))</f>
        <v/>
      </c>
      <c r="T16" s="1602" t="str">
        <f>UPPER(MID(_Occ1,9,1))</f>
        <v/>
      </c>
      <c r="U16" s="1602" t="str">
        <f>UPPER(MID(_Occ1,10,1))</f>
        <v/>
      </c>
      <c r="V16" s="1602" t="str">
        <f>UPPER(MID(_Occ1,11,1))</f>
        <v/>
      </c>
      <c r="W16" s="1602" t="str">
        <f>UPPER(MID(_Occ1,12,1))</f>
        <v/>
      </c>
      <c r="X16" s="1602" t="str">
        <f>UPPER(MID(_Occ1,13,1))</f>
        <v/>
      </c>
      <c r="Y16" s="1602" t="str">
        <f>UPPER(MID(_Occ1,14,1))</f>
        <v/>
      </c>
      <c r="Z16" s="1602" t="str">
        <f>UPPER(MID(_Occ1,15,1))</f>
        <v/>
      </c>
      <c r="AA16" s="1602" t="str">
        <f>UPPER(MID(_Occ1,16,1))</f>
        <v/>
      </c>
      <c r="AB16" s="1602" t="str">
        <f>UPPER(MID(_Occ1,17,1))</f>
        <v/>
      </c>
      <c r="AC16" s="1602" t="str">
        <f>UPPER(MID(_Occ1,18,1))</f>
        <v/>
      </c>
      <c r="AD16" s="1602" t="str">
        <f>UPPER(MID(_Occ1,19,1))</f>
        <v/>
      </c>
      <c r="AE16" s="1602" t="str">
        <f>UPPER(MID(_Occ1,20,1))</f>
        <v/>
      </c>
      <c r="AF16" s="1602" t="str">
        <f>UPPER(MID(_Occ1,21,1))</f>
        <v/>
      </c>
      <c r="AG16" s="1602" t="str">
        <f>UPPER(MID(_Occ1,22,1))</f>
        <v/>
      </c>
      <c r="AH16" s="1602" t="str">
        <f>UPPER(MID(_Occ1,23,1))</f>
        <v/>
      </c>
      <c r="AI16" s="8"/>
      <c r="AJ16" s="61" t="s">
        <v>129</v>
      </c>
      <c r="AK16" s="25"/>
      <c r="AL16" s="1543">
        <f>IF('FE-1770S'!AL16&lt;&gt;"",'FE-1770S'!AL16,"")</f>
        <v>9</v>
      </c>
      <c r="AM16" s="1543">
        <f>IF('FE-1770S'!AM16&lt;&gt;"",'FE-1770S'!AM16,"")</f>
        <v>6</v>
      </c>
      <c r="AN16" s="1543">
        <f>IF('FE-1770S'!AN16&lt;&gt;"",'FE-1770S'!AN16,"")</f>
        <v>3</v>
      </c>
      <c r="AO16" s="1543">
        <f>IF('FE-1770S'!AO16&lt;&gt;"",'FE-1770S'!AO16,"")</f>
        <v>0</v>
      </c>
      <c r="AP16" s="1543">
        <f>IF('FE-1770S'!AP16&lt;&gt;"",'FE-1770S'!AP16,"")</f>
        <v>4</v>
      </c>
      <c r="AQ16" s="1543" t="str">
        <f>IF('FE-1770S'!AQ16&lt;&gt;"",'FE-1770S'!AQ16,"")</f>
        <v/>
      </c>
      <c r="AR16" s="74"/>
    </row>
    <row r="17" spans="2:45" ht="3.95" customHeight="1" x14ac:dyDescent="0.2">
      <c r="B17" s="2093"/>
      <c r="C17" s="2094"/>
      <c r="D17" s="132"/>
      <c r="E17" s="61"/>
      <c r="F17" s="148"/>
      <c r="G17" s="61"/>
      <c r="H17" s="61"/>
      <c r="I17" s="61"/>
      <c r="J17" s="61"/>
      <c r="K17" s="61"/>
      <c r="L17" s="25"/>
      <c r="M17" s="25"/>
      <c r="N17" s="25"/>
      <c r="O17" s="25"/>
      <c r="P17" s="25"/>
      <c r="Q17" s="25"/>
      <c r="R17" s="25"/>
      <c r="S17" s="25"/>
      <c r="T17" s="25"/>
      <c r="U17" s="25"/>
      <c r="V17" s="25"/>
      <c r="W17" s="25"/>
      <c r="X17" s="25"/>
      <c r="Y17" s="25"/>
      <c r="Z17" s="25"/>
      <c r="AA17" s="25"/>
      <c r="AB17" s="25"/>
      <c r="AC17" s="25"/>
      <c r="AD17" s="25"/>
      <c r="AE17" s="25"/>
      <c r="AF17" s="8"/>
      <c r="AG17" s="25"/>
      <c r="AH17" s="25"/>
      <c r="AI17" s="25"/>
      <c r="AJ17" s="8"/>
      <c r="AK17" s="8"/>
      <c r="AL17" s="8"/>
      <c r="AM17" s="8"/>
      <c r="AN17" s="8"/>
      <c r="AO17" s="8"/>
      <c r="AP17" s="8"/>
      <c r="AQ17" s="8"/>
      <c r="AR17" s="74"/>
    </row>
    <row r="18" spans="2:45" ht="20.100000000000001" customHeight="1" x14ac:dyDescent="0.25">
      <c r="B18" s="2093"/>
      <c r="C18" s="2094"/>
      <c r="D18" s="132"/>
      <c r="E18" s="61" t="s">
        <v>167</v>
      </c>
      <c r="F18" s="148"/>
      <c r="G18" s="61"/>
      <c r="H18" s="61"/>
      <c r="I18" s="61"/>
      <c r="J18" s="61"/>
      <c r="K18" s="61" t="s">
        <v>29</v>
      </c>
      <c r="L18" s="1603" t="str">
        <f>LEFT(phone01,1)</f>
        <v/>
      </c>
      <c r="M18" s="1603" t="str">
        <f>MID(phone01,2,1)</f>
        <v/>
      </c>
      <c r="N18" s="1603" t="str">
        <f>MID(phone01,3,1)</f>
        <v/>
      </c>
      <c r="O18" s="1603" t="str">
        <f>MID(phone01,4,1)</f>
        <v/>
      </c>
      <c r="P18" s="424" t="s">
        <v>33</v>
      </c>
      <c r="Q18" s="1603" t="str">
        <f>LEFT(phone02,1)</f>
        <v/>
      </c>
      <c r="R18" s="1603" t="str">
        <f>MID(phone02,2,1)</f>
        <v/>
      </c>
      <c r="S18" s="1603" t="str">
        <f>MID(phone02,3,1)</f>
        <v/>
      </c>
      <c r="T18" s="1603" t="str">
        <f>MID(phone02,4,1)</f>
        <v/>
      </c>
      <c r="U18" s="1603" t="str">
        <f>MID(phone02,5,1)</f>
        <v/>
      </c>
      <c r="V18" s="1603" t="str">
        <f>MID(phone02,6,1)</f>
        <v/>
      </c>
      <c r="W18" s="1603" t="str">
        <f>MID(phone02,7,1)</f>
        <v/>
      </c>
      <c r="X18" s="1603" t="str">
        <f>MID(phone02,8,1)</f>
        <v/>
      </c>
      <c r="Y18" s="407"/>
      <c r="Z18" s="410"/>
      <c r="AA18" s="411" t="s">
        <v>168</v>
      </c>
      <c r="AB18" s="407"/>
      <c r="AC18" s="410"/>
      <c r="AD18" s="412" t="s">
        <v>29</v>
      </c>
      <c r="AE18" s="1603" t="str">
        <f>LEFT(faxNo01,1)</f>
        <v/>
      </c>
      <c r="AF18" s="1603" t="str">
        <f>MID(faxNo01,2,1)</f>
        <v/>
      </c>
      <c r="AG18" s="1603" t="str">
        <f>MID(faxNo01,3,1)</f>
        <v/>
      </c>
      <c r="AH18" s="1603" t="str">
        <f>MID(faxNo01,4,1)</f>
        <v/>
      </c>
      <c r="AI18" s="424" t="s">
        <v>33</v>
      </c>
      <c r="AJ18" s="1603" t="str">
        <f>LEFT(faxNo02,1)</f>
        <v/>
      </c>
      <c r="AK18" s="1603" t="str">
        <f>MID(faxNo02,2,1)</f>
        <v/>
      </c>
      <c r="AL18" s="1603" t="str">
        <f>MID(faxNo02,3,1)</f>
        <v/>
      </c>
      <c r="AM18" s="1603" t="str">
        <f>MID(faxNo02,4,1)</f>
        <v/>
      </c>
      <c r="AN18" s="1603" t="str">
        <f>MID(faxNo02,5,1)</f>
        <v/>
      </c>
      <c r="AO18" s="1603" t="str">
        <f>MID(faxNo02,6,1)</f>
        <v/>
      </c>
      <c r="AP18" s="1603" t="str">
        <f>MID(faxNo02,7,1)</f>
        <v/>
      </c>
      <c r="AQ18" s="1603" t="str">
        <f>MID(faxNo02,8,1)</f>
        <v/>
      </c>
      <c r="AR18" s="67"/>
    </row>
    <row r="19" spans="2:45" ht="6.75" customHeight="1" x14ac:dyDescent="0.25">
      <c r="B19" s="2093"/>
      <c r="C19" s="2094"/>
      <c r="D19" s="132"/>
      <c r="E19" s="61"/>
      <c r="F19" s="148"/>
      <c r="G19" s="61"/>
      <c r="H19" s="61"/>
      <c r="I19" s="61"/>
      <c r="J19" s="61"/>
      <c r="K19" s="61"/>
      <c r="L19" s="413"/>
      <c r="M19" s="413"/>
      <c r="N19" s="413"/>
      <c r="O19" s="413"/>
      <c r="P19" s="424"/>
      <c r="Q19" s="413"/>
      <c r="R19" s="413"/>
      <c r="S19" s="413"/>
      <c r="T19" s="413"/>
      <c r="U19" s="413"/>
      <c r="V19" s="413"/>
      <c r="W19" s="413"/>
      <c r="X19" s="413"/>
      <c r="Y19" s="407"/>
      <c r="Z19" s="410"/>
      <c r="AA19" s="411"/>
      <c r="AB19" s="407"/>
      <c r="AC19" s="410"/>
      <c r="AD19" s="412"/>
      <c r="AE19" s="413"/>
      <c r="AF19" s="413"/>
      <c r="AG19" s="413"/>
      <c r="AH19" s="413"/>
      <c r="AI19" s="424"/>
      <c r="AJ19" s="413"/>
      <c r="AK19" s="413"/>
      <c r="AL19" s="413"/>
      <c r="AM19" s="413"/>
      <c r="AN19" s="413"/>
      <c r="AO19" s="413"/>
      <c r="AP19" s="413"/>
      <c r="AQ19" s="413"/>
      <c r="AR19" s="67"/>
    </row>
    <row r="20" spans="2:45" ht="23.25" customHeight="1" x14ac:dyDescent="0.25">
      <c r="B20" s="2093"/>
      <c r="C20" s="2094"/>
      <c r="D20" s="132"/>
      <c r="E20" s="2981" t="s">
        <v>775</v>
      </c>
      <c r="F20" s="2981"/>
      <c r="G20" s="2981"/>
      <c r="H20" s="2981"/>
      <c r="I20" s="2981"/>
      <c r="J20" s="2981"/>
      <c r="K20" s="65" t="s">
        <v>29</v>
      </c>
      <c r="L20" s="1544" t="str">
        <f>'FE-1770S'!L20</f>
        <v/>
      </c>
      <c r="M20" s="770" t="s">
        <v>771</v>
      </c>
      <c r="N20" s="424"/>
      <c r="O20" s="1544" t="str">
        <f>'FE-1770S'!O20</f>
        <v/>
      </c>
      <c r="P20" s="770" t="s">
        <v>772</v>
      </c>
      <c r="Q20" s="424"/>
      <c r="R20" s="1544" t="str">
        <f>'FE-1770S'!R20</f>
        <v/>
      </c>
      <c r="S20" s="770" t="s">
        <v>773</v>
      </c>
      <c r="T20" s="424"/>
      <c r="U20" s="1544" t="str">
        <f>'FE-1770S'!U20</f>
        <v/>
      </c>
      <c r="V20" s="770" t="s">
        <v>774</v>
      </c>
      <c r="W20" s="413"/>
      <c r="X20" s="413"/>
      <c r="Y20" s="25"/>
      <c r="Z20" s="347"/>
      <c r="AA20" s="299"/>
      <c r="AB20" s="25"/>
      <c r="AD20" s="17"/>
      <c r="AE20" s="413"/>
      <c r="AF20" s="413"/>
      <c r="AG20" s="413"/>
      <c r="AH20" s="413"/>
      <c r="AI20" s="424"/>
      <c r="AJ20" s="413"/>
      <c r="AK20" s="413"/>
      <c r="AL20" s="413"/>
      <c r="AM20" s="413"/>
      <c r="AN20" s="413"/>
      <c r="AO20" s="413"/>
      <c r="AP20" s="413"/>
      <c r="AQ20" s="413"/>
      <c r="AR20" s="67"/>
    </row>
    <row r="21" spans="2:45" ht="3.95" customHeight="1" x14ac:dyDescent="0.2">
      <c r="B21" s="2093"/>
      <c r="C21" s="2094"/>
      <c r="D21" s="132"/>
      <c r="E21" s="61"/>
      <c r="F21" s="148"/>
      <c r="G21" s="61"/>
      <c r="H21" s="61"/>
      <c r="I21" s="61"/>
      <c r="J21" s="61"/>
      <c r="K21" s="61"/>
      <c r="L21" s="25"/>
      <c r="M21" s="25"/>
      <c r="N21" s="25"/>
      <c r="O21" s="25"/>
      <c r="P21" s="25"/>
      <c r="Q21" s="25"/>
      <c r="R21" s="25"/>
      <c r="S21" s="25"/>
      <c r="T21" s="25"/>
      <c r="U21" s="25"/>
      <c r="V21" s="25"/>
      <c r="W21" s="25"/>
      <c r="X21" s="25"/>
      <c r="Y21" s="25"/>
      <c r="Z21" s="25"/>
      <c r="AA21" s="25"/>
      <c r="AB21" s="25"/>
      <c r="AC21" s="25"/>
      <c r="AD21" s="25"/>
      <c r="AE21" s="25"/>
      <c r="AF21" s="8"/>
      <c r="AG21" s="25"/>
      <c r="AH21" s="25"/>
      <c r="AI21" s="25"/>
      <c r="AJ21" s="8"/>
      <c r="AK21" s="8"/>
      <c r="AL21" s="8"/>
      <c r="AM21" s="8"/>
      <c r="AN21" s="8"/>
      <c r="AO21" s="8"/>
      <c r="AP21" s="8"/>
      <c r="AQ21" s="8"/>
      <c r="AR21" s="74"/>
    </row>
    <row r="22" spans="2:45" ht="20.100000000000001" customHeight="1" x14ac:dyDescent="0.25">
      <c r="B22" s="2093"/>
      <c r="C22" s="2094"/>
      <c r="D22" s="132"/>
      <c r="E22" s="65" t="s">
        <v>777</v>
      </c>
      <c r="F22" s="307"/>
      <c r="G22" s="65"/>
      <c r="H22" s="65"/>
      <c r="I22" s="65"/>
      <c r="J22" s="65"/>
      <c r="K22" s="65" t="s">
        <v>29</v>
      </c>
      <c r="L22" s="1603" t="str">
        <f>LEFT(spouseNpwp,1)</f>
        <v/>
      </c>
      <c r="M22" s="1603" t="str">
        <f>MID(spouseNpwp,2,1)</f>
        <v/>
      </c>
      <c r="N22" s="787"/>
      <c r="O22" s="1603" t="str">
        <f>MID(spouseNpwp,3,1)</f>
        <v/>
      </c>
      <c r="P22" s="1603" t="str">
        <f>MID(spouseNpwp,4,1)</f>
        <v/>
      </c>
      <c r="Q22" s="1603" t="str">
        <f>MID(spouseNpwp,5,1)</f>
        <v/>
      </c>
      <c r="R22" s="100"/>
      <c r="S22" s="1603" t="str">
        <f>MID(spouseNpwp,6,1)</f>
        <v/>
      </c>
      <c r="T22" s="1603" t="str">
        <f>MID(spouseNpwp,7,1)</f>
        <v/>
      </c>
      <c r="U22" s="1603" t="str">
        <f>MID(spouseNpwp,8,1)</f>
        <v/>
      </c>
      <c r="V22" s="787"/>
      <c r="W22" s="1603" t="str">
        <f>MID(spouseNpwp,9,1)</f>
        <v/>
      </c>
      <c r="X22" s="787"/>
      <c r="Y22" s="1603" t="str">
        <f>MID(spouseNpwp,10,1)</f>
        <v/>
      </c>
      <c r="Z22" s="1603" t="str">
        <f>MID(spouseNpwp,11,1)</f>
        <v/>
      </c>
      <c r="AA22" s="1603" t="str">
        <f>MID(spouseNpwp,12,1)</f>
        <v/>
      </c>
      <c r="AB22" s="787"/>
      <c r="AC22" s="1603" t="str">
        <f>MID(spouseNpwp,13,1)</f>
        <v/>
      </c>
      <c r="AD22" s="1603" t="str">
        <f>MID(spouseNpwp,14,1)</f>
        <v/>
      </c>
      <c r="AE22" s="1603" t="str">
        <f>MID(spouseNpwp,15,1)</f>
        <v/>
      </c>
      <c r="AF22" s="8"/>
      <c r="AG22" s="25"/>
      <c r="AH22" s="25"/>
      <c r="AI22" s="25"/>
      <c r="AJ22" s="8"/>
      <c r="AK22" s="8"/>
      <c r="AL22" s="8"/>
      <c r="AM22" s="8"/>
      <c r="AN22" s="8"/>
      <c r="AO22" s="8"/>
      <c r="AP22" s="8"/>
      <c r="AQ22" s="8"/>
      <c r="AR22" s="74"/>
    </row>
    <row r="23" spans="2:45" ht="3.75" customHeight="1" thickBot="1" x14ac:dyDescent="0.3">
      <c r="B23" s="2093"/>
      <c r="C23" s="2094"/>
      <c r="D23" s="133"/>
      <c r="E23" s="771"/>
      <c r="F23" s="772"/>
      <c r="G23" s="771"/>
      <c r="H23" s="771"/>
      <c r="I23" s="771"/>
      <c r="J23" s="771"/>
      <c r="K23" s="771"/>
      <c r="L23" s="773"/>
      <c r="M23" s="773"/>
      <c r="N23" s="774"/>
      <c r="O23" s="773"/>
      <c r="P23" s="773"/>
      <c r="Q23" s="773"/>
      <c r="R23" s="774"/>
      <c r="S23" s="773"/>
      <c r="T23" s="773"/>
      <c r="U23" s="773"/>
      <c r="V23" s="774"/>
      <c r="W23" s="773"/>
      <c r="X23" s="33"/>
      <c r="Y23" s="773"/>
      <c r="Z23" s="773"/>
      <c r="AA23" s="773"/>
      <c r="AB23" s="33"/>
      <c r="AC23" s="773"/>
      <c r="AD23" s="773"/>
      <c r="AE23" s="773"/>
      <c r="AF23" s="2"/>
      <c r="AG23" s="33"/>
      <c r="AH23" s="33"/>
      <c r="AI23" s="33"/>
      <c r="AJ23" s="2"/>
      <c r="AK23" s="2"/>
      <c r="AL23" s="2"/>
      <c r="AM23" s="2"/>
      <c r="AN23" s="2"/>
      <c r="AO23" s="2"/>
      <c r="AP23" s="2"/>
      <c r="AQ23" s="2"/>
      <c r="AR23" s="21"/>
    </row>
    <row r="24" spans="2:45" ht="11.25" customHeight="1" x14ac:dyDescent="0.2">
      <c r="B24" s="2093"/>
      <c r="C24" s="2094"/>
      <c r="D24" s="2174" t="s">
        <v>779</v>
      </c>
      <c r="E24" s="2175"/>
      <c r="F24" s="2175"/>
      <c r="G24" s="2175"/>
      <c r="H24" s="2175"/>
      <c r="I24" s="2175"/>
      <c r="J24" s="2175"/>
      <c r="K24" s="2175"/>
      <c r="L24" s="2175"/>
      <c r="M24" s="2175"/>
      <c r="N24" s="2175"/>
      <c r="O24" s="2175"/>
      <c r="P24" s="2175"/>
      <c r="Q24" s="2175"/>
      <c r="R24" s="2175"/>
      <c r="S24" s="2175"/>
      <c r="T24" s="2175"/>
      <c r="U24" s="2175"/>
      <c r="V24" s="2175"/>
      <c r="W24" s="2175"/>
      <c r="X24" s="2175"/>
      <c r="Y24" s="2175"/>
      <c r="Z24" s="2175"/>
      <c r="AA24" s="2175"/>
      <c r="AB24" s="2175"/>
      <c r="AC24" s="2175"/>
      <c r="AD24" s="2175"/>
      <c r="AE24" s="2175"/>
      <c r="AF24" s="2175"/>
      <c r="AG24" s="2175"/>
      <c r="AH24" s="2175"/>
      <c r="AI24" s="2175"/>
      <c r="AJ24" s="2175"/>
      <c r="AK24" s="2175"/>
      <c r="AL24" s="2175"/>
      <c r="AM24" s="2175"/>
      <c r="AN24" s="2175"/>
      <c r="AO24" s="2175"/>
      <c r="AP24" s="2175"/>
      <c r="AQ24" s="2175"/>
      <c r="AR24" s="2176"/>
    </row>
    <row r="25" spans="2:45" ht="9.75" customHeight="1" x14ac:dyDescent="0.2">
      <c r="B25" s="2093"/>
      <c r="C25" s="2094"/>
      <c r="D25" s="2177" t="s">
        <v>780</v>
      </c>
      <c r="E25" s="2178"/>
      <c r="F25" s="2178"/>
      <c r="G25" s="2178"/>
      <c r="H25" s="2178"/>
      <c r="I25" s="2178"/>
      <c r="J25" s="2178"/>
      <c r="K25" s="2178"/>
      <c r="L25" s="2178"/>
      <c r="M25" s="2178"/>
      <c r="N25" s="2178"/>
      <c r="O25" s="2178"/>
      <c r="P25" s="2178"/>
      <c r="Q25" s="2178"/>
      <c r="R25" s="2178"/>
      <c r="S25" s="2178"/>
      <c r="T25" s="2178"/>
      <c r="U25" s="2178"/>
      <c r="V25" s="2178"/>
      <c r="W25" s="2178"/>
      <c r="X25" s="2178"/>
      <c r="Y25" s="2178"/>
      <c r="Z25" s="2178"/>
      <c r="AA25" s="2178"/>
      <c r="AB25" s="2178"/>
      <c r="AC25" s="2178"/>
      <c r="AD25" s="2178"/>
      <c r="AE25" s="2178"/>
      <c r="AF25" s="2178"/>
      <c r="AG25" s="2178"/>
      <c r="AH25" s="2178"/>
      <c r="AI25" s="2178"/>
      <c r="AJ25" s="2178"/>
      <c r="AK25" s="2178"/>
      <c r="AL25" s="2178"/>
      <c r="AM25" s="2178"/>
      <c r="AN25" s="2178"/>
      <c r="AO25" s="2178"/>
      <c r="AP25" s="2178"/>
      <c r="AQ25" s="2178"/>
      <c r="AR25" s="2179"/>
    </row>
    <row r="26" spans="2:45" ht="6.75" customHeight="1" thickBot="1" x14ac:dyDescent="0.25">
      <c r="B26" s="2095"/>
      <c r="C26" s="2096"/>
      <c r="D26" s="133"/>
      <c r="E26" s="68"/>
      <c r="F26" s="2"/>
      <c r="G26" s="2"/>
      <c r="H26" s="2"/>
      <c r="I26" s="2"/>
      <c r="J26" s="2"/>
      <c r="K26" s="2"/>
      <c r="L26" s="2"/>
      <c r="M26" s="2"/>
      <c r="N26" s="2"/>
      <c r="O26" s="2"/>
      <c r="P26" s="2"/>
      <c r="Q26" s="2"/>
      <c r="R26" s="2"/>
      <c r="S26" s="2"/>
      <c r="T26" s="2"/>
      <c r="U26" s="2"/>
      <c r="V26" s="2"/>
      <c r="W26" s="2"/>
      <c r="X26" s="2"/>
      <c r="Y26" s="2"/>
      <c r="Z26" s="33"/>
      <c r="AA26" s="33"/>
      <c r="AB26" s="33"/>
      <c r="AC26" s="33"/>
      <c r="AD26" s="33"/>
      <c r="AE26" s="33"/>
      <c r="AF26" s="2"/>
      <c r="AG26" s="33"/>
      <c r="AH26" s="33"/>
      <c r="AI26" s="33"/>
      <c r="AJ26" s="2"/>
      <c r="AK26" s="2"/>
      <c r="AL26" s="2"/>
      <c r="AM26" s="2"/>
      <c r="AN26" s="2"/>
      <c r="AO26" s="2"/>
      <c r="AP26" s="2"/>
      <c r="AQ26" s="2"/>
      <c r="AR26" s="21"/>
    </row>
    <row r="27" spans="2:45" ht="5.0999999999999996" customHeight="1" x14ac:dyDescent="0.2">
      <c r="B27" s="2090"/>
      <c r="C27" s="2090"/>
      <c r="D27" s="2090"/>
      <c r="E27" s="2090"/>
      <c r="F27" s="2090"/>
      <c r="G27" s="2090"/>
      <c r="H27" s="2090"/>
      <c r="I27" s="2090"/>
      <c r="J27" s="2090"/>
      <c r="K27" s="2090"/>
      <c r="L27" s="2090"/>
      <c r="M27" s="2090"/>
      <c r="N27" s="2090"/>
      <c r="O27" s="2090"/>
      <c r="P27" s="2090"/>
      <c r="Q27" s="2090"/>
      <c r="R27" s="2090"/>
      <c r="S27" s="2090"/>
      <c r="T27" s="2090"/>
      <c r="U27" s="2090"/>
      <c r="V27" s="2090"/>
      <c r="W27" s="2090"/>
      <c r="X27" s="2090"/>
      <c r="Y27" s="2090"/>
      <c r="Z27" s="2090"/>
      <c r="AA27" s="2090"/>
      <c r="AB27" s="2090"/>
      <c r="AC27" s="2090"/>
      <c r="AD27" s="2090"/>
      <c r="AE27" s="2090"/>
      <c r="AF27" s="2090"/>
      <c r="AG27" s="2090"/>
      <c r="AH27" s="2090"/>
      <c r="AI27" s="2090"/>
      <c r="AJ27" s="2090"/>
      <c r="AK27" s="2090"/>
      <c r="AL27" s="2090"/>
      <c r="AM27" s="2090"/>
      <c r="AN27" s="2090"/>
      <c r="AO27" s="2090"/>
      <c r="AP27" s="2090"/>
      <c r="AQ27" s="2090"/>
      <c r="AR27" s="2090"/>
      <c r="AS27" s="25"/>
    </row>
    <row r="28" spans="2:45" s="23" customFormat="1" ht="12" customHeight="1" x14ac:dyDescent="0.2">
      <c r="B28" s="276" t="s">
        <v>176</v>
      </c>
      <c r="C28" s="271"/>
      <c r="D28" s="271"/>
      <c r="E28" s="288"/>
      <c r="F28" s="273"/>
      <c r="G28" s="289"/>
      <c r="H28" s="289"/>
      <c r="I28" s="289"/>
      <c r="J28" s="289"/>
      <c r="K28" s="289"/>
      <c r="L28" s="289"/>
      <c r="M28" s="273"/>
      <c r="N28" s="273"/>
      <c r="O28" s="273"/>
      <c r="P28" s="273"/>
      <c r="Q28" s="273"/>
      <c r="R28" s="273"/>
      <c r="S28" s="273"/>
      <c r="T28" s="273"/>
      <c r="U28" s="273"/>
      <c r="V28" s="273"/>
      <c r="W28" s="273"/>
      <c r="X28" s="273"/>
      <c r="Y28" s="273"/>
      <c r="Z28" s="273"/>
      <c r="AA28" s="273"/>
      <c r="AB28" s="273"/>
      <c r="AC28" s="273"/>
      <c r="AD28" s="273"/>
      <c r="AE28" s="273"/>
      <c r="AF28" s="275"/>
      <c r="AG28" s="2978" t="s">
        <v>175</v>
      </c>
      <c r="AH28" s="2979"/>
      <c r="AI28" s="2979"/>
      <c r="AJ28" s="2979"/>
      <c r="AK28" s="2979"/>
      <c r="AL28" s="2979"/>
      <c r="AM28" s="2979"/>
      <c r="AN28" s="2979"/>
      <c r="AO28" s="2979"/>
      <c r="AP28" s="2979"/>
      <c r="AQ28" s="2979"/>
      <c r="AR28" s="2980"/>
      <c r="AS28" s="83"/>
    </row>
    <row r="29" spans="2:45" s="23" customFormat="1" ht="2.1" customHeight="1" x14ac:dyDescent="0.2">
      <c r="B29" s="277"/>
      <c r="C29" s="278"/>
      <c r="D29" s="278"/>
      <c r="E29" s="70"/>
      <c r="F29" s="280"/>
      <c r="G29" s="25"/>
      <c r="H29" s="25"/>
      <c r="I29" s="25"/>
      <c r="J29" s="25"/>
      <c r="K29" s="25"/>
      <c r="L29" s="25"/>
      <c r="M29" s="280"/>
      <c r="N29" s="280"/>
      <c r="O29" s="280"/>
      <c r="P29" s="280"/>
      <c r="Q29" s="280"/>
      <c r="R29" s="280"/>
      <c r="S29" s="280"/>
      <c r="T29" s="280"/>
      <c r="U29" s="280"/>
      <c r="V29" s="280"/>
      <c r="W29" s="280"/>
      <c r="X29" s="280"/>
      <c r="Y29" s="280"/>
      <c r="Z29" s="280"/>
      <c r="AA29" s="280"/>
      <c r="AB29" s="280"/>
      <c r="AC29" s="280"/>
      <c r="AD29" s="280"/>
      <c r="AE29" s="280"/>
      <c r="AF29" s="280"/>
      <c r="AG29" s="70"/>
      <c r="AH29" s="70"/>
      <c r="AI29" s="70"/>
      <c r="AJ29" s="70"/>
      <c r="AK29" s="70"/>
      <c r="AL29" s="70"/>
      <c r="AM29" s="70"/>
      <c r="AN29" s="70"/>
      <c r="AO29" s="70"/>
      <c r="AP29" s="70"/>
      <c r="AQ29" s="70"/>
      <c r="AR29" s="290"/>
      <c r="AS29" s="83"/>
    </row>
    <row r="30" spans="2:45" s="24" customFormat="1" ht="15" customHeight="1" x14ac:dyDescent="0.25">
      <c r="B30" s="2170" t="s">
        <v>94</v>
      </c>
      <c r="C30" s="2171"/>
      <c r="D30" s="2172"/>
      <c r="E30" s="59" t="s">
        <v>584</v>
      </c>
      <c r="F30" s="2081" t="s">
        <v>103</v>
      </c>
      <c r="G30" s="2081"/>
      <c r="H30" s="2081"/>
      <c r="I30" s="2081"/>
      <c r="J30" s="2081"/>
      <c r="K30" s="2081"/>
      <c r="L30" s="2081"/>
      <c r="M30" s="2081"/>
      <c r="N30" s="2081"/>
      <c r="O30" s="2081"/>
      <c r="P30" s="2081"/>
      <c r="Q30" s="2081"/>
      <c r="R30" s="2081"/>
      <c r="S30" s="2081"/>
      <c r="T30" s="2081"/>
      <c r="U30" s="2081"/>
      <c r="V30" s="2081"/>
      <c r="W30" s="2081"/>
      <c r="X30" s="2081"/>
      <c r="Y30" s="2081" t="s">
        <v>1114</v>
      </c>
      <c r="Z30" s="2081"/>
      <c r="AA30" s="2081"/>
      <c r="AB30" s="2081"/>
      <c r="AC30" s="2081"/>
      <c r="AD30" s="2081"/>
      <c r="AE30" s="2081"/>
      <c r="AF30" s="25"/>
      <c r="AG30" s="2084">
        <v>1</v>
      </c>
      <c r="AH30" s="2972">
        <f>'FE-1770S'!AH30:AR31</f>
        <v>0</v>
      </c>
      <c r="AI30" s="2973"/>
      <c r="AJ30" s="2973"/>
      <c r="AK30" s="2973"/>
      <c r="AL30" s="2973"/>
      <c r="AM30" s="2973"/>
      <c r="AN30" s="2973"/>
      <c r="AO30" s="2973"/>
      <c r="AP30" s="2973"/>
      <c r="AQ30" s="2973"/>
      <c r="AR30" s="418"/>
      <c r="AS30" s="25"/>
    </row>
    <row r="31" spans="2:45" s="24" customFormat="1" ht="9" customHeight="1" x14ac:dyDescent="0.25">
      <c r="B31" s="2146"/>
      <c r="C31" s="2147"/>
      <c r="D31" s="2148"/>
      <c r="E31" s="26"/>
      <c r="F31" s="49" t="s">
        <v>582</v>
      </c>
      <c r="G31" s="49"/>
      <c r="H31" s="49"/>
      <c r="I31" s="49"/>
      <c r="J31" s="49"/>
      <c r="K31" s="49"/>
      <c r="L31" s="49"/>
      <c r="M31" s="49"/>
      <c r="N31" s="49"/>
      <c r="O31" s="49"/>
      <c r="P31" s="49"/>
      <c r="Q31" s="49"/>
      <c r="R31" s="49"/>
      <c r="S31" s="49"/>
      <c r="T31" s="49"/>
      <c r="U31" s="49"/>
      <c r="V31" s="49"/>
      <c r="W31" s="49"/>
      <c r="X31" s="25"/>
      <c r="Y31" s="34"/>
      <c r="Z31" s="34"/>
      <c r="AA31" s="34"/>
      <c r="AB31" s="34"/>
      <c r="AC31" s="34"/>
      <c r="AD31" s="34"/>
      <c r="AE31" s="34"/>
      <c r="AF31" s="34"/>
      <c r="AG31" s="2085"/>
      <c r="AH31" s="2974"/>
      <c r="AI31" s="2975"/>
      <c r="AJ31" s="2975"/>
      <c r="AK31" s="2975"/>
      <c r="AL31" s="2975"/>
      <c r="AM31" s="2975"/>
      <c r="AN31" s="2975"/>
      <c r="AO31" s="2975"/>
      <c r="AP31" s="2975"/>
      <c r="AQ31" s="2975"/>
      <c r="AR31" s="434"/>
      <c r="AS31" s="25"/>
    </row>
    <row r="32" spans="2:45" s="24" customFormat="1" ht="3" customHeight="1" x14ac:dyDescent="0.25">
      <c r="B32" s="2146"/>
      <c r="C32" s="2147"/>
      <c r="D32" s="2148"/>
      <c r="E32" s="26"/>
      <c r="F32" s="49"/>
      <c r="G32" s="49"/>
      <c r="H32" s="49"/>
      <c r="I32" s="49"/>
      <c r="J32" s="49"/>
      <c r="K32" s="49"/>
      <c r="L32" s="49"/>
      <c r="M32" s="49"/>
      <c r="N32" s="49"/>
      <c r="O32" s="49"/>
      <c r="P32" s="49"/>
      <c r="Q32" s="49"/>
      <c r="R32" s="49"/>
      <c r="S32" s="49"/>
      <c r="T32" s="49"/>
      <c r="U32" s="49"/>
      <c r="V32" s="49"/>
      <c r="W32" s="49"/>
      <c r="X32" s="34"/>
      <c r="Y32" s="34"/>
      <c r="Z32" s="34"/>
      <c r="AA32" s="34"/>
      <c r="AB32" s="34"/>
      <c r="AC32" s="34"/>
      <c r="AD32" s="34"/>
      <c r="AE32" s="34"/>
      <c r="AF32" s="34"/>
      <c r="AG32" s="47"/>
      <c r="AH32" s="482"/>
      <c r="AI32" s="482"/>
      <c r="AJ32" s="482"/>
      <c r="AK32" s="482"/>
      <c r="AL32" s="482"/>
      <c r="AM32" s="482"/>
      <c r="AN32" s="482"/>
      <c r="AO32" s="482"/>
      <c r="AP32" s="482"/>
      <c r="AQ32" s="482"/>
      <c r="AR32" s="355"/>
      <c r="AS32" s="25"/>
    </row>
    <row r="33" spans="2:45" s="24" customFormat="1" ht="15" customHeight="1" x14ac:dyDescent="0.25">
      <c r="B33" s="2146"/>
      <c r="C33" s="2147"/>
      <c r="D33" s="2148"/>
      <c r="E33" s="59" t="s">
        <v>585</v>
      </c>
      <c r="F33" s="51" t="s">
        <v>17</v>
      </c>
      <c r="G33" s="51"/>
      <c r="H33" s="51"/>
      <c r="I33" s="51"/>
      <c r="J33" s="51"/>
      <c r="K33" s="51"/>
      <c r="L33" s="51"/>
      <c r="M33" s="51"/>
      <c r="N33" s="51"/>
      <c r="O33" s="51"/>
      <c r="P33" s="51"/>
      <c r="Q33" s="51"/>
      <c r="R33" s="2081" t="s">
        <v>1115</v>
      </c>
      <c r="S33" s="2081"/>
      <c r="T33" s="2081"/>
      <c r="U33" s="2081"/>
      <c r="V33" s="2081"/>
      <c r="W33" s="2081"/>
      <c r="X33" s="2081"/>
      <c r="Y33" s="2081"/>
      <c r="Z33" s="2081"/>
      <c r="AA33" s="2081"/>
      <c r="AB33" s="2081"/>
      <c r="AC33" s="2081"/>
      <c r="AD33" s="2081"/>
      <c r="AE33" s="2081"/>
      <c r="AF33" s="25"/>
      <c r="AG33" s="2084">
        <v>2</v>
      </c>
      <c r="AH33" s="2972">
        <f>'FE-1770S'!AH33:AR34</f>
        <v>0</v>
      </c>
      <c r="AI33" s="2973"/>
      <c r="AJ33" s="2973"/>
      <c r="AK33" s="2973"/>
      <c r="AL33" s="2973"/>
      <c r="AM33" s="2973"/>
      <c r="AN33" s="2973"/>
      <c r="AO33" s="2973"/>
      <c r="AP33" s="2973"/>
      <c r="AQ33" s="2973"/>
      <c r="AR33" s="418"/>
      <c r="AS33" s="25"/>
    </row>
    <row r="34" spans="2:45" s="24" customFormat="1" ht="9" customHeight="1" x14ac:dyDescent="0.25">
      <c r="B34" s="2146"/>
      <c r="C34" s="2147"/>
      <c r="D34" s="2148"/>
      <c r="E34" s="26"/>
      <c r="F34" s="49" t="s">
        <v>116</v>
      </c>
      <c r="G34" s="58"/>
      <c r="H34" s="58"/>
      <c r="I34" s="58"/>
      <c r="J34" s="58"/>
      <c r="K34" s="58"/>
      <c r="L34" s="58"/>
      <c r="M34" s="58"/>
      <c r="N34" s="58"/>
      <c r="O34" s="58"/>
      <c r="P34" s="58"/>
      <c r="Q34" s="58"/>
      <c r="R34" s="34"/>
      <c r="S34" s="25"/>
      <c r="T34" s="34"/>
      <c r="U34" s="34"/>
      <c r="V34" s="34"/>
      <c r="W34" s="34"/>
      <c r="X34" s="34"/>
      <c r="Y34" s="34"/>
      <c r="Z34" s="51"/>
      <c r="AA34" s="51"/>
      <c r="AB34" s="51"/>
      <c r="AC34" s="51"/>
      <c r="AD34" s="51"/>
      <c r="AE34" s="51"/>
      <c r="AF34" s="51"/>
      <c r="AG34" s="2085"/>
      <c r="AH34" s="2974"/>
      <c r="AI34" s="2975"/>
      <c r="AJ34" s="2975"/>
      <c r="AK34" s="2975"/>
      <c r="AL34" s="2975"/>
      <c r="AM34" s="2975"/>
      <c r="AN34" s="2975"/>
      <c r="AO34" s="2975"/>
      <c r="AP34" s="2975"/>
      <c r="AQ34" s="2975"/>
      <c r="AR34" s="434"/>
      <c r="AS34" s="25"/>
    </row>
    <row r="35" spans="2:45" s="24" customFormat="1" ht="3" customHeight="1" x14ac:dyDescent="0.25">
      <c r="B35" s="2146"/>
      <c r="C35" s="2147"/>
      <c r="D35" s="2148"/>
      <c r="E35" s="26"/>
      <c r="F35" s="49"/>
      <c r="G35" s="28"/>
      <c r="H35" s="28"/>
      <c r="I35" s="28"/>
      <c r="J35" s="28"/>
      <c r="K35" s="28"/>
      <c r="L35" s="28"/>
      <c r="M35" s="28"/>
      <c r="N35" s="28"/>
      <c r="O35" s="28"/>
      <c r="P35" s="28"/>
      <c r="Q35" s="28"/>
      <c r="R35" s="28"/>
      <c r="S35" s="28"/>
      <c r="T35" s="28"/>
      <c r="U35" s="28"/>
      <c r="V35" s="28"/>
      <c r="W35" s="28"/>
      <c r="X35" s="28"/>
      <c r="Y35" s="28"/>
      <c r="Z35" s="25"/>
      <c r="AA35" s="25"/>
      <c r="AB35" s="25"/>
      <c r="AC35" s="25"/>
      <c r="AD35" s="25"/>
      <c r="AE35" s="25"/>
      <c r="AF35" s="25"/>
      <c r="AG35" s="47"/>
      <c r="AH35" s="482"/>
      <c r="AI35" s="482"/>
      <c r="AJ35" s="482"/>
      <c r="AK35" s="482"/>
      <c r="AL35" s="482"/>
      <c r="AM35" s="482"/>
      <c r="AN35" s="482"/>
      <c r="AO35" s="482"/>
      <c r="AP35" s="482"/>
      <c r="AQ35" s="482"/>
      <c r="AR35" s="355"/>
      <c r="AS35" s="25"/>
    </row>
    <row r="36" spans="2:45" s="24" customFormat="1" ht="15" customHeight="1" x14ac:dyDescent="0.25">
      <c r="B36" s="2146"/>
      <c r="C36" s="2147"/>
      <c r="D36" s="2148"/>
      <c r="E36" s="59" t="s">
        <v>586</v>
      </c>
      <c r="F36" s="51" t="s">
        <v>1</v>
      </c>
      <c r="G36" s="51"/>
      <c r="H36" s="51"/>
      <c r="I36" s="51"/>
      <c r="J36" s="51"/>
      <c r="K36" s="51"/>
      <c r="L36" s="51"/>
      <c r="M36" s="51"/>
      <c r="N36" s="51"/>
      <c r="O36" s="2082" t="s">
        <v>162</v>
      </c>
      <c r="P36" s="2082"/>
      <c r="Q36" s="2082"/>
      <c r="R36" s="2082"/>
      <c r="S36" s="2082"/>
      <c r="T36" s="2082"/>
      <c r="U36" s="2082"/>
      <c r="V36" s="2082"/>
      <c r="W36" s="2082"/>
      <c r="X36" s="2082"/>
      <c r="Y36" s="2082"/>
      <c r="Z36" s="2082"/>
      <c r="AA36" s="2082"/>
      <c r="AB36" s="2082"/>
      <c r="AC36" s="2082"/>
      <c r="AD36" s="2082"/>
      <c r="AE36" s="2082"/>
      <c r="AF36" s="137"/>
      <c r="AG36" s="2084">
        <v>3</v>
      </c>
      <c r="AH36" s="2972">
        <f>'FE-1770S'!AH36:AR37</f>
        <v>0</v>
      </c>
      <c r="AI36" s="2973"/>
      <c r="AJ36" s="2973"/>
      <c r="AK36" s="2973"/>
      <c r="AL36" s="2973"/>
      <c r="AM36" s="2973"/>
      <c r="AN36" s="2973"/>
      <c r="AO36" s="2973"/>
      <c r="AP36" s="2973"/>
      <c r="AQ36" s="2973"/>
      <c r="AR36" s="418"/>
      <c r="AS36" s="25"/>
    </row>
    <row r="37" spans="2:45" s="24" customFormat="1" ht="9" customHeight="1" x14ac:dyDescent="0.25">
      <c r="B37" s="2146"/>
      <c r="C37" s="2147"/>
      <c r="D37" s="2148"/>
      <c r="E37" s="26"/>
      <c r="F37" s="49" t="s">
        <v>166</v>
      </c>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137"/>
      <c r="AG37" s="2085"/>
      <c r="AH37" s="2974"/>
      <c r="AI37" s="2975"/>
      <c r="AJ37" s="2975"/>
      <c r="AK37" s="2975"/>
      <c r="AL37" s="2975"/>
      <c r="AM37" s="2975"/>
      <c r="AN37" s="2975"/>
      <c r="AO37" s="2975"/>
      <c r="AP37" s="2975"/>
      <c r="AQ37" s="2975"/>
      <c r="AR37" s="434"/>
      <c r="AS37" s="25"/>
    </row>
    <row r="38" spans="2:45" s="24" customFormat="1" ht="3" customHeight="1" x14ac:dyDescent="0.25">
      <c r="B38" s="2146"/>
      <c r="C38" s="2147"/>
      <c r="D38" s="2148"/>
      <c r="E38" s="26"/>
      <c r="F38" s="50"/>
      <c r="G38" s="50"/>
      <c r="H38" s="50"/>
      <c r="I38" s="50"/>
      <c r="J38" s="50"/>
      <c r="K38" s="50"/>
      <c r="L38" s="50"/>
      <c r="M38" s="50"/>
      <c r="N38" s="50"/>
      <c r="O38" s="50"/>
      <c r="P38" s="50"/>
      <c r="Q38" s="50"/>
      <c r="R38" s="50"/>
      <c r="S38" s="50"/>
      <c r="T38" s="50"/>
      <c r="U38" s="50"/>
      <c r="V38" s="50"/>
      <c r="W38" s="50"/>
      <c r="X38" s="50"/>
      <c r="Y38" s="50"/>
      <c r="Z38" s="50"/>
      <c r="AA38" s="50"/>
      <c r="AB38" s="50"/>
      <c r="AC38" s="50"/>
      <c r="AD38" s="25"/>
      <c r="AE38" s="25"/>
      <c r="AF38" s="25"/>
      <c r="AG38" s="47"/>
      <c r="AH38" s="482"/>
      <c r="AI38" s="482"/>
      <c r="AJ38" s="482"/>
      <c r="AK38" s="482"/>
      <c r="AL38" s="482"/>
      <c r="AM38" s="482"/>
      <c r="AN38" s="482"/>
      <c r="AO38" s="482"/>
      <c r="AP38" s="482"/>
      <c r="AQ38" s="482"/>
      <c r="AR38" s="355"/>
      <c r="AS38" s="25"/>
    </row>
    <row r="39" spans="2:45" s="24" customFormat="1" ht="15" customHeight="1" x14ac:dyDescent="0.25">
      <c r="B39" s="2146"/>
      <c r="C39" s="2147"/>
      <c r="D39" s="2148"/>
      <c r="E39" s="59" t="s">
        <v>587</v>
      </c>
      <c r="F39" s="51" t="s">
        <v>18</v>
      </c>
      <c r="G39" s="51"/>
      <c r="H39" s="51"/>
      <c r="I39" s="51"/>
      <c r="J39" s="51"/>
      <c r="K39" s="51"/>
      <c r="L39" s="51"/>
      <c r="M39" s="51"/>
      <c r="N39" s="51"/>
      <c r="O39" s="51"/>
      <c r="P39" s="2082" t="s">
        <v>92</v>
      </c>
      <c r="Q39" s="2082"/>
      <c r="R39" s="2082"/>
      <c r="S39" s="2082"/>
      <c r="T39" s="2082"/>
      <c r="U39" s="2082"/>
      <c r="V39" s="2082"/>
      <c r="W39" s="2082"/>
      <c r="X39" s="2082"/>
      <c r="Y39" s="2082"/>
      <c r="Z39" s="2082"/>
      <c r="AA39" s="2082"/>
      <c r="AB39" s="2082"/>
      <c r="AC39" s="2082"/>
      <c r="AD39" s="2082"/>
      <c r="AE39" s="2082"/>
      <c r="AF39" s="1244"/>
      <c r="AG39" s="2084">
        <v>4</v>
      </c>
      <c r="AH39" s="2972">
        <f>'FE-1770S'!AH39:AR40</f>
        <v>0</v>
      </c>
      <c r="AI39" s="2973"/>
      <c r="AJ39" s="2973"/>
      <c r="AK39" s="2973"/>
      <c r="AL39" s="2973"/>
      <c r="AM39" s="2973"/>
      <c r="AN39" s="2973"/>
      <c r="AO39" s="2973"/>
      <c r="AP39" s="2973"/>
      <c r="AQ39" s="2973"/>
      <c r="AR39" s="418"/>
      <c r="AS39" s="25"/>
    </row>
    <row r="40" spans="2:45" s="24" customFormat="1" ht="10.5" customHeight="1" x14ac:dyDescent="0.25">
      <c r="B40" s="2146"/>
      <c r="C40" s="2147"/>
      <c r="D40" s="2148"/>
      <c r="E40" s="26"/>
      <c r="F40" s="25"/>
      <c r="G40" s="25"/>
      <c r="H40" s="25"/>
      <c r="I40" s="25"/>
      <c r="J40" s="25"/>
      <c r="K40" s="25"/>
      <c r="L40" s="25"/>
      <c r="M40" s="25"/>
      <c r="N40" s="25"/>
      <c r="O40" s="25"/>
      <c r="P40" s="25"/>
      <c r="Q40" s="25"/>
      <c r="R40" s="25"/>
      <c r="S40" s="25"/>
      <c r="T40" s="25"/>
      <c r="U40" s="25"/>
      <c r="V40" s="25"/>
      <c r="W40" s="25"/>
      <c r="X40" s="1243"/>
      <c r="Y40" s="1243"/>
      <c r="Z40" s="1243"/>
      <c r="AA40" s="1243"/>
      <c r="AB40" s="1243"/>
      <c r="AC40" s="1243"/>
      <c r="AD40" s="1243"/>
      <c r="AE40" s="1243"/>
      <c r="AF40" s="1244"/>
      <c r="AG40" s="2085"/>
      <c r="AH40" s="2974"/>
      <c r="AI40" s="2975"/>
      <c r="AJ40" s="2975"/>
      <c r="AK40" s="2975"/>
      <c r="AL40" s="2975"/>
      <c r="AM40" s="2975"/>
      <c r="AN40" s="2975"/>
      <c r="AO40" s="2975"/>
      <c r="AP40" s="2975"/>
      <c r="AQ40" s="2975"/>
      <c r="AR40" s="434"/>
      <c r="AS40" s="25"/>
    </row>
    <row r="41" spans="2:45" s="24" customFormat="1" ht="3" customHeight="1" x14ac:dyDescent="0.25">
      <c r="B41" s="2146"/>
      <c r="C41" s="2147"/>
      <c r="D41" s="2148"/>
      <c r="E41" s="26"/>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47"/>
      <c r="AH41" s="482"/>
      <c r="AI41" s="482"/>
      <c r="AJ41" s="482"/>
      <c r="AK41" s="482"/>
      <c r="AL41" s="482"/>
      <c r="AM41" s="482"/>
      <c r="AN41" s="482"/>
      <c r="AO41" s="482"/>
      <c r="AP41" s="482"/>
      <c r="AQ41" s="482"/>
      <c r="AR41" s="355"/>
      <c r="AS41" s="25"/>
    </row>
    <row r="42" spans="2:45" s="24" customFormat="1" ht="15" customHeight="1" x14ac:dyDescent="0.25">
      <c r="B42" s="2146"/>
      <c r="C42" s="2147"/>
      <c r="D42" s="2148"/>
      <c r="E42" s="59" t="s">
        <v>588</v>
      </c>
      <c r="F42" s="51" t="s">
        <v>583</v>
      </c>
      <c r="G42" s="51"/>
      <c r="H42" s="51"/>
      <c r="I42" s="51"/>
      <c r="J42" s="51"/>
      <c r="K42" s="51"/>
      <c r="L42" s="51"/>
      <c r="M42" s="51"/>
      <c r="N42" s="51"/>
      <c r="O42" s="51"/>
      <c r="P42" s="51"/>
      <c r="Q42" s="51"/>
      <c r="R42" s="51"/>
      <c r="S42" s="51"/>
      <c r="T42" s="51"/>
      <c r="U42" s="2082" t="s">
        <v>83</v>
      </c>
      <c r="V42" s="2082"/>
      <c r="W42" s="2082"/>
      <c r="X42" s="2082"/>
      <c r="Y42" s="2082"/>
      <c r="Z42" s="2082"/>
      <c r="AA42" s="2082"/>
      <c r="AB42" s="2082"/>
      <c r="AC42" s="2082"/>
      <c r="AD42" s="2082"/>
      <c r="AE42" s="2082"/>
      <c r="AF42" s="25"/>
      <c r="AG42" s="2084">
        <v>5</v>
      </c>
      <c r="AH42" s="2972">
        <f>'FE-1770S'!AH42:AR43</f>
        <v>0</v>
      </c>
      <c r="AI42" s="2973"/>
      <c r="AJ42" s="2973"/>
      <c r="AK42" s="2973"/>
      <c r="AL42" s="2973"/>
      <c r="AM42" s="2973"/>
      <c r="AN42" s="2973"/>
      <c r="AO42" s="2973"/>
      <c r="AP42" s="2973"/>
      <c r="AQ42" s="2973"/>
      <c r="AR42" s="418"/>
      <c r="AS42" s="25"/>
    </row>
    <row r="43" spans="2:45" s="24" customFormat="1" ht="9" customHeight="1" x14ac:dyDescent="0.25">
      <c r="B43" s="2146"/>
      <c r="C43" s="2147"/>
      <c r="D43" s="2148"/>
      <c r="E43" s="26"/>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085"/>
      <c r="AH43" s="2974"/>
      <c r="AI43" s="2975"/>
      <c r="AJ43" s="2975"/>
      <c r="AK43" s="2975"/>
      <c r="AL43" s="2975"/>
      <c r="AM43" s="2975"/>
      <c r="AN43" s="2975"/>
      <c r="AO43" s="2975"/>
      <c r="AP43" s="2975"/>
      <c r="AQ43" s="2975"/>
      <c r="AR43" s="434"/>
      <c r="AS43" s="25"/>
    </row>
    <row r="44" spans="2:45" s="24" customFormat="1" ht="3" customHeight="1" x14ac:dyDescent="0.25">
      <c r="B44" s="2146"/>
      <c r="C44" s="2147"/>
      <c r="D44" s="2148"/>
      <c r="E44" s="26"/>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47"/>
      <c r="AH44" s="482"/>
      <c r="AI44" s="482"/>
      <c r="AJ44" s="482"/>
      <c r="AK44" s="482"/>
      <c r="AL44" s="482"/>
      <c r="AM44" s="482"/>
      <c r="AN44" s="482"/>
      <c r="AO44" s="482"/>
      <c r="AP44" s="482"/>
      <c r="AQ44" s="482"/>
      <c r="AR44" s="355"/>
      <c r="AS44" s="25"/>
    </row>
    <row r="45" spans="2:45" s="24" customFormat="1" ht="15" customHeight="1" x14ac:dyDescent="0.25">
      <c r="B45" s="2146"/>
      <c r="C45" s="2147"/>
      <c r="D45" s="2148"/>
      <c r="E45" s="59" t="s">
        <v>589</v>
      </c>
      <c r="F45" s="18" t="s">
        <v>591</v>
      </c>
      <c r="G45" s="18"/>
      <c r="H45" s="18"/>
      <c r="I45" s="18"/>
      <c r="J45" s="18"/>
      <c r="K45" s="18"/>
      <c r="L45" s="18"/>
      <c r="M45" s="18"/>
      <c r="N45" s="18"/>
      <c r="O45" s="18"/>
      <c r="P45" s="18"/>
      <c r="Q45" s="18"/>
      <c r="R45" s="18"/>
      <c r="S45" s="18"/>
      <c r="T45" s="18"/>
      <c r="U45" s="18"/>
      <c r="V45" s="18"/>
      <c r="W45" s="18"/>
      <c r="X45" s="18"/>
      <c r="Y45" s="18"/>
      <c r="Z45" s="25"/>
      <c r="AA45" s="25"/>
      <c r="AB45" s="25"/>
      <c r="AC45" s="25" t="s">
        <v>163</v>
      </c>
      <c r="AD45" s="25"/>
      <c r="AE45" s="25"/>
      <c r="AF45" s="25"/>
      <c r="AG45" s="2084">
        <v>6</v>
      </c>
      <c r="AH45" s="2972">
        <f>'FE-1770S'!AH45:AR46</f>
        <v>0</v>
      </c>
      <c r="AI45" s="2973"/>
      <c r="AJ45" s="2973"/>
      <c r="AK45" s="2973"/>
      <c r="AL45" s="2973"/>
      <c r="AM45" s="2973"/>
      <c r="AN45" s="2973"/>
      <c r="AO45" s="2973"/>
      <c r="AP45" s="2973"/>
      <c r="AQ45" s="2973"/>
      <c r="AR45" s="418"/>
      <c r="AS45" s="25"/>
    </row>
    <row r="46" spans="2:45" s="24" customFormat="1" ht="12" customHeight="1" x14ac:dyDescent="0.25">
      <c r="B46" s="2146"/>
      <c r="C46" s="2147"/>
      <c r="D46" s="2148"/>
      <c r="E46" s="59"/>
      <c r="F46" s="51" t="s">
        <v>590</v>
      </c>
      <c r="G46" s="51"/>
      <c r="H46" s="51"/>
      <c r="I46" s="51"/>
      <c r="J46" s="51"/>
      <c r="K46" s="51"/>
      <c r="L46" s="51"/>
      <c r="M46" s="51"/>
      <c r="N46" s="51"/>
      <c r="O46" s="51"/>
      <c r="P46" s="51"/>
      <c r="Q46" s="51"/>
      <c r="R46" s="51"/>
      <c r="S46" s="51"/>
      <c r="T46" s="51"/>
      <c r="U46" s="51"/>
      <c r="V46" s="51"/>
      <c r="W46" s="51"/>
      <c r="X46" s="51"/>
      <c r="Y46" s="51"/>
      <c r="Z46" s="25"/>
      <c r="AA46" s="25"/>
      <c r="AB46" s="25"/>
      <c r="AC46" s="25"/>
      <c r="AD46" s="25"/>
      <c r="AE46" s="25"/>
      <c r="AF46" s="25"/>
      <c r="AG46" s="2085"/>
      <c r="AH46" s="2974"/>
      <c r="AI46" s="2975"/>
      <c r="AJ46" s="2975"/>
      <c r="AK46" s="2975"/>
      <c r="AL46" s="2975"/>
      <c r="AM46" s="2975"/>
      <c r="AN46" s="2975"/>
      <c r="AO46" s="2975"/>
      <c r="AP46" s="2975"/>
      <c r="AQ46" s="2975"/>
      <c r="AR46" s="434"/>
      <c r="AS46" s="25"/>
    </row>
    <row r="47" spans="2:45" s="24" customFormat="1" ht="3.95" customHeight="1" x14ac:dyDescent="0.25">
      <c r="B47" s="2149"/>
      <c r="C47" s="2150"/>
      <c r="D47" s="2151"/>
      <c r="E47" s="191"/>
      <c r="F47" s="189"/>
      <c r="G47" s="189"/>
      <c r="H47" s="189"/>
      <c r="I47" s="189"/>
      <c r="J47" s="189"/>
      <c r="K47" s="189"/>
      <c r="L47" s="189"/>
      <c r="M47" s="189"/>
      <c r="N47" s="189"/>
      <c r="O47" s="189"/>
      <c r="P47" s="189"/>
      <c r="Q47" s="189"/>
      <c r="R47" s="189"/>
      <c r="S47" s="189"/>
      <c r="T47" s="189"/>
      <c r="U47" s="189"/>
      <c r="V47" s="189"/>
      <c r="W47" s="189"/>
      <c r="X47" s="189"/>
      <c r="Y47" s="189"/>
      <c r="Z47" s="189"/>
      <c r="AA47" s="189"/>
      <c r="AB47" s="189"/>
      <c r="AC47" s="189"/>
      <c r="AD47" s="189"/>
      <c r="AE47" s="189"/>
      <c r="AF47" s="189"/>
      <c r="AG47" s="192"/>
      <c r="AH47" s="483"/>
      <c r="AI47" s="483"/>
      <c r="AJ47" s="483"/>
      <c r="AK47" s="483"/>
      <c r="AL47" s="483"/>
      <c r="AM47" s="483"/>
      <c r="AN47" s="483"/>
      <c r="AO47" s="483"/>
      <c r="AP47" s="483"/>
      <c r="AQ47" s="483"/>
      <c r="AR47" s="361"/>
      <c r="AS47" s="25"/>
    </row>
    <row r="48" spans="2:45" s="24" customFormat="1" ht="3.95" customHeight="1" x14ac:dyDescent="0.25">
      <c r="B48" s="2152" t="s">
        <v>95</v>
      </c>
      <c r="C48" s="2153"/>
      <c r="D48" s="2154"/>
      <c r="E48" s="193"/>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5"/>
      <c r="AH48" s="484"/>
      <c r="AI48" s="484"/>
      <c r="AJ48" s="484"/>
      <c r="AK48" s="484"/>
      <c r="AL48" s="484"/>
      <c r="AM48" s="484"/>
      <c r="AN48" s="484"/>
      <c r="AO48" s="484"/>
      <c r="AP48" s="484"/>
      <c r="AQ48" s="484"/>
      <c r="AR48" s="362"/>
      <c r="AS48" s="25"/>
    </row>
    <row r="49" spans="2:45" s="24" customFormat="1" ht="6.95" customHeight="1" x14ac:dyDescent="0.25">
      <c r="B49" s="2155"/>
      <c r="C49" s="2156"/>
      <c r="D49" s="2157"/>
      <c r="E49" s="70"/>
      <c r="F49" s="25"/>
      <c r="G49" s="25"/>
      <c r="H49" s="25"/>
      <c r="I49" s="25"/>
      <c r="J49" s="25"/>
      <c r="K49" s="25"/>
      <c r="L49" s="25"/>
      <c r="M49" s="25"/>
      <c r="N49" s="25"/>
      <c r="O49" s="89"/>
      <c r="P49" s="25"/>
      <c r="Q49" s="25"/>
      <c r="R49" s="25"/>
      <c r="S49" s="25"/>
      <c r="T49" s="25"/>
      <c r="U49" s="25"/>
      <c r="V49" s="25"/>
      <c r="W49" s="25"/>
      <c r="X49" s="25"/>
      <c r="Y49" s="25"/>
      <c r="Z49" s="25"/>
      <c r="AA49" s="25"/>
      <c r="AB49" s="25"/>
      <c r="AC49" s="25"/>
      <c r="AD49" s="25"/>
      <c r="AE49" s="25"/>
      <c r="AF49" s="25"/>
      <c r="AG49" s="47"/>
      <c r="AH49" s="482"/>
      <c r="AI49" s="482"/>
      <c r="AJ49" s="482"/>
      <c r="AK49" s="482"/>
      <c r="AL49" s="482"/>
      <c r="AM49" s="482"/>
      <c r="AN49" s="482"/>
      <c r="AO49" s="482"/>
      <c r="AP49" s="482"/>
      <c r="AQ49" s="482"/>
      <c r="AR49" s="355"/>
      <c r="AS49" s="25"/>
    </row>
    <row r="50" spans="2:45" s="24" customFormat="1" ht="15" customHeight="1" x14ac:dyDescent="0.25">
      <c r="B50" s="2155"/>
      <c r="C50" s="2156"/>
      <c r="D50" s="2157"/>
      <c r="E50" s="59" t="s">
        <v>592</v>
      </c>
      <c r="F50" s="51" t="s">
        <v>2</v>
      </c>
      <c r="G50" s="51"/>
      <c r="H50" s="51"/>
      <c r="I50" s="51"/>
      <c r="J50" s="51"/>
      <c r="K50" s="51"/>
      <c r="L50" s="51"/>
      <c r="M50" s="51"/>
      <c r="N50" s="51"/>
      <c r="O50" s="263" t="s">
        <v>169</v>
      </c>
      <c r="P50" s="1545" t="str">
        <f>'FE-1770S'!P50</f>
        <v/>
      </c>
      <c r="Q50" s="263"/>
      <c r="R50" s="263" t="s">
        <v>170</v>
      </c>
      <c r="S50" s="1608" t="str">
        <f>'FE-1770S'!S50</f>
        <v/>
      </c>
      <c r="T50" s="263"/>
      <c r="U50" s="263" t="s">
        <v>171</v>
      </c>
      <c r="V50" s="1608" t="str">
        <f>'FE-1770S'!V50</f>
        <v/>
      </c>
      <c r="W50" s="263"/>
      <c r="X50" s="263"/>
      <c r="Y50" s="775"/>
      <c r="Z50" s="263"/>
      <c r="AA50" s="263"/>
      <c r="AB50" s="775"/>
      <c r="AC50" s="51"/>
      <c r="AD50" s="51"/>
      <c r="AE50" s="25"/>
      <c r="AF50" s="25"/>
      <c r="AG50" s="2084">
        <v>7</v>
      </c>
      <c r="AH50" s="2972">
        <f>'FE-1770S'!AH50:AR51</f>
        <v>0</v>
      </c>
      <c r="AI50" s="2973"/>
      <c r="AJ50" s="2973"/>
      <c r="AK50" s="2973"/>
      <c r="AL50" s="2973"/>
      <c r="AM50" s="2973"/>
      <c r="AN50" s="2973"/>
      <c r="AO50" s="2973"/>
      <c r="AP50" s="2973"/>
      <c r="AQ50" s="2973"/>
      <c r="AR50" s="418"/>
      <c r="AS50" s="25"/>
    </row>
    <row r="51" spans="2:45" s="24" customFormat="1" ht="9" customHeight="1" x14ac:dyDescent="0.25">
      <c r="B51" s="2155"/>
      <c r="C51" s="2156"/>
      <c r="D51" s="2157"/>
      <c r="E51" s="26"/>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085"/>
      <c r="AH51" s="2974"/>
      <c r="AI51" s="2975"/>
      <c r="AJ51" s="2975"/>
      <c r="AK51" s="2975"/>
      <c r="AL51" s="2975"/>
      <c r="AM51" s="2975"/>
      <c r="AN51" s="2975"/>
      <c r="AO51" s="2975"/>
      <c r="AP51" s="2975"/>
      <c r="AQ51" s="2975"/>
      <c r="AR51" s="434"/>
      <c r="AS51" s="25"/>
    </row>
    <row r="52" spans="2:45" s="24" customFormat="1" ht="3" customHeight="1" x14ac:dyDescent="0.25">
      <c r="B52" s="2155"/>
      <c r="C52" s="2156"/>
      <c r="D52" s="2157"/>
      <c r="E52" s="26"/>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47"/>
      <c r="AH52" s="482"/>
      <c r="AI52" s="482"/>
      <c r="AJ52" s="482"/>
      <c r="AK52" s="482"/>
      <c r="AL52" s="482"/>
      <c r="AM52" s="482"/>
      <c r="AN52" s="482"/>
      <c r="AO52" s="482"/>
      <c r="AP52" s="482"/>
      <c r="AQ52" s="482"/>
      <c r="AR52" s="355"/>
      <c r="AS52" s="25"/>
    </row>
    <row r="53" spans="2:45" s="24" customFormat="1" ht="15" customHeight="1" x14ac:dyDescent="0.25">
      <c r="B53" s="2155"/>
      <c r="C53" s="2156"/>
      <c r="D53" s="2157"/>
      <c r="E53" s="59" t="s">
        <v>593</v>
      </c>
      <c r="F53" s="51" t="s">
        <v>19</v>
      </c>
      <c r="G53" s="51"/>
      <c r="H53" s="51"/>
      <c r="I53" s="51"/>
      <c r="J53" s="51"/>
      <c r="K53" s="51"/>
      <c r="L53" s="51"/>
      <c r="M53" s="51"/>
      <c r="N53" s="51"/>
      <c r="O53" s="2082" t="s">
        <v>118</v>
      </c>
      <c r="P53" s="2082"/>
      <c r="Q53" s="2082"/>
      <c r="R53" s="2082"/>
      <c r="S53" s="2082"/>
      <c r="T53" s="2082"/>
      <c r="U53" s="2082"/>
      <c r="V53" s="2082"/>
      <c r="W53" s="2082"/>
      <c r="X53" s="2082"/>
      <c r="Y53" s="2082"/>
      <c r="Z53" s="2082"/>
      <c r="AA53" s="2082"/>
      <c r="AB53" s="2082"/>
      <c r="AC53" s="2082"/>
      <c r="AD53" s="2082"/>
      <c r="AE53" s="2082"/>
      <c r="AF53" s="25"/>
      <c r="AG53" s="120">
        <v>8</v>
      </c>
      <c r="AH53" s="2972">
        <f>'FE-1770S'!AH53:AR54</f>
        <v>0</v>
      </c>
      <c r="AI53" s="2973"/>
      <c r="AJ53" s="2973"/>
      <c r="AK53" s="2973"/>
      <c r="AL53" s="2973"/>
      <c r="AM53" s="2973"/>
      <c r="AN53" s="2973"/>
      <c r="AO53" s="2973"/>
      <c r="AP53" s="2973"/>
      <c r="AQ53" s="2973"/>
      <c r="AR53" s="418"/>
      <c r="AS53" s="25"/>
    </row>
    <row r="54" spans="2:45" s="24" customFormat="1" ht="9" customHeight="1" x14ac:dyDescent="0.25">
      <c r="B54" s="2155"/>
      <c r="C54" s="2156"/>
      <c r="D54" s="2157"/>
      <c r="E54" s="59"/>
      <c r="F54" s="51"/>
      <c r="G54" s="51"/>
      <c r="H54" s="51"/>
      <c r="I54" s="51"/>
      <c r="J54" s="51"/>
      <c r="K54" s="51"/>
      <c r="L54" s="51"/>
      <c r="M54" s="51"/>
      <c r="N54" s="51"/>
      <c r="O54" s="25"/>
      <c r="P54" s="25"/>
      <c r="Q54" s="25"/>
      <c r="R54" s="25"/>
      <c r="S54" s="25"/>
      <c r="T54" s="25"/>
      <c r="U54" s="25"/>
      <c r="V54" s="25"/>
      <c r="W54" s="25"/>
      <c r="X54" s="25"/>
      <c r="Y54" s="25"/>
      <c r="Z54" s="25"/>
      <c r="AA54" s="25"/>
      <c r="AB54" s="25"/>
      <c r="AC54" s="25"/>
      <c r="AD54" s="25"/>
      <c r="AE54" s="25"/>
      <c r="AF54" s="25"/>
      <c r="AG54" s="122"/>
      <c r="AH54" s="2974"/>
      <c r="AI54" s="2975"/>
      <c r="AJ54" s="2975"/>
      <c r="AK54" s="2975"/>
      <c r="AL54" s="2975"/>
      <c r="AM54" s="2975"/>
      <c r="AN54" s="2975"/>
      <c r="AO54" s="2975"/>
      <c r="AP54" s="2975"/>
      <c r="AQ54" s="2975"/>
      <c r="AR54" s="434"/>
      <c r="AS54" s="25"/>
    </row>
    <row r="55" spans="2:45" s="24" customFormat="1" ht="3.95" customHeight="1" x14ac:dyDescent="0.25">
      <c r="B55" s="2158"/>
      <c r="C55" s="2159"/>
      <c r="D55" s="2160"/>
      <c r="E55" s="191"/>
      <c r="F55" s="189"/>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92"/>
      <c r="AH55" s="483"/>
      <c r="AI55" s="483"/>
      <c r="AJ55" s="483"/>
      <c r="AK55" s="483"/>
      <c r="AL55" s="483"/>
      <c r="AM55" s="483"/>
      <c r="AN55" s="483"/>
      <c r="AO55" s="483"/>
      <c r="AP55" s="483"/>
      <c r="AQ55" s="483"/>
      <c r="AR55" s="361"/>
      <c r="AS55" s="25"/>
    </row>
    <row r="56" spans="2:45" s="24" customFormat="1" ht="3" customHeight="1" x14ac:dyDescent="0.25">
      <c r="B56" s="223"/>
      <c r="C56" s="59"/>
      <c r="D56" s="181"/>
      <c r="E56" s="26"/>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47"/>
      <c r="AH56" s="482"/>
      <c r="AI56" s="482"/>
      <c r="AJ56" s="482"/>
      <c r="AK56" s="482"/>
      <c r="AL56" s="482"/>
      <c r="AM56" s="482"/>
      <c r="AN56" s="482"/>
      <c r="AO56" s="482"/>
      <c r="AP56" s="482"/>
      <c r="AQ56" s="482"/>
      <c r="AR56" s="355"/>
      <c r="AS56" s="25"/>
    </row>
    <row r="57" spans="2:45" s="24" customFormat="1" ht="6.95" customHeight="1" x14ac:dyDescent="0.25">
      <c r="B57" s="2146" t="s">
        <v>96</v>
      </c>
      <c r="C57" s="2147"/>
      <c r="D57" s="2148"/>
      <c r="E57" s="70"/>
      <c r="F57" s="25"/>
      <c r="G57" s="25"/>
      <c r="H57" s="25"/>
      <c r="I57" s="25"/>
      <c r="J57" s="25"/>
      <c r="K57" s="89"/>
      <c r="L57" s="89"/>
      <c r="M57" s="25"/>
      <c r="N57" s="25"/>
      <c r="O57" s="25"/>
      <c r="P57" s="25"/>
      <c r="Q57" s="25"/>
      <c r="R57" s="25"/>
      <c r="S57" s="25"/>
      <c r="T57" s="25"/>
      <c r="U57" s="25"/>
      <c r="V57" s="25"/>
      <c r="W57" s="25"/>
      <c r="X57" s="25"/>
      <c r="Y57" s="25"/>
      <c r="Z57" s="25"/>
      <c r="AA57" s="25"/>
      <c r="AB57" s="25"/>
      <c r="AC57" s="25"/>
      <c r="AD57" s="25"/>
      <c r="AE57" s="25"/>
      <c r="AF57" s="25"/>
      <c r="AG57" s="47"/>
      <c r="AH57" s="482"/>
      <c r="AI57" s="482"/>
      <c r="AJ57" s="482"/>
      <c r="AK57" s="482"/>
      <c r="AL57" s="482"/>
      <c r="AM57" s="482"/>
      <c r="AN57" s="482"/>
      <c r="AO57" s="482"/>
      <c r="AP57" s="482"/>
      <c r="AQ57" s="482"/>
      <c r="AR57" s="355"/>
      <c r="AS57" s="25"/>
    </row>
    <row r="58" spans="2:45" s="24" customFormat="1" ht="15" customHeight="1" x14ac:dyDescent="0.25">
      <c r="B58" s="2146"/>
      <c r="C58" s="2147"/>
      <c r="D58" s="2148"/>
      <c r="E58" s="59" t="s">
        <v>594</v>
      </c>
      <c r="F58" s="51" t="s">
        <v>3</v>
      </c>
      <c r="G58" s="51"/>
      <c r="H58" s="51"/>
      <c r="I58" s="51"/>
      <c r="J58" s="51" t="s">
        <v>142</v>
      </c>
      <c r="K58" s="25"/>
      <c r="L58" s="51"/>
      <c r="M58" s="51"/>
      <c r="N58" s="51"/>
      <c r="O58" s="51"/>
      <c r="P58" s="51"/>
      <c r="Q58" s="51"/>
      <c r="R58" s="51"/>
      <c r="S58" s="51"/>
      <c r="T58" s="2082" t="s">
        <v>120</v>
      </c>
      <c r="U58" s="2082"/>
      <c r="V58" s="2082"/>
      <c r="W58" s="2082"/>
      <c r="X58" s="2082"/>
      <c r="Y58" s="2082"/>
      <c r="Z58" s="2082"/>
      <c r="AA58" s="2082"/>
      <c r="AB58" s="2082"/>
      <c r="AC58" s="2082"/>
      <c r="AD58" s="2082"/>
      <c r="AE58" s="2082"/>
      <c r="AF58" s="51"/>
      <c r="AG58" s="2084">
        <v>9</v>
      </c>
      <c r="AH58" s="2972" t="e">
        <f>'FE-1770S'!AH58:AR59</f>
        <v>#DIV/0!</v>
      </c>
      <c r="AI58" s="2973"/>
      <c r="AJ58" s="2973"/>
      <c r="AK58" s="2973"/>
      <c r="AL58" s="2973"/>
      <c r="AM58" s="2973"/>
      <c r="AN58" s="2973"/>
      <c r="AO58" s="2973"/>
      <c r="AP58" s="2973"/>
      <c r="AQ58" s="2973"/>
      <c r="AR58" s="418"/>
      <c r="AS58" s="25"/>
    </row>
    <row r="59" spans="2:45" s="24" customFormat="1" ht="9" customHeight="1" x14ac:dyDescent="0.25">
      <c r="B59" s="2146"/>
      <c r="C59" s="2147"/>
      <c r="D59" s="2148"/>
      <c r="E59" s="59"/>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2085"/>
      <c r="AH59" s="2974"/>
      <c r="AI59" s="2975"/>
      <c r="AJ59" s="2975"/>
      <c r="AK59" s="2975"/>
      <c r="AL59" s="2975"/>
      <c r="AM59" s="2975"/>
      <c r="AN59" s="2975"/>
      <c r="AO59" s="2975"/>
      <c r="AP59" s="2975"/>
      <c r="AQ59" s="2975"/>
      <c r="AR59" s="434"/>
      <c r="AS59" s="25"/>
    </row>
    <row r="60" spans="2:45" s="24" customFormat="1" ht="3" customHeight="1" x14ac:dyDescent="0.25">
      <c r="B60" s="2146"/>
      <c r="C60" s="2147"/>
      <c r="D60" s="2148"/>
      <c r="E60" s="59"/>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47"/>
      <c r="AH60" s="482"/>
      <c r="AI60" s="482"/>
      <c r="AJ60" s="482"/>
      <c r="AK60" s="482"/>
      <c r="AL60" s="482"/>
      <c r="AM60" s="482"/>
      <c r="AN60" s="482"/>
      <c r="AO60" s="482"/>
      <c r="AP60" s="482"/>
      <c r="AQ60" s="482"/>
      <c r="AR60" s="355"/>
      <c r="AS60" s="25"/>
    </row>
    <row r="61" spans="2:45" s="24" customFormat="1" ht="15" customHeight="1" x14ac:dyDescent="0.25">
      <c r="B61" s="2146"/>
      <c r="C61" s="2147"/>
      <c r="D61" s="2148"/>
      <c r="E61" s="59" t="s">
        <v>595</v>
      </c>
      <c r="F61" s="51" t="s">
        <v>4</v>
      </c>
      <c r="G61" s="51"/>
      <c r="H61" s="51"/>
      <c r="I61" s="51"/>
      <c r="J61" s="51"/>
      <c r="K61" s="51"/>
      <c r="L61" s="51"/>
      <c r="M61" s="51"/>
      <c r="N61" s="51"/>
      <c r="O61" s="51"/>
      <c r="P61" s="51"/>
      <c r="Q61" s="51"/>
      <c r="R61" s="51"/>
      <c r="S61" s="51"/>
      <c r="T61" s="51"/>
      <c r="U61" s="51"/>
      <c r="V61" s="51"/>
      <c r="W61" s="51"/>
      <c r="X61" s="51"/>
      <c r="Y61" s="51" t="s">
        <v>82</v>
      </c>
      <c r="AA61" s="51"/>
      <c r="AB61" s="51"/>
      <c r="AC61" s="51"/>
      <c r="AD61" s="51"/>
      <c r="AE61" s="51"/>
      <c r="AF61" s="51"/>
      <c r="AG61" s="2084">
        <v>10</v>
      </c>
      <c r="AH61" s="2972">
        <f>'FE-1770S'!AH61:AR62</f>
        <v>0</v>
      </c>
      <c r="AI61" s="2973"/>
      <c r="AJ61" s="2973"/>
      <c r="AK61" s="2973"/>
      <c r="AL61" s="2973"/>
      <c r="AM61" s="2973"/>
      <c r="AN61" s="2973"/>
      <c r="AO61" s="2973"/>
      <c r="AP61" s="2973"/>
      <c r="AQ61" s="2973"/>
      <c r="AR61" s="418"/>
      <c r="AS61" s="25"/>
    </row>
    <row r="62" spans="2:45" s="24" customFormat="1" ht="9" customHeight="1" x14ac:dyDescent="0.25">
      <c r="B62" s="2146"/>
      <c r="C62" s="2147"/>
      <c r="D62" s="2148"/>
      <c r="E62" s="59"/>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2085"/>
      <c r="AH62" s="2974"/>
      <c r="AI62" s="2975"/>
      <c r="AJ62" s="2975"/>
      <c r="AK62" s="2975"/>
      <c r="AL62" s="2975"/>
      <c r="AM62" s="2975"/>
      <c r="AN62" s="2975"/>
      <c r="AO62" s="2975"/>
      <c r="AP62" s="2975"/>
      <c r="AQ62" s="2975"/>
      <c r="AR62" s="434"/>
      <c r="AS62" s="25"/>
    </row>
    <row r="63" spans="2:45" s="24" customFormat="1" ht="3" customHeight="1" x14ac:dyDescent="0.25">
      <c r="B63" s="2146"/>
      <c r="C63" s="2147"/>
      <c r="D63" s="2148"/>
      <c r="E63" s="59"/>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96"/>
      <c r="AH63" s="482"/>
      <c r="AI63" s="482"/>
      <c r="AJ63" s="482"/>
      <c r="AK63" s="482"/>
      <c r="AL63" s="482"/>
      <c r="AM63" s="482"/>
      <c r="AN63" s="482"/>
      <c r="AO63" s="482"/>
      <c r="AP63" s="482"/>
      <c r="AQ63" s="482"/>
      <c r="AR63" s="355"/>
      <c r="AS63" s="25"/>
    </row>
    <row r="64" spans="2:45" s="24" customFormat="1" ht="15" customHeight="1" x14ac:dyDescent="0.25">
      <c r="B64" s="2146"/>
      <c r="C64" s="2147"/>
      <c r="D64" s="2148"/>
      <c r="E64" s="59" t="s">
        <v>596</v>
      </c>
      <c r="F64" s="51" t="s">
        <v>136</v>
      </c>
      <c r="G64" s="51"/>
      <c r="H64" s="51"/>
      <c r="I64" s="51"/>
      <c r="J64" s="51"/>
      <c r="K64" s="51"/>
      <c r="L64" s="51"/>
      <c r="M64" s="51"/>
      <c r="N64" s="51" t="s">
        <v>122</v>
      </c>
      <c r="P64" s="51"/>
      <c r="Q64" s="51"/>
      <c r="R64" s="51"/>
      <c r="S64" s="51"/>
      <c r="T64" s="51"/>
      <c r="U64" s="51"/>
      <c r="V64" s="51"/>
      <c r="W64" s="51"/>
      <c r="X64" s="51"/>
      <c r="Y64" s="51"/>
      <c r="Z64" s="51"/>
      <c r="AA64" s="51"/>
      <c r="AB64" s="51"/>
      <c r="AC64" s="51"/>
      <c r="AD64" s="51"/>
      <c r="AE64" s="51"/>
      <c r="AF64" s="51"/>
      <c r="AG64" s="2084">
        <v>11</v>
      </c>
      <c r="AH64" s="2972" t="e">
        <f>'FE-1770S'!AH64:AR65</f>
        <v>#DIV/0!</v>
      </c>
      <c r="AI64" s="2973"/>
      <c r="AJ64" s="2973"/>
      <c r="AK64" s="2973"/>
      <c r="AL64" s="2973"/>
      <c r="AM64" s="2973"/>
      <c r="AN64" s="2973"/>
      <c r="AO64" s="2973"/>
      <c r="AP64" s="2973"/>
      <c r="AQ64" s="2973"/>
      <c r="AR64" s="418"/>
      <c r="AS64" s="25"/>
    </row>
    <row r="65" spans="2:45" s="24" customFormat="1" ht="9" customHeight="1" x14ac:dyDescent="0.25">
      <c r="B65" s="2146"/>
      <c r="C65" s="2147"/>
      <c r="D65" s="2148"/>
      <c r="E65" s="59"/>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2085"/>
      <c r="AH65" s="2974"/>
      <c r="AI65" s="2975"/>
      <c r="AJ65" s="2975"/>
      <c r="AK65" s="2975"/>
      <c r="AL65" s="2975"/>
      <c r="AM65" s="2975"/>
      <c r="AN65" s="2975"/>
      <c r="AO65" s="2975"/>
      <c r="AP65" s="2975"/>
      <c r="AQ65" s="2975"/>
      <c r="AR65" s="434"/>
      <c r="AS65" s="25"/>
    </row>
    <row r="66" spans="2:45" s="24" customFormat="1" ht="3.95" customHeight="1" x14ac:dyDescent="0.25">
      <c r="B66" s="2149"/>
      <c r="C66" s="2150"/>
      <c r="D66" s="2151"/>
      <c r="E66" s="189"/>
      <c r="F66" s="189"/>
      <c r="G66" s="189"/>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192"/>
      <c r="AH66" s="483"/>
      <c r="AI66" s="483"/>
      <c r="AJ66" s="483"/>
      <c r="AK66" s="483"/>
      <c r="AL66" s="483"/>
      <c r="AM66" s="483"/>
      <c r="AN66" s="483"/>
      <c r="AO66" s="483"/>
      <c r="AP66" s="483"/>
      <c r="AQ66" s="483"/>
      <c r="AR66" s="361"/>
      <c r="AS66" s="25"/>
    </row>
    <row r="67" spans="2:45" s="24" customFormat="1" ht="3" customHeight="1" x14ac:dyDescent="0.25">
      <c r="B67" s="223"/>
      <c r="C67" s="59"/>
      <c r="D67" s="181"/>
      <c r="E67" s="26"/>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47"/>
      <c r="AH67" s="482"/>
      <c r="AI67" s="482"/>
      <c r="AJ67" s="482"/>
      <c r="AK67" s="482"/>
      <c r="AL67" s="482"/>
      <c r="AM67" s="482"/>
      <c r="AN67" s="482"/>
      <c r="AO67" s="482"/>
      <c r="AP67" s="482"/>
      <c r="AQ67" s="482"/>
      <c r="AR67" s="355"/>
      <c r="AS67" s="25"/>
    </row>
    <row r="68" spans="2:45" s="24" customFormat="1" ht="6.95" customHeight="1" x14ac:dyDescent="0.25">
      <c r="B68" s="2146" t="s">
        <v>97</v>
      </c>
      <c r="C68" s="2147"/>
      <c r="D68" s="2148"/>
      <c r="E68" s="70"/>
      <c r="F68" s="25"/>
      <c r="G68" s="71"/>
      <c r="H68" s="71"/>
      <c r="I68" s="71"/>
      <c r="J68" s="71"/>
      <c r="K68" s="71"/>
      <c r="L68" s="71"/>
      <c r="M68" s="25"/>
      <c r="N68" s="25"/>
      <c r="O68" s="25"/>
      <c r="P68" s="25"/>
      <c r="Q68" s="25"/>
      <c r="R68" s="25"/>
      <c r="S68" s="25"/>
      <c r="T68" s="25"/>
      <c r="U68" s="25"/>
      <c r="V68" s="25"/>
      <c r="W68" s="25"/>
      <c r="X68" s="25"/>
      <c r="Y68" s="25"/>
      <c r="Z68" s="25"/>
      <c r="AA68" s="25"/>
      <c r="AB68" s="25"/>
      <c r="AC68" s="25"/>
      <c r="AD68" s="25"/>
      <c r="AE68" s="25"/>
      <c r="AF68" s="25"/>
      <c r="AG68" s="47"/>
      <c r="AH68" s="482"/>
      <c r="AI68" s="482"/>
      <c r="AJ68" s="482"/>
      <c r="AK68" s="482"/>
      <c r="AL68" s="482"/>
      <c r="AM68" s="482"/>
      <c r="AN68" s="482"/>
      <c r="AO68" s="482"/>
      <c r="AP68" s="482"/>
      <c r="AQ68" s="482"/>
      <c r="AR68" s="355"/>
      <c r="AS68" s="25"/>
    </row>
    <row r="69" spans="2:45" s="24" customFormat="1" ht="15" customHeight="1" x14ac:dyDescent="0.25">
      <c r="B69" s="2146"/>
      <c r="C69" s="2147"/>
      <c r="D69" s="2148"/>
      <c r="E69" s="59" t="s">
        <v>597</v>
      </c>
      <c r="F69" s="2081" t="s">
        <v>185</v>
      </c>
      <c r="G69" s="2081"/>
      <c r="H69" s="2081"/>
      <c r="I69" s="2081"/>
      <c r="J69" s="2081"/>
      <c r="K69" s="2081"/>
      <c r="L69" s="2081"/>
      <c r="M69" s="2081"/>
      <c r="N69" s="2081"/>
      <c r="O69" s="2081"/>
      <c r="P69" s="2081"/>
      <c r="Q69" s="2081"/>
      <c r="R69" s="2081"/>
      <c r="S69" s="2081"/>
      <c r="T69" s="2081"/>
      <c r="U69" s="2081"/>
      <c r="V69" s="2081"/>
      <c r="W69" s="2081"/>
      <c r="X69" s="2081"/>
      <c r="Y69" s="2081"/>
      <c r="Z69" s="2081"/>
      <c r="AA69" s="2081"/>
      <c r="AB69" s="2081"/>
      <c r="AC69" s="2081"/>
      <c r="AD69" s="2081"/>
      <c r="AE69" s="2081"/>
      <c r="AF69" s="2081"/>
      <c r="AG69" s="2084">
        <v>12</v>
      </c>
      <c r="AH69" s="2972">
        <f>'FE-1770S'!AH69:AR70</f>
        <v>0</v>
      </c>
      <c r="AI69" s="2973"/>
      <c r="AJ69" s="2973"/>
      <c r="AK69" s="2973"/>
      <c r="AL69" s="2973"/>
      <c r="AM69" s="2973"/>
      <c r="AN69" s="2973"/>
      <c r="AO69" s="2973"/>
      <c r="AP69" s="2973"/>
      <c r="AQ69" s="2973"/>
      <c r="AR69" s="418"/>
      <c r="AS69" s="25"/>
    </row>
    <row r="70" spans="2:45" s="24" customFormat="1" ht="9.9499999999999993" customHeight="1" x14ac:dyDescent="0.25">
      <c r="B70" s="2146"/>
      <c r="C70" s="2147"/>
      <c r="D70" s="2148"/>
      <c r="E70" s="26"/>
      <c r="F70" s="18" t="s">
        <v>180</v>
      </c>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97"/>
      <c r="AG70" s="2085"/>
      <c r="AH70" s="2974"/>
      <c r="AI70" s="2975"/>
      <c r="AJ70" s="2975"/>
      <c r="AK70" s="2975"/>
      <c r="AL70" s="2975"/>
      <c r="AM70" s="2975"/>
      <c r="AN70" s="2975"/>
      <c r="AO70" s="2975"/>
      <c r="AP70" s="2975"/>
      <c r="AQ70" s="2975"/>
      <c r="AR70" s="434"/>
      <c r="AS70" s="25"/>
    </row>
    <row r="71" spans="2:45" s="24" customFormat="1" ht="3" customHeight="1" x14ac:dyDescent="0.25">
      <c r="B71" s="2146"/>
      <c r="C71" s="2147"/>
      <c r="D71" s="2148"/>
      <c r="E71" s="26"/>
      <c r="F71" s="46"/>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47"/>
      <c r="AH71" s="482"/>
      <c r="AI71" s="482"/>
      <c r="AJ71" s="482"/>
      <c r="AK71" s="482"/>
      <c r="AL71" s="482"/>
      <c r="AM71" s="482"/>
      <c r="AN71" s="482"/>
      <c r="AO71" s="482"/>
      <c r="AP71" s="482"/>
      <c r="AQ71" s="482"/>
      <c r="AR71" s="355"/>
      <c r="AS71" s="25"/>
    </row>
    <row r="72" spans="2:45" s="24" customFormat="1" ht="3.75" customHeight="1" x14ac:dyDescent="0.25">
      <c r="B72" s="2146"/>
      <c r="C72" s="2147"/>
      <c r="D72" s="2148"/>
      <c r="E72" s="26"/>
      <c r="F72" s="46"/>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47"/>
      <c r="AH72" s="482"/>
      <c r="AI72" s="482"/>
      <c r="AJ72" s="482"/>
      <c r="AK72" s="482"/>
      <c r="AL72" s="482"/>
      <c r="AM72" s="482"/>
      <c r="AN72" s="482"/>
      <c r="AO72" s="482"/>
      <c r="AP72" s="482"/>
      <c r="AQ72" s="482"/>
      <c r="AR72" s="355"/>
      <c r="AS72" s="25"/>
    </row>
    <row r="73" spans="2:45" s="24" customFormat="1" ht="12" customHeight="1" x14ac:dyDescent="0.25">
      <c r="B73" s="2146"/>
      <c r="C73" s="2147"/>
      <c r="D73" s="2148"/>
      <c r="E73" s="59" t="s">
        <v>598</v>
      </c>
      <c r="F73" s="61" t="s">
        <v>6</v>
      </c>
      <c r="G73" s="365" t="e">
        <f>'FE-1770S'!G73</f>
        <v>#DIV/0!</v>
      </c>
      <c r="H73" s="25"/>
      <c r="I73" s="156" t="s">
        <v>21</v>
      </c>
      <c r="J73" s="60"/>
      <c r="K73" s="60"/>
      <c r="L73" s="60"/>
      <c r="M73" s="60"/>
      <c r="N73" s="60"/>
      <c r="O73" s="60"/>
      <c r="P73" s="60"/>
      <c r="Q73" s="60"/>
      <c r="R73" s="60"/>
      <c r="S73" s="2125" t="s">
        <v>66</v>
      </c>
      <c r="T73" s="2125"/>
      <c r="U73" s="25"/>
      <c r="V73" s="25"/>
      <c r="W73" s="25"/>
      <c r="X73" s="51"/>
      <c r="Y73" s="51"/>
      <c r="Z73" s="51"/>
      <c r="AA73" s="51"/>
      <c r="AB73" s="51"/>
      <c r="AC73" s="51"/>
      <c r="AD73" s="51"/>
      <c r="AE73" s="51"/>
      <c r="AF73" s="51"/>
      <c r="AG73" s="2084">
        <v>13</v>
      </c>
      <c r="AH73" s="2972" t="e">
        <f>'FE-1770S'!AH73:AR75</f>
        <v>#DIV/0!</v>
      </c>
      <c r="AI73" s="2973"/>
      <c r="AJ73" s="2973"/>
      <c r="AK73" s="2973"/>
      <c r="AL73" s="2973"/>
      <c r="AM73" s="2973"/>
      <c r="AN73" s="2973"/>
      <c r="AO73" s="2973"/>
      <c r="AP73" s="2973"/>
      <c r="AQ73" s="2973"/>
      <c r="AR73" s="418"/>
      <c r="AS73" s="25"/>
    </row>
    <row r="74" spans="2:45" s="24" customFormat="1" ht="3" customHeight="1" x14ac:dyDescent="0.25">
      <c r="B74" s="2146"/>
      <c r="C74" s="2147"/>
      <c r="D74" s="2148"/>
      <c r="E74" s="59"/>
      <c r="F74" s="51"/>
      <c r="G74" s="47"/>
      <c r="H74" s="25"/>
      <c r="I74" s="61"/>
      <c r="J74" s="51"/>
      <c r="K74" s="62"/>
      <c r="L74" s="62"/>
      <c r="M74" s="62"/>
      <c r="N74" s="62"/>
      <c r="O74" s="62"/>
      <c r="P74" s="62"/>
      <c r="Q74" s="62"/>
      <c r="R74" s="62"/>
      <c r="S74" s="2125"/>
      <c r="T74" s="2125"/>
      <c r="U74" s="25" t="s">
        <v>164</v>
      </c>
      <c r="V74" s="25"/>
      <c r="W74" s="25"/>
      <c r="X74" s="61"/>
      <c r="Y74" s="51"/>
      <c r="Z74" s="51"/>
      <c r="AA74" s="51"/>
      <c r="AB74" s="51"/>
      <c r="AC74" s="51"/>
      <c r="AD74" s="51"/>
      <c r="AE74" s="51"/>
      <c r="AF74" s="51"/>
      <c r="AG74" s="2169"/>
      <c r="AH74" s="2976"/>
      <c r="AI74" s="2977"/>
      <c r="AJ74" s="2977"/>
      <c r="AK74" s="2977"/>
      <c r="AL74" s="2977"/>
      <c r="AM74" s="2977"/>
      <c r="AN74" s="2977"/>
      <c r="AO74" s="2977"/>
      <c r="AP74" s="2977"/>
      <c r="AQ74" s="2977"/>
      <c r="AR74" s="405"/>
      <c r="AS74" s="25"/>
    </row>
    <row r="75" spans="2:45" s="24" customFormat="1" ht="12" customHeight="1" x14ac:dyDescent="0.25">
      <c r="B75" s="2146"/>
      <c r="C75" s="2147"/>
      <c r="D75" s="2148"/>
      <c r="E75" s="59"/>
      <c r="F75" s="61" t="s">
        <v>7</v>
      </c>
      <c r="G75" s="365" t="e">
        <f>'FE-1770S'!G75</f>
        <v>#DIV/0!</v>
      </c>
      <c r="H75" s="25"/>
      <c r="I75" s="61" t="s">
        <v>5</v>
      </c>
      <c r="J75" s="51"/>
      <c r="K75" s="34"/>
      <c r="L75" s="34"/>
      <c r="M75" s="34"/>
      <c r="N75" s="34"/>
      <c r="O75" s="34"/>
      <c r="P75" s="34"/>
      <c r="Q75" s="34"/>
      <c r="R75" s="34"/>
      <c r="S75" s="2125"/>
      <c r="T75" s="2125"/>
      <c r="U75" s="25"/>
      <c r="V75" s="25"/>
      <c r="W75" s="25"/>
      <c r="X75" s="61"/>
      <c r="Y75" s="51"/>
      <c r="Z75" s="51"/>
      <c r="AA75" s="51"/>
      <c r="AB75" s="51"/>
      <c r="AC75" s="51"/>
      <c r="AD75" s="51"/>
      <c r="AE75" s="51"/>
      <c r="AF75" s="51"/>
      <c r="AG75" s="2085"/>
      <c r="AH75" s="2974"/>
      <c r="AI75" s="2975"/>
      <c r="AJ75" s="2975"/>
      <c r="AK75" s="2975"/>
      <c r="AL75" s="2975"/>
      <c r="AM75" s="2975"/>
      <c r="AN75" s="2975"/>
      <c r="AO75" s="2975"/>
      <c r="AP75" s="2975"/>
      <c r="AQ75" s="2975"/>
      <c r="AR75" s="434"/>
      <c r="AS75" s="25"/>
    </row>
    <row r="76" spans="2:45" s="24" customFormat="1" ht="9" customHeight="1" x14ac:dyDescent="0.25">
      <c r="B76" s="2146"/>
      <c r="C76" s="2147"/>
      <c r="D76" s="2148"/>
      <c r="E76" s="59"/>
      <c r="F76" s="25"/>
      <c r="G76" s="25"/>
      <c r="H76" s="25"/>
      <c r="I76" s="25"/>
      <c r="J76" s="25"/>
      <c r="K76" s="25"/>
      <c r="L76" s="25"/>
      <c r="M76" s="25"/>
      <c r="N76" s="25"/>
      <c r="O76" s="25"/>
      <c r="P76" s="25"/>
      <c r="Q76" s="25"/>
      <c r="R76" s="61"/>
      <c r="S76" s="61"/>
      <c r="T76" s="61"/>
      <c r="U76" s="25"/>
      <c r="V76" s="25"/>
      <c r="W76" s="25"/>
      <c r="X76" s="61"/>
      <c r="Y76" s="51"/>
      <c r="Z76" s="51"/>
      <c r="AA76" s="51"/>
      <c r="AB76" s="51"/>
      <c r="AC76" s="51"/>
      <c r="AD76" s="51"/>
      <c r="AE76" s="51"/>
      <c r="AF76" s="51"/>
      <c r="AG76" s="88"/>
      <c r="AH76" s="482"/>
      <c r="AI76" s="482"/>
      <c r="AJ76" s="482"/>
      <c r="AK76" s="482"/>
      <c r="AL76" s="482"/>
      <c r="AM76" s="482"/>
      <c r="AN76" s="482"/>
      <c r="AO76" s="482"/>
      <c r="AP76" s="482"/>
      <c r="AQ76" s="482"/>
      <c r="AR76" s="355"/>
      <c r="AS76" s="25"/>
    </row>
    <row r="77" spans="2:45" s="24" customFormat="1" ht="3" customHeight="1" x14ac:dyDescent="0.25">
      <c r="B77" s="2146"/>
      <c r="C77" s="2147"/>
      <c r="D77" s="2148"/>
      <c r="E77" s="59"/>
      <c r="F77" s="61"/>
      <c r="G77" s="51"/>
      <c r="H77" s="51"/>
      <c r="I77" s="34"/>
      <c r="J77" s="51"/>
      <c r="K77" s="34"/>
      <c r="L77" s="34"/>
      <c r="M77" s="34"/>
      <c r="N77" s="34"/>
      <c r="O77" s="34"/>
      <c r="P77" s="34"/>
      <c r="Q77" s="34"/>
      <c r="R77" s="34"/>
      <c r="S77" s="34"/>
      <c r="T77" s="34"/>
      <c r="U77" s="47"/>
      <c r="V77" s="47"/>
      <c r="W77" s="47"/>
      <c r="X77" s="61"/>
      <c r="Y77" s="51"/>
      <c r="Z77" s="51"/>
      <c r="AA77" s="51"/>
      <c r="AB77" s="51"/>
      <c r="AC77" s="51"/>
      <c r="AD77" s="51"/>
      <c r="AE77" s="51"/>
      <c r="AF77" s="51"/>
      <c r="AG77" s="10"/>
      <c r="AH77" s="482"/>
      <c r="AI77" s="482"/>
      <c r="AJ77" s="482"/>
      <c r="AK77" s="482"/>
      <c r="AL77" s="482"/>
      <c r="AM77" s="482"/>
      <c r="AN77" s="482"/>
      <c r="AO77" s="482"/>
      <c r="AP77" s="482"/>
      <c r="AQ77" s="482"/>
      <c r="AR77" s="355"/>
      <c r="AS77" s="25"/>
    </row>
    <row r="78" spans="2:45" s="24" customFormat="1" ht="15" customHeight="1" x14ac:dyDescent="0.25">
      <c r="B78" s="2146"/>
      <c r="C78" s="2147"/>
      <c r="D78" s="2148"/>
      <c r="E78" s="59" t="s">
        <v>599</v>
      </c>
      <c r="F78" s="2081" t="s">
        <v>20</v>
      </c>
      <c r="G78" s="2081"/>
      <c r="H78" s="2081"/>
      <c r="I78" s="2081"/>
      <c r="J78" s="2081"/>
      <c r="K78" s="2081"/>
      <c r="L78" s="2081"/>
      <c r="M78" s="2081"/>
      <c r="N78" s="51" t="s">
        <v>6</v>
      </c>
      <c r="O78" s="51" t="s">
        <v>22</v>
      </c>
      <c r="P78" s="51"/>
      <c r="Q78" s="51"/>
      <c r="R78" s="51"/>
      <c r="S78" s="2082" t="s">
        <v>120</v>
      </c>
      <c r="T78" s="2082"/>
      <c r="U78" s="2082"/>
      <c r="V78" s="2082"/>
      <c r="W78" s="2082"/>
      <c r="X78" s="2082"/>
      <c r="Y78" s="2082"/>
      <c r="Z78" s="2082"/>
      <c r="AA78" s="2082"/>
      <c r="AB78" s="2082"/>
      <c r="AC78" s="2082"/>
      <c r="AD78" s="2082"/>
      <c r="AE78" s="2082"/>
      <c r="AF78" s="51"/>
      <c r="AG78" s="2084" t="s">
        <v>56</v>
      </c>
      <c r="AH78" s="2972">
        <f>'FE-1770S'!AH78:AR79</f>
        <v>0</v>
      </c>
      <c r="AI78" s="2973"/>
      <c r="AJ78" s="2973"/>
      <c r="AK78" s="2973"/>
      <c r="AL78" s="2973"/>
      <c r="AM78" s="2973"/>
      <c r="AN78" s="2973"/>
      <c r="AO78" s="2973"/>
      <c r="AP78" s="2973"/>
      <c r="AQ78" s="2973"/>
      <c r="AR78" s="418"/>
      <c r="AS78" s="25"/>
    </row>
    <row r="79" spans="2:45" s="24" customFormat="1" ht="9" customHeight="1" x14ac:dyDescent="0.25">
      <c r="B79" s="2146"/>
      <c r="C79" s="2147"/>
      <c r="D79" s="2148"/>
      <c r="E79" s="59"/>
      <c r="F79" s="51"/>
      <c r="G79" s="51"/>
      <c r="H79" s="51"/>
      <c r="I79" s="51"/>
      <c r="J79" s="51"/>
      <c r="K79" s="51"/>
      <c r="L79" s="51"/>
      <c r="M79" s="25"/>
      <c r="N79" s="51"/>
      <c r="O79" s="51"/>
      <c r="P79" s="51"/>
      <c r="Q79" s="51"/>
      <c r="R79" s="51"/>
      <c r="S79" s="51"/>
      <c r="T79" s="51"/>
      <c r="U79" s="51"/>
      <c r="V79" s="51"/>
      <c r="W79" s="51"/>
      <c r="X79" s="51"/>
      <c r="Y79" s="51"/>
      <c r="Z79" s="51"/>
      <c r="AA79" s="51"/>
      <c r="AB79" s="51"/>
      <c r="AC79" s="51"/>
      <c r="AD79" s="51"/>
      <c r="AE79" s="51"/>
      <c r="AF79" s="51"/>
      <c r="AG79" s="2085"/>
      <c r="AH79" s="2974"/>
      <c r="AI79" s="2975"/>
      <c r="AJ79" s="2975"/>
      <c r="AK79" s="2975"/>
      <c r="AL79" s="2975"/>
      <c r="AM79" s="2975"/>
      <c r="AN79" s="2975"/>
      <c r="AO79" s="2975"/>
      <c r="AP79" s="2975"/>
      <c r="AQ79" s="2975"/>
      <c r="AR79" s="434"/>
      <c r="AS79" s="25"/>
    </row>
    <row r="80" spans="2:45" s="24" customFormat="1" ht="3" customHeight="1" x14ac:dyDescent="0.25">
      <c r="B80" s="2146"/>
      <c r="C80" s="2147"/>
      <c r="D80" s="2148"/>
      <c r="E80" s="59"/>
      <c r="F80" s="51"/>
      <c r="G80" s="51"/>
      <c r="H80" s="51"/>
      <c r="I80" s="51"/>
      <c r="J80" s="51"/>
      <c r="K80" s="51"/>
      <c r="L80" s="51"/>
      <c r="M80" s="25"/>
      <c r="N80" s="51"/>
      <c r="O80" s="51"/>
      <c r="P80" s="51"/>
      <c r="Q80" s="51"/>
      <c r="R80" s="51"/>
      <c r="S80" s="51"/>
      <c r="T80" s="51"/>
      <c r="U80" s="51"/>
      <c r="V80" s="51"/>
      <c r="W80" s="51"/>
      <c r="X80" s="51"/>
      <c r="Y80" s="51"/>
      <c r="Z80" s="51"/>
      <c r="AA80" s="51"/>
      <c r="AB80" s="51"/>
      <c r="AC80" s="51"/>
      <c r="AD80" s="51"/>
      <c r="AE80" s="51"/>
      <c r="AF80" s="51"/>
      <c r="AG80" s="10"/>
      <c r="AH80" s="482"/>
      <c r="AI80" s="482"/>
      <c r="AJ80" s="482"/>
      <c r="AK80" s="482"/>
      <c r="AL80" s="482"/>
      <c r="AM80" s="482"/>
      <c r="AN80" s="482"/>
      <c r="AO80" s="482"/>
      <c r="AP80" s="482"/>
      <c r="AQ80" s="482"/>
      <c r="AR80" s="355"/>
      <c r="AS80" s="25"/>
    </row>
    <row r="81" spans="2:45" s="24" customFormat="1" ht="15" customHeight="1" x14ac:dyDescent="0.25">
      <c r="B81" s="2146"/>
      <c r="C81" s="2147"/>
      <c r="D81" s="2148"/>
      <c r="E81" s="59"/>
      <c r="F81" s="51"/>
      <c r="G81" s="51"/>
      <c r="H81" s="51"/>
      <c r="I81" s="51"/>
      <c r="J81" s="51"/>
      <c r="K81" s="51"/>
      <c r="L81" s="51"/>
      <c r="M81" s="25"/>
      <c r="N81" s="51" t="s">
        <v>7</v>
      </c>
      <c r="O81" s="51" t="s">
        <v>23</v>
      </c>
      <c r="P81" s="51"/>
      <c r="Q81" s="51"/>
      <c r="R81" s="51"/>
      <c r="S81" s="51"/>
      <c r="T81" s="51"/>
      <c r="U81" s="51"/>
      <c r="V81" s="51"/>
      <c r="W81" s="51"/>
      <c r="X81" s="51"/>
      <c r="Y81" s="2082" t="s">
        <v>121</v>
      </c>
      <c r="Z81" s="2082"/>
      <c r="AA81" s="2082"/>
      <c r="AB81" s="2082"/>
      <c r="AC81" s="2082"/>
      <c r="AD81" s="2082"/>
      <c r="AE81" s="2082"/>
      <c r="AF81" s="51"/>
      <c r="AG81" s="2084" t="s">
        <v>57</v>
      </c>
      <c r="AH81" s="2972">
        <f>'FE-1770S'!AH81:AR82</f>
        <v>0</v>
      </c>
      <c r="AI81" s="2973"/>
      <c r="AJ81" s="2973"/>
      <c r="AK81" s="2973"/>
      <c r="AL81" s="2973"/>
      <c r="AM81" s="2973"/>
      <c r="AN81" s="2973"/>
      <c r="AO81" s="2973"/>
      <c r="AP81" s="2973"/>
      <c r="AQ81" s="2973"/>
      <c r="AR81" s="418"/>
      <c r="AS81" s="25"/>
    </row>
    <row r="82" spans="2:45" s="24" customFormat="1" ht="9" customHeight="1" x14ac:dyDescent="0.25">
      <c r="B82" s="2146"/>
      <c r="C82" s="2147"/>
      <c r="D82" s="2148"/>
      <c r="E82" s="59"/>
      <c r="F82" s="51"/>
      <c r="G82" s="51"/>
      <c r="H82" s="51"/>
      <c r="I82" s="51"/>
      <c r="J82" s="51"/>
      <c r="K82" s="51"/>
      <c r="L82" s="51"/>
      <c r="M82" s="25"/>
      <c r="N82" s="51"/>
      <c r="O82" s="51"/>
      <c r="P82" s="51"/>
      <c r="Q82" s="51"/>
      <c r="R82" s="51"/>
      <c r="S82" s="51"/>
      <c r="T82" s="51"/>
      <c r="U82" s="51"/>
      <c r="V82" s="51"/>
      <c r="W82" s="51"/>
      <c r="X82" s="51"/>
      <c r="Y82" s="51"/>
      <c r="Z82" s="51"/>
      <c r="AA82" s="51"/>
      <c r="AB82" s="51"/>
      <c r="AC82" s="51"/>
      <c r="AD82" s="51"/>
      <c r="AE82" s="51"/>
      <c r="AF82" s="51"/>
      <c r="AG82" s="2085"/>
      <c r="AH82" s="2974"/>
      <c r="AI82" s="2975"/>
      <c r="AJ82" s="2975"/>
      <c r="AK82" s="2975"/>
      <c r="AL82" s="2975"/>
      <c r="AM82" s="2975"/>
      <c r="AN82" s="2975"/>
      <c r="AO82" s="2975"/>
      <c r="AP82" s="2975"/>
      <c r="AQ82" s="2975"/>
      <c r="AR82" s="434"/>
      <c r="AS82" s="25"/>
    </row>
    <row r="83" spans="2:45" s="24" customFormat="1" ht="3" customHeight="1" x14ac:dyDescent="0.25">
      <c r="B83" s="2146"/>
      <c r="C83" s="2147"/>
      <c r="D83" s="2148"/>
      <c r="E83" s="59"/>
      <c r="F83" s="51"/>
      <c r="G83" s="51"/>
      <c r="H83" s="51"/>
      <c r="I83" s="51"/>
      <c r="J83" s="51"/>
      <c r="K83" s="51"/>
      <c r="L83" s="51"/>
      <c r="M83" s="25"/>
      <c r="N83" s="51"/>
      <c r="O83" s="51"/>
      <c r="P83" s="51"/>
      <c r="Q83" s="51"/>
      <c r="R83" s="51"/>
      <c r="S83" s="51"/>
      <c r="T83" s="51"/>
      <c r="U83" s="51"/>
      <c r="V83" s="51"/>
      <c r="W83" s="51"/>
      <c r="X83" s="51"/>
      <c r="Y83" s="51"/>
      <c r="Z83" s="51"/>
      <c r="AA83" s="51"/>
      <c r="AB83" s="51"/>
      <c r="AC83" s="51"/>
      <c r="AD83" s="51"/>
      <c r="AE83" s="51"/>
      <c r="AF83" s="51"/>
      <c r="AG83" s="10"/>
      <c r="AH83" s="482"/>
      <c r="AI83" s="482"/>
      <c r="AJ83" s="482"/>
      <c r="AK83" s="482"/>
      <c r="AL83" s="482"/>
      <c r="AM83" s="482"/>
      <c r="AN83" s="482"/>
      <c r="AO83" s="482"/>
      <c r="AP83" s="482"/>
      <c r="AQ83" s="482"/>
      <c r="AR83" s="355"/>
      <c r="AS83" s="25"/>
    </row>
    <row r="84" spans="2:45" s="24" customFormat="1" ht="3" customHeight="1" x14ac:dyDescent="0.25">
      <c r="B84" s="2146"/>
      <c r="C84" s="2147"/>
      <c r="D84" s="2148"/>
      <c r="E84" s="59"/>
      <c r="F84" s="51"/>
      <c r="G84" s="51"/>
      <c r="H84" s="51"/>
      <c r="I84" s="51"/>
      <c r="J84" s="51"/>
      <c r="K84" s="51"/>
      <c r="L84" s="51"/>
      <c r="M84" s="25"/>
      <c r="N84" s="51"/>
      <c r="O84" s="51"/>
      <c r="P84" s="51"/>
      <c r="Q84" s="51"/>
      <c r="R84" s="51"/>
      <c r="S84" s="51"/>
      <c r="T84" s="51"/>
      <c r="U84" s="51"/>
      <c r="V84" s="51"/>
      <c r="W84" s="51"/>
      <c r="X84" s="51"/>
      <c r="Y84" s="51"/>
      <c r="Z84" s="51"/>
      <c r="AA84" s="51"/>
      <c r="AB84" s="51"/>
      <c r="AC84" s="51"/>
      <c r="AD84" s="51"/>
      <c r="AE84" s="51"/>
      <c r="AF84" s="51"/>
      <c r="AG84" s="10"/>
      <c r="AH84" s="482"/>
      <c r="AI84" s="482"/>
      <c r="AJ84" s="482"/>
      <c r="AK84" s="482"/>
      <c r="AL84" s="482"/>
      <c r="AM84" s="482"/>
      <c r="AN84" s="482"/>
      <c r="AO84" s="482"/>
      <c r="AP84" s="482"/>
      <c r="AQ84" s="482"/>
      <c r="AR84" s="355"/>
      <c r="AS84" s="25"/>
    </row>
    <row r="85" spans="2:45" s="24" customFormat="1" ht="15" customHeight="1" x14ac:dyDescent="0.25">
      <c r="B85" s="2146"/>
      <c r="C85" s="2147"/>
      <c r="D85" s="2148"/>
      <c r="E85" s="59" t="s">
        <v>600</v>
      </c>
      <c r="F85" s="126" t="s">
        <v>791</v>
      </c>
      <c r="G85" s="126"/>
      <c r="H85" s="126"/>
      <c r="I85" s="126"/>
      <c r="J85" s="126"/>
      <c r="K85" s="126"/>
      <c r="L85" s="126"/>
      <c r="M85" s="126"/>
      <c r="N85" s="126"/>
      <c r="O85" s="126"/>
      <c r="P85" s="2971" t="s">
        <v>1116</v>
      </c>
      <c r="Q85" s="2971"/>
      <c r="R85" s="2971"/>
      <c r="S85" s="2971"/>
      <c r="T85" s="2971"/>
      <c r="U85" s="2971"/>
      <c r="V85" s="2971"/>
      <c r="W85" s="2971"/>
      <c r="X85" s="2971"/>
      <c r="Y85" s="2971"/>
      <c r="Z85" s="2971"/>
      <c r="AA85" s="2971"/>
      <c r="AB85" s="2971"/>
      <c r="AC85" s="2971"/>
      <c r="AD85" s="2971"/>
      <c r="AE85" s="2971"/>
      <c r="AF85" s="506"/>
      <c r="AG85" s="2084">
        <v>15</v>
      </c>
      <c r="AH85" s="2972">
        <f>'FE-1770S'!AH85:AR86</f>
        <v>0</v>
      </c>
      <c r="AI85" s="2973"/>
      <c r="AJ85" s="2973"/>
      <c r="AK85" s="2973"/>
      <c r="AL85" s="2973"/>
      <c r="AM85" s="2973"/>
      <c r="AN85" s="2973"/>
      <c r="AO85" s="2973"/>
      <c r="AP85" s="2973"/>
      <c r="AQ85" s="2973"/>
      <c r="AR85" s="418"/>
      <c r="AS85" s="25"/>
    </row>
    <row r="86" spans="2:45" s="24" customFormat="1" ht="9" customHeight="1" x14ac:dyDescent="0.25">
      <c r="B86" s="2146"/>
      <c r="C86" s="2147"/>
      <c r="D86" s="2148"/>
      <c r="E86" s="59"/>
      <c r="F86" s="51"/>
      <c r="G86" s="51"/>
      <c r="H86" s="51"/>
      <c r="I86" s="51"/>
      <c r="J86" s="51"/>
      <c r="K86" s="51"/>
      <c r="L86" s="51"/>
      <c r="M86" s="25"/>
      <c r="N86" s="51"/>
      <c r="O86" s="63"/>
      <c r="P86" s="51"/>
      <c r="Q86" s="51"/>
      <c r="R86" s="51"/>
      <c r="S86" s="51"/>
      <c r="T86" s="51"/>
      <c r="U86" s="51"/>
      <c r="V86" s="51"/>
      <c r="W86" s="51"/>
      <c r="X86" s="51"/>
      <c r="Y86" s="51"/>
      <c r="Z86" s="51"/>
      <c r="AA86" s="51"/>
      <c r="AB86" s="51"/>
      <c r="AC86" s="51"/>
      <c r="AD86" s="51"/>
      <c r="AE86" s="51"/>
      <c r="AF86" s="51"/>
      <c r="AG86" s="2085"/>
      <c r="AH86" s="2974"/>
      <c r="AI86" s="2975"/>
      <c r="AJ86" s="2975"/>
      <c r="AK86" s="2975"/>
      <c r="AL86" s="2975"/>
      <c r="AM86" s="2975"/>
      <c r="AN86" s="2975"/>
      <c r="AO86" s="2975"/>
      <c r="AP86" s="2975"/>
      <c r="AQ86" s="2975"/>
      <c r="AR86" s="434"/>
      <c r="AS86" s="25"/>
    </row>
    <row r="87" spans="2:45" s="24" customFormat="1" ht="3.95" customHeight="1" x14ac:dyDescent="0.25">
      <c r="B87" s="2149"/>
      <c r="C87" s="2150"/>
      <c r="D87" s="2151"/>
      <c r="E87" s="191"/>
      <c r="F87" s="189"/>
      <c r="G87" s="189"/>
      <c r="H87" s="189"/>
      <c r="I87" s="189"/>
      <c r="J87" s="189"/>
      <c r="K87" s="189"/>
      <c r="L87" s="189"/>
      <c r="M87" s="189"/>
      <c r="N87" s="197"/>
      <c r="O87" s="189"/>
      <c r="P87" s="189"/>
      <c r="Q87" s="189"/>
      <c r="R87" s="189"/>
      <c r="S87" s="189"/>
      <c r="T87" s="189"/>
      <c r="U87" s="189"/>
      <c r="V87" s="189"/>
      <c r="W87" s="189"/>
      <c r="X87" s="189"/>
      <c r="Y87" s="189"/>
      <c r="Z87" s="189"/>
      <c r="AA87" s="189"/>
      <c r="AB87" s="189"/>
      <c r="AC87" s="189"/>
      <c r="AD87" s="189"/>
      <c r="AE87" s="189"/>
      <c r="AF87" s="189"/>
      <c r="AG87" s="156"/>
      <c r="AH87" s="483"/>
      <c r="AI87" s="483"/>
      <c r="AJ87" s="483"/>
      <c r="AK87" s="483"/>
      <c r="AL87" s="483"/>
      <c r="AM87" s="483"/>
      <c r="AN87" s="483"/>
      <c r="AO87" s="483"/>
      <c r="AP87" s="483"/>
      <c r="AQ87" s="483"/>
      <c r="AR87" s="361"/>
      <c r="AS87" s="25"/>
    </row>
    <row r="88" spans="2:45" s="80" customFormat="1" ht="3" customHeight="1" x14ac:dyDescent="0.25">
      <c r="B88" s="2996" t="s">
        <v>155</v>
      </c>
      <c r="C88" s="2997"/>
      <c r="D88" s="2998"/>
      <c r="E88" s="198"/>
      <c r="F88" s="198"/>
      <c r="G88" s="198"/>
      <c r="H88" s="198"/>
      <c r="I88" s="198"/>
      <c r="J88" s="198"/>
      <c r="K88" s="198"/>
      <c r="L88" s="198"/>
      <c r="M88" s="198"/>
      <c r="N88" s="198"/>
      <c r="O88" s="198"/>
      <c r="P88" s="198"/>
      <c r="Q88" s="198"/>
      <c r="R88" s="198"/>
      <c r="S88" s="198"/>
      <c r="T88" s="198"/>
      <c r="U88" s="198"/>
      <c r="V88" s="198"/>
      <c r="W88" s="198"/>
      <c r="X88" s="198"/>
      <c r="Y88" s="198"/>
      <c r="Z88" s="198"/>
      <c r="AA88" s="198"/>
      <c r="AB88" s="198"/>
      <c r="AC88" s="198"/>
      <c r="AD88" s="198"/>
      <c r="AE88" s="198"/>
      <c r="AF88" s="198"/>
      <c r="AG88" s="198"/>
      <c r="AH88" s="484"/>
      <c r="AI88" s="484"/>
      <c r="AJ88" s="484"/>
      <c r="AK88" s="484"/>
      <c r="AL88" s="484"/>
      <c r="AM88" s="484"/>
      <c r="AN88" s="484"/>
      <c r="AO88" s="484"/>
      <c r="AP88" s="484"/>
      <c r="AQ88" s="484"/>
      <c r="AR88" s="363"/>
    </row>
    <row r="89" spans="2:45" s="24" customFormat="1" ht="3.95" customHeight="1" x14ac:dyDescent="0.25">
      <c r="B89" s="2999"/>
      <c r="C89" s="3000"/>
      <c r="D89" s="3001"/>
      <c r="E89" s="70"/>
      <c r="F89" s="25"/>
      <c r="G89" s="25"/>
      <c r="H89" s="25"/>
      <c r="I89" s="25"/>
      <c r="J89" s="25"/>
      <c r="K89" s="25"/>
      <c r="L89" s="25"/>
      <c r="M89" s="25"/>
      <c r="N89" s="25"/>
      <c r="O89" s="25"/>
      <c r="P89" s="25"/>
      <c r="Q89" s="89"/>
      <c r="R89" s="25"/>
      <c r="S89" s="25"/>
      <c r="T89" s="25"/>
      <c r="U89" s="25"/>
      <c r="V89" s="25"/>
      <c r="W89" s="25"/>
      <c r="X89" s="2114" t="s">
        <v>152</v>
      </c>
      <c r="Y89" s="2114"/>
      <c r="Z89" s="2114"/>
      <c r="AA89" s="2114"/>
      <c r="AB89" s="2114"/>
      <c r="AC89" s="2114"/>
      <c r="AD89" s="2114"/>
      <c r="AE89" s="2114"/>
      <c r="AF89" s="25"/>
      <c r="AG89" s="10"/>
      <c r="AH89" s="482"/>
      <c r="AI89" s="482"/>
      <c r="AJ89" s="482"/>
      <c r="AK89" s="482"/>
      <c r="AL89" s="482"/>
      <c r="AM89" s="482"/>
      <c r="AN89" s="482"/>
      <c r="AO89" s="482"/>
      <c r="AP89" s="482"/>
      <c r="AQ89" s="482"/>
      <c r="AR89" s="355"/>
      <c r="AS89" s="25"/>
    </row>
    <row r="90" spans="2:45" s="24" customFormat="1" ht="3" customHeight="1" x14ac:dyDescent="0.25">
      <c r="B90" s="2999"/>
      <c r="C90" s="3000"/>
      <c r="D90" s="3001"/>
      <c r="E90" s="285"/>
      <c r="F90" s="78"/>
      <c r="G90" s="89"/>
      <c r="H90" s="89"/>
      <c r="I90" s="89"/>
      <c r="J90" s="89"/>
      <c r="K90" s="89"/>
      <c r="L90" s="89"/>
      <c r="M90" s="89"/>
      <c r="N90" s="89"/>
      <c r="O90" s="89"/>
      <c r="P90" s="89"/>
      <c r="Q90" s="89"/>
      <c r="R90" s="25"/>
      <c r="S90" s="25"/>
      <c r="T90" s="25"/>
      <c r="U90" s="25"/>
      <c r="V90" s="25"/>
      <c r="W90" s="25"/>
      <c r="X90" s="2114"/>
      <c r="Y90" s="2114"/>
      <c r="Z90" s="2114"/>
      <c r="AA90" s="2114"/>
      <c r="AB90" s="2114"/>
      <c r="AC90" s="2114"/>
      <c r="AD90" s="2114"/>
      <c r="AE90" s="2114"/>
      <c r="AF90" s="25"/>
      <c r="AG90" s="10"/>
      <c r="AH90" s="482"/>
      <c r="AI90" s="482"/>
      <c r="AJ90" s="482"/>
      <c r="AK90" s="482"/>
      <c r="AL90" s="482"/>
      <c r="AM90" s="482"/>
      <c r="AN90" s="482"/>
      <c r="AO90" s="482"/>
      <c r="AP90" s="482"/>
      <c r="AQ90" s="482"/>
      <c r="AR90" s="355"/>
      <c r="AS90" s="25"/>
    </row>
    <row r="91" spans="2:45" s="24" customFormat="1" ht="6.95" customHeight="1" x14ac:dyDescent="0.25">
      <c r="B91" s="2999"/>
      <c r="C91" s="3000"/>
      <c r="D91" s="3001"/>
      <c r="E91" s="285"/>
      <c r="F91" s="78"/>
      <c r="G91" s="89"/>
      <c r="H91" s="89"/>
      <c r="I91" s="89"/>
      <c r="J91" s="89"/>
      <c r="K91" s="89"/>
      <c r="L91" s="89"/>
      <c r="M91" s="89"/>
      <c r="N91" s="89"/>
      <c r="O91" s="89"/>
      <c r="P91" s="89"/>
      <c r="Q91" s="89"/>
      <c r="R91" s="25"/>
      <c r="S91" s="25"/>
      <c r="T91" s="25"/>
      <c r="U91" s="25"/>
      <c r="V91" s="25"/>
      <c r="W91" s="25"/>
      <c r="X91" s="2114"/>
      <c r="Y91" s="2114"/>
      <c r="Z91" s="2114"/>
      <c r="AA91" s="2114"/>
      <c r="AB91" s="2114"/>
      <c r="AC91" s="2114"/>
      <c r="AD91" s="2114"/>
      <c r="AE91" s="2114"/>
      <c r="AF91" s="25"/>
      <c r="AG91" s="10"/>
      <c r="AH91" s="482"/>
      <c r="AI91" s="482"/>
      <c r="AJ91" s="482"/>
      <c r="AK91" s="482"/>
      <c r="AL91" s="482"/>
      <c r="AM91" s="482"/>
      <c r="AN91" s="482"/>
      <c r="AO91" s="482"/>
      <c r="AP91" s="482"/>
      <c r="AQ91" s="482"/>
      <c r="AR91" s="355"/>
      <c r="AS91" s="25"/>
    </row>
    <row r="92" spans="2:45" s="24" customFormat="1" ht="15" customHeight="1" x14ac:dyDescent="0.25">
      <c r="B92" s="2999"/>
      <c r="C92" s="3000"/>
      <c r="D92" s="3001"/>
      <c r="E92" s="59" t="s">
        <v>601</v>
      </c>
      <c r="F92" s="365" t="e">
        <f>'FE-1770S'!F92</f>
        <v>#DIV/0!</v>
      </c>
      <c r="G92" s="25"/>
      <c r="H92" s="61" t="s">
        <v>9</v>
      </c>
      <c r="I92" s="51"/>
      <c r="J92" s="51"/>
      <c r="K92" s="51"/>
      <c r="L92" s="51"/>
      <c r="M92" s="51"/>
      <c r="N92" s="51"/>
      <c r="O92" s="51"/>
      <c r="P92" s="51"/>
      <c r="Q92" s="51"/>
      <c r="R92" s="51"/>
      <c r="S92" s="51"/>
      <c r="T92" s="25"/>
      <c r="U92" s="2115" t="s">
        <v>117</v>
      </c>
      <c r="V92" s="2115"/>
      <c r="W92" s="51"/>
      <c r="X92" s="1606" t="str">
        <f>'FE-1770S'!X92</f>
        <v xml:space="preserve"> </v>
      </c>
      <c r="Y92" s="1606" t="str">
        <f>'FE-1770S'!Y92</f>
        <v xml:space="preserve"> </v>
      </c>
      <c r="Z92" s="425"/>
      <c r="AA92" s="1607" t="str">
        <f>'FE-1770S'!AA92</f>
        <v xml:space="preserve"> </v>
      </c>
      <c r="AB92" s="1607" t="str">
        <f>'FE-1770S'!AB92</f>
        <v xml:space="preserve"> </v>
      </c>
      <c r="AC92" s="426"/>
      <c r="AD92" s="1607" t="str">
        <f>'FE-1770S'!AD92</f>
        <v xml:space="preserve"> </v>
      </c>
      <c r="AE92" s="1607" t="str">
        <f>'FE-1770S'!AE92</f>
        <v xml:space="preserve"> </v>
      </c>
      <c r="AF92" s="51"/>
      <c r="AG92" s="2084">
        <v>16</v>
      </c>
      <c r="AH92" s="2086" t="e">
        <f>IF('FE-1770S'!AH92:AR94="NIL  ","NIHIL",'FE-1770S'!AH92:AR94)</f>
        <v>#DIV/0!</v>
      </c>
      <c r="AI92" s="2087"/>
      <c r="AJ92" s="2087"/>
      <c r="AK92" s="2087"/>
      <c r="AL92" s="2087"/>
      <c r="AM92" s="2087"/>
      <c r="AN92" s="2087"/>
      <c r="AO92" s="2087"/>
      <c r="AP92" s="2087"/>
      <c r="AQ92" s="2087"/>
      <c r="AR92" s="418"/>
      <c r="AS92" s="25"/>
    </row>
    <row r="93" spans="2:45" s="25" customFormat="1" ht="3" customHeight="1" x14ac:dyDescent="0.25">
      <c r="B93" s="2999"/>
      <c r="C93" s="3000"/>
      <c r="D93" s="3001"/>
      <c r="E93" s="59"/>
      <c r="F93" s="513"/>
      <c r="H93" s="156"/>
      <c r="I93" s="60"/>
      <c r="J93" s="60"/>
      <c r="K93" s="60"/>
      <c r="L93" s="60"/>
      <c r="M93" s="60"/>
      <c r="N93" s="60"/>
      <c r="O93" s="60"/>
      <c r="P93" s="60"/>
      <c r="Q93" s="60"/>
      <c r="R93" s="60"/>
      <c r="S93" s="60"/>
      <c r="U93" s="2115"/>
      <c r="V93" s="2115"/>
      <c r="W93" s="51"/>
      <c r="X93" s="2113" t="s">
        <v>59</v>
      </c>
      <c r="Y93" s="2113"/>
      <c r="Z93" s="61"/>
      <c r="AA93" s="2113" t="s">
        <v>60</v>
      </c>
      <c r="AB93" s="2113"/>
      <c r="AC93" s="61"/>
      <c r="AD93" s="2113" t="s">
        <v>61</v>
      </c>
      <c r="AE93" s="2113"/>
      <c r="AF93" s="51"/>
      <c r="AG93" s="2169"/>
      <c r="AH93" s="2187"/>
      <c r="AI93" s="2188"/>
      <c r="AJ93" s="2188"/>
      <c r="AK93" s="2188"/>
      <c r="AL93" s="2188"/>
      <c r="AM93" s="2188"/>
      <c r="AN93" s="2188"/>
      <c r="AO93" s="2188"/>
      <c r="AP93" s="2188"/>
      <c r="AQ93" s="2188"/>
      <c r="AR93" s="405"/>
    </row>
    <row r="94" spans="2:45" s="24" customFormat="1" ht="15" customHeight="1" x14ac:dyDescent="0.25">
      <c r="B94" s="2999"/>
      <c r="C94" s="3000"/>
      <c r="D94" s="3001"/>
      <c r="E94" s="59"/>
      <c r="F94" s="365" t="e">
        <f>'FE-1770S'!F94</f>
        <v>#DIV/0!</v>
      </c>
      <c r="G94" s="25"/>
      <c r="H94" s="61" t="s">
        <v>10</v>
      </c>
      <c r="I94" s="51"/>
      <c r="J94" s="51"/>
      <c r="K94" s="51"/>
      <c r="L94" s="51"/>
      <c r="M94" s="51"/>
      <c r="N94" s="51"/>
      <c r="O94" s="51"/>
      <c r="P94" s="51"/>
      <c r="Q94" s="51"/>
      <c r="R94" s="51"/>
      <c r="S94" s="51"/>
      <c r="T94" s="25"/>
      <c r="U94" s="2115"/>
      <c r="V94" s="2115"/>
      <c r="W94" s="51"/>
      <c r="X94" s="2113"/>
      <c r="Y94" s="2113"/>
      <c r="Z94" s="61"/>
      <c r="AA94" s="2113"/>
      <c r="AB94" s="2113"/>
      <c r="AC94" s="61"/>
      <c r="AD94" s="2113"/>
      <c r="AE94" s="2113"/>
      <c r="AF94" s="51"/>
      <c r="AG94" s="2085"/>
      <c r="AH94" s="2088"/>
      <c r="AI94" s="2089"/>
      <c r="AJ94" s="2089"/>
      <c r="AK94" s="2089"/>
      <c r="AL94" s="2089"/>
      <c r="AM94" s="2089"/>
      <c r="AN94" s="2089"/>
      <c r="AO94" s="2089"/>
      <c r="AP94" s="2089"/>
      <c r="AQ94" s="2089"/>
      <c r="AR94" s="434"/>
      <c r="AS94" s="25"/>
    </row>
    <row r="95" spans="2:45" s="24" customFormat="1" ht="9.9499999999999993" customHeight="1" x14ac:dyDescent="0.25">
      <c r="B95" s="2999"/>
      <c r="C95" s="3000"/>
      <c r="D95" s="3001"/>
      <c r="E95" s="59"/>
      <c r="F95" s="51"/>
      <c r="G95" s="34"/>
      <c r="H95" s="51"/>
      <c r="I95" s="51"/>
      <c r="J95" s="51"/>
      <c r="K95" s="51"/>
      <c r="L95" s="51"/>
      <c r="M95" s="51"/>
      <c r="N95" s="51"/>
      <c r="O95" s="51"/>
      <c r="P95" s="51"/>
      <c r="Q95" s="51"/>
      <c r="R95" s="51"/>
      <c r="S95" s="85"/>
      <c r="T95" s="85"/>
      <c r="U95" s="61"/>
      <c r="V95" s="51"/>
      <c r="W95" s="51"/>
      <c r="X95" s="84"/>
      <c r="Y95" s="84"/>
      <c r="Z95" s="51"/>
      <c r="AA95" s="84"/>
      <c r="AB95" s="84"/>
      <c r="AC95" s="51"/>
      <c r="AD95" s="84"/>
      <c r="AE95" s="84"/>
      <c r="AF95" s="51"/>
      <c r="AG95" s="47"/>
      <c r="AH95" s="112"/>
      <c r="AI95" s="112"/>
      <c r="AJ95" s="112"/>
      <c r="AK95" s="112"/>
      <c r="AL95" s="112"/>
      <c r="AM95" s="112"/>
      <c r="AN95" s="112"/>
      <c r="AO95" s="112"/>
      <c r="AP95" s="112"/>
      <c r="AQ95" s="112"/>
      <c r="AR95" s="355"/>
      <c r="AS95" s="25"/>
    </row>
    <row r="96" spans="2:45" s="24" customFormat="1" ht="9.9499999999999993" customHeight="1" x14ac:dyDescent="0.25">
      <c r="B96" s="2999"/>
      <c r="C96" s="3000"/>
      <c r="D96" s="3001"/>
      <c r="E96" s="59" t="s">
        <v>602</v>
      </c>
      <c r="F96" s="51" t="s">
        <v>604</v>
      </c>
      <c r="G96" s="51"/>
      <c r="H96" s="51"/>
      <c r="I96" s="51"/>
      <c r="J96" s="51"/>
      <c r="K96" s="51"/>
      <c r="L96" s="51"/>
      <c r="M96" s="51"/>
      <c r="N96" s="51"/>
      <c r="O96" s="51"/>
      <c r="P96" s="86"/>
      <c r="Q96" s="51"/>
      <c r="R96" s="51"/>
      <c r="S96" s="85"/>
      <c r="T96" s="85"/>
      <c r="U96" s="61"/>
      <c r="V96" s="51"/>
      <c r="W96" s="51"/>
      <c r="X96" s="84"/>
      <c r="Y96" s="84"/>
      <c r="Z96" s="51"/>
      <c r="AA96" s="84"/>
      <c r="AB96" s="84"/>
      <c r="AC96" s="51"/>
      <c r="AD96" s="84"/>
      <c r="AE96" s="84"/>
      <c r="AF96" s="51"/>
      <c r="AG96" s="47"/>
      <c r="AH96" s="112"/>
      <c r="AI96" s="112"/>
      <c r="AJ96" s="112"/>
      <c r="AK96" s="112"/>
      <c r="AL96" s="112"/>
      <c r="AM96" s="112"/>
      <c r="AN96" s="112"/>
      <c r="AO96" s="112"/>
      <c r="AP96" s="112"/>
      <c r="AQ96" s="112"/>
      <c r="AR96" s="355"/>
      <c r="AS96" s="25"/>
    </row>
    <row r="97" spans="2:51" s="24" customFormat="1" ht="12" customHeight="1" x14ac:dyDescent="0.25">
      <c r="B97" s="2999"/>
      <c r="C97" s="3000"/>
      <c r="D97" s="3001"/>
      <c r="F97" s="47" t="s">
        <v>6</v>
      </c>
      <c r="G97" s="135" t="str">
        <f>'FE-1770S'!G97</f>
        <v xml:space="preserve"> </v>
      </c>
      <c r="H97" s="61" t="s">
        <v>55</v>
      </c>
      <c r="I97" s="51"/>
      <c r="J97" s="51"/>
      <c r="K97" s="84"/>
      <c r="L97" s="84"/>
      <c r="M97" s="51"/>
      <c r="N97" s="84"/>
      <c r="O97" s="84"/>
      <c r="P97" s="51"/>
      <c r="Q97" s="84"/>
      <c r="R97" s="84"/>
      <c r="S97" s="4" t="s">
        <v>607</v>
      </c>
      <c r="T97" s="512" t="str">
        <f>'FE-1770S'!T97</f>
        <v xml:space="preserve"> </v>
      </c>
      <c r="U97" s="61" t="s">
        <v>781</v>
      </c>
      <c r="AA97" s="112"/>
      <c r="AB97" s="112"/>
      <c r="AC97" s="112"/>
      <c r="AD97" s="112"/>
      <c r="AE97" s="112"/>
      <c r="AF97" s="112"/>
      <c r="AG97" s="112"/>
      <c r="AH97" s="112"/>
      <c r="AI97" s="112"/>
      <c r="AQ97" s="112"/>
      <c r="AR97" s="355"/>
      <c r="AS97" s="25"/>
    </row>
    <row r="98" spans="2:51" s="24" customFormat="1" ht="3" customHeight="1" x14ac:dyDescent="0.25">
      <c r="B98" s="2999"/>
      <c r="C98" s="3000"/>
      <c r="D98" s="3001"/>
      <c r="E98" s="59"/>
      <c r="F98" s="51"/>
      <c r="G98" s="61"/>
      <c r="H98" s="61"/>
      <c r="I98" s="51"/>
      <c r="J98" s="51"/>
      <c r="K98" s="51"/>
      <c r="L98" s="51"/>
      <c r="M98" s="51"/>
      <c r="N98" s="51"/>
      <c r="O98" s="51"/>
      <c r="P98" s="51"/>
      <c r="Q98" s="51"/>
      <c r="R98" s="51"/>
      <c r="S98" s="4"/>
      <c r="U98" s="88"/>
      <c r="AA98" s="112"/>
      <c r="AB98" s="112"/>
      <c r="AC98" s="112"/>
      <c r="AD98" s="112"/>
      <c r="AE98" s="112"/>
      <c r="AF98" s="112"/>
      <c r="AG98" s="112"/>
      <c r="AH98" s="112"/>
      <c r="AI98" s="112"/>
      <c r="AQ98" s="112"/>
      <c r="AR98" s="355"/>
      <c r="AS98" s="25"/>
    </row>
    <row r="99" spans="2:51" s="24" customFormat="1" ht="12" customHeight="1" x14ac:dyDescent="0.25">
      <c r="B99" s="2999"/>
      <c r="C99" s="3000"/>
      <c r="D99" s="3001"/>
      <c r="E99" s="59"/>
      <c r="F99" s="59" t="s">
        <v>7</v>
      </c>
      <c r="G99" s="777" t="str">
        <f>'FE-1770S'!G99</f>
        <v xml:space="preserve"> </v>
      </c>
      <c r="H99" s="177" t="s">
        <v>610</v>
      </c>
      <c r="I99" s="51"/>
      <c r="J99" s="51"/>
      <c r="K99" s="51"/>
      <c r="L99" s="51"/>
      <c r="M99" s="51"/>
      <c r="N99" s="51"/>
      <c r="O99" s="51"/>
      <c r="P99" s="51"/>
      <c r="Q99" s="51"/>
      <c r="S99" s="4" t="s">
        <v>608</v>
      </c>
      <c r="T99" s="512" t="str">
        <f>'FE-1770S'!T99</f>
        <v xml:space="preserve"> </v>
      </c>
      <c r="U99" s="61" t="s">
        <v>782</v>
      </c>
      <c r="AA99" s="112"/>
      <c r="AB99" s="112"/>
      <c r="AC99" s="112"/>
      <c r="AD99" s="112"/>
      <c r="AE99" s="112"/>
      <c r="AF99" s="112"/>
      <c r="AG99" s="112"/>
      <c r="AH99" s="112"/>
      <c r="AI99" s="112"/>
      <c r="AQ99" s="112"/>
      <c r="AR99" s="355"/>
      <c r="AS99" s="25"/>
    </row>
    <row r="100" spans="2:51" s="24" customFormat="1" ht="10.5" customHeight="1" x14ac:dyDescent="0.25">
      <c r="B100" s="2999"/>
      <c r="C100" s="3000"/>
      <c r="D100" s="3001"/>
      <c r="E100" s="59"/>
      <c r="F100" s="51"/>
      <c r="G100" s="34"/>
      <c r="H100" s="51" t="s">
        <v>609</v>
      </c>
      <c r="I100" s="51"/>
      <c r="J100" s="51"/>
      <c r="M100" s="59"/>
      <c r="N100" s="47"/>
      <c r="P100" s="51"/>
      <c r="Q100" s="51"/>
      <c r="R100" s="51"/>
      <c r="S100" s="51"/>
      <c r="T100" s="51"/>
      <c r="U100" s="51"/>
      <c r="V100" s="51"/>
      <c r="W100" s="51"/>
      <c r="X100" s="51"/>
      <c r="Y100" s="51"/>
      <c r="Z100" s="51"/>
      <c r="AA100" s="51"/>
      <c r="AB100" s="25"/>
      <c r="AH100" s="112"/>
      <c r="AI100" s="112"/>
      <c r="AJ100" s="112"/>
      <c r="AK100" s="112"/>
      <c r="AL100" s="112"/>
      <c r="AM100" s="112"/>
      <c r="AN100" s="112"/>
      <c r="AO100" s="112"/>
      <c r="AP100" s="112"/>
      <c r="AQ100" s="112"/>
      <c r="AR100" s="355"/>
      <c r="AS100" s="25"/>
    </row>
    <row r="101" spans="2:51" s="24" customFormat="1" ht="3.75" customHeight="1" x14ac:dyDescent="0.25">
      <c r="B101" s="3002"/>
      <c r="C101" s="3003"/>
      <c r="D101" s="3004"/>
      <c r="E101" s="199"/>
      <c r="F101" s="199"/>
      <c r="G101" s="199"/>
      <c r="H101" s="199"/>
      <c r="I101" s="199"/>
      <c r="J101" s="199"/>
      <c r="K101" s="199"/>
      <c r="L101" s="199"/>
      <c r="M101" s="199"/>
      <c r="N101" s="199"/>
      <c r="O101" s="199"/>
      <c r="P101" s="199"/>
      <c r="Q101" s="199"/>
      <c r="R101" s="199"/>
      <c r="S101" s="199"/>
      <c r="T101" s="199"/>
      <c r="U101" s="200"/>
      <c r="V101" s="199"/>
      <c r="W101" s="199"/>
      <c r="X101" s="199"/>
      <c r="Y101" s="199"/>
      <c r="Z101" s="199"/>
      <c r="AA101" s="199"/>
      <c r="AB101" s="199"/>
      <c r="AC101" s="199"/>
      <c r="AD101" s="200"/>
      <c r="AE101" s="189"/>
      <c r="AF101" s="189"/>
      <c r="AG101" s="201"/>
      <c r="AH101" s="488"/>
      <c r="AI101" s="488"/>
      <c r="AJ101" s="488"/>
      <c r="AK101" s="488"/>
      <c r="AL101" s="488"/>
      <c r="AM101" s="488"/>
      <c r="AN101" s="488"/>
      <c r="AO101" s="488"/>
      <c r="AP101" s="488"/>
      <c r="AQ101" s="488"/>
      <c r="AR101" s="361"/>
      <c r="AS101" s="25"/>
    </row>
    <row r="102" spans="2:51" s="24" customFormat="1" ht="8.25" customHeight="1" x14ac:dyDescent="0.25">
      <c r="B102" s="2996" t="s">
        <v>98</v>
      </c>
      <c r="C102" s="2997"/>
      <c r="D102" s="2998"/>
      <c r="E102" s="193"/>
      <c r="F102" s="194"/>
      <c r="G102" s="202"/>
      <c r="H102" s="202"/>
      <c r="I102" s="202"/>
      <c r="J102" s="202"/>
      <c r="K102" s="202"/>
      <c r="L102" s="202"/>
      <c r="M102" s="202"/>
      <c r="N102" s="202"/>
      <c r="O102" s="202"/>
      <c r="P102" s="202"/>
      <c r="Q102" s="202"/>
      <c r="R102" s="202"/>
      <c r="S102" s="194"/>
      <c r="T102" s="194"/>
      <c r="U102" s="194"/>
      <c r="V102" s="194"/>
      <c r="W102" s="194"/>
      <c r="X102" s="194"/>
      <c r="Y102" s="194"/>
      <c r="Z102" s="194"/>
      <c r="AA102" s="194"/>
      <c r="AB102" s="194"/>
      <c r="AC102" s="194"/>
      <c r="AD102" s="194"/>
      <c r="AE102" s="194"/>
      <c r="AF102" s="194"/>
      <c r="AG102" s="203"/>
      <c r="AH102" s="489"/>
      <c r="AI102" s="489"/>
      <c r="AJ102" s="489"/>
      <c r="AK102" s="489"/>
      <c r="AL102" s="489"/>
      <c r="AM102" s="489"/>
      <c r="AN102" s="489"/>
      <c r="AO102" s="489"/>
      <c r="AP102" s="489"/>
      <c r="AQ102" s="489"/>
      <c r="AR102" s="362"/>
      <c r="AS102" s="25"/>
    </row>
    <row r="103" spans="2:51" s="24" customFormat="1" ht="15.75" customHeight="1" x14ac:dyDescent="0.25">
      <c r="B103" s="2999"/>
      <c r="C103" s="3000"/>
      <c r="D103" s="3001"/>
      <c r="E103" s="59" t="s">
        <v>603</v>
      </c>
      <c r="F103" s="51" t="s">
        <v>80</v>
      </c>
      <c r="G103" s="51"/>
      <c r="H103" s="51"/>
      <c r="I103" s="51"/>
      <c r="J103" s="51"/>
      <c r="K103" s="51"/>
      <c r="L103" s="51"/>
      <c r="M103" s="51"/>
      <c r="N103" s="51"/>
      <c r="O103" s="51"/>
      <c r="P103" s="51"/>
      <c r="Q103" s="51"/>
      <c r="R103" s="51"/>
      <c r="S103" s="51"/>
      <c r="T103" s="51"/>
      <c r="U103" s="51"/>
      <c r="V103" s="51"/>
      <c r="W103" s="2082" t="s">
        <v>125</v>
      </c>
      <c r="X103" s="2082"/>
      <c r="Y103" s="2082"/>
      <c r="Z103" s="2082"/>
      <c r="AA103" s="2082"/>
      <c r="AB103" s="2082"/>
      <c r="AC103" s="2082"/>
      <c r="AD103" s="2082"/>
      <c r="AE103" s="2082"/>
      <c r="AF103" s="181"/>
      <c r="AG103" s="2084">
        <v>18</v>
      </c>
      <c r="AH103" s="2972" t="e">
        <f>'FE-1770S'!AH103</f>
        <v>#VALUE!</v>
      </c>
      <c r="AI103" s="2973"/>
      <c r="AJ103" s="2973"/>
      <c r="AK103" s="2973"/>
      <c r="AL103" s="2973"/>
      <c r="AM103" s="2973"/>
      <c r="AN103" s="2973"/>
      <c r="AO103" s="2973"/>
      <c r="AP103" s="2973"/>
      <c r="AQ103" s="2973"/>
      <c r="AR103" s="418"/>
      <c r="AS103" s="25"/>
    </row>
    <row r="104" spans="2:51" s="24" customFormat="1" ht="3.75" customHeight="1" x14ac:dyDescent="0.25">
      <c r="B104" s="2999"/>
      <c r="C104" s="3000"/>
      <c r="D104" s="3001"/>
      <c r="E104" s="26"/>
      <c r="F104" s="25"/>
      <c r="G104" s="15"/>
      <c r="H104" s="15"/>
      <c r="I104" s="15"/>
      <c r="J104" s="15"/>
      <c r="K104" s="15"/>
      <c r="L104" s="15"/>
      <c r="M104" s="15"/>
      <c r="N104" s="15"/>
      <c r="O104" s="15"/>
      <c r="P104" s="15"/>
      <c r="Q104" s="15"/>
      <c r="R104" s="15"/>
      <c r="S104" s="25"/>
      <c r="T104" s="25"/>
      <c r="U104" s="25"/>
      <c r="V104" s="25"/>
      <c r="W104" s="25"/>
      <c r="X104" s="25"/>
      <c r="Y104" s="25"/>
      <c r="Z104" s="25"/>
      <c r="AA104" s="25"/>
      <c r="AB104" s="25"/>
      <c r="AC104" s="25"/>
      <c r="AD104" s="25"/>
      <c r="AE104" s="25"/>
      <c r="AF104" s="25"/>
      <c r="AG104" s="2085"/>
      <c r="AH104" s="2974"/>
      <c r="AI104" s="2975"/>
      <c r="AJ104" s="2975"/>
      <c r="AK104" s="2975"/>
      <c r="AL104" s="2975"/>
      <c r="AM104" s="2975"/>
      <c r="AN104" s="2975"/>
      <c r="AO104" s="2975"/>
      <c r="AP104" s="2975"/>
      <c r="AQ104" s="2975"/>
      <c r="AR104" s="434"/>
      <c r="AS104" s="25"/>
    </row>
    <row r="105" spans="2:51" s="24" customFormat="1" ht="12" customHeight="1" x14ac:dyDescent="0.2">
      <c r="B105" s="2999"/>
      <c r="C105" s="3000"/>
      <c r="D105" s="3001"/>
      <c r="E105" s="59"/>
      <c r="F105" s="51" t="s">
        <v>611</v>
      </c>
      <c r="G105" s="11"/>
      <c r="H105" s="11"/>
      <c r="I105" s="11"/>
      <c r="J105" s="11"/>
      <c r="K105" s="113"/>
      <c r="L105" s="51"/>
      <c r="M105" s="51"/>
      <c r="N105" s="51"/>
      <c r="O105" s="89"/>
      <c r="P105" s="89"/>
      <c r="Q105" s="89"/>
      <c r="R105" s="89"/>
      <c r="S105" s="89"/>
      <c r="T105" s="89"/>
      <c r="U105" s="89"/>
      <c r="V105" s="89"/>
      <c r="W105" s="89"/>
      <c r="X105" s="89"/>
      <c r="Y105" s="89"/>
      <c r="Z105" s="89"/>
      <c r="AA105" s="25"/>
      <c r="AB105" s="25"/>
      <c r="AC105" s="25"/>
      <c r="AD105" s="25"/>
      <c r="AE105" s="25"/>
      <c r="AF105" s="25"/>
      <c r="AG105" s="64"/>
      <c r="AH105" s="25"/>
      <c r="AI105" s="25"/>
      <c r="AJ105" s="25"/>
      <c r="AK105" s="25"/>
      <c r="AL105" s="25"/>
      <c r="AM105" s="25"/>
      <c r="AN105" s="25"/>
      <c r="AO105" s="25"/>
      <c r="AP105" s="25"/>
      <c r="AQ105" s="25"/>
      <c r="AR105" s="182"/>
      <c r="AS105" s="25"/>
    </row>
    <row r="106" spans="2:51" s="24" customFormat="1" ht="14.25" customHeight="1" x14ac:dyDescent="0.2">
      <c r="B106" s="2999"/>
      <c r="C106" s="3000"/>
      <c r="D106" s="3001"/>
      <c r="E106" s="59"/>
      <c r="F106" s="59" t="s">
        <v>6</v>
      </c>
      <c r="G106" s="403" t="e">
        <f>'FE-1770S'!G106</f>
        <v>#DIV/0!</v>
      </c>
      <c r="H106" s="61" t="s">
        <v>106</v>
      </c>
      <c r="I106" s="51"/>
      <c r="J106" s="51"/>
      <c r="K106" s="51"/>
      <c r="L106" s="51"/>
      <c r="M106" s="51"/>
      <c r="N106" s="51"/>
      <c r="O106" s="51"/>
      <c r="P106" s="89"/>
      <c r="Q106" s="89"/>
      <c r="R106" s="89"/>
      <c r="S106" s="89"/>
      <c r="T106" s="89"/>
      <c r="U106" s="89"/>
      <c r="V106" s="89"/>
      <c r="AR106" s="182"/>
      <c r="AS106" s="25"/>
    </row>
    <row r="107" spans="2:51" s="24" customFormat="1" ht="3" customHeight="1" x14ac:dyDescent="0.2">
      <c r="B107" s="2999"/>
      <c r="C107" s="3000"/>
      <c r="D107" s="3001"/>
      <c r="E107" s="70"/>
      <c r="F107" s="291"/>
      <c r="G107" s="71"/>
      <c r="H107" s="155"/>
      <c r="I107" s="71"/>
      <c r="J107" s="71"/>
      <c r="K107" s="71"/>
      <c r="L107" s="25"/>
      <c r="M107" s="25"/>
      <c r="N107" s="25"/>
      <c r="O107" s="25"/>
      <c r="P107" s="25"/>
      <c r="Q107" s="25"/>
      <c r="R107" s="25"/>
      <c r="S107" s="25"/>
      <c r="T107" s="25"/>
      <c r="U107" s="25"/>
      <c r="V107" s="25"/>
      <c r="W107" s="25"/>
      <c r="X107" s="25"/>
      <c r="Y107" s="25"/>
      <c r="Z107" s="25"/>
      <c r="AA107" s="25"/>
      <c r="AB107" s="25"/>
      <c r="AC107" s="25"/>
      <c r="AD107" s="25"/>
      <c r="AE107" s="25"/>
      <c r="AF107" s="25"/>
      <c r="AG107" s="12"/>
      <c r="AH107" s="25"/>
      <c r="AI107" s="25"/>
      <c r="AJ107" s="25"/>
      <c r="AK107" s="25"/>
      <c r="AL107" s="25"/>
      <c r="AM107" s="25"/>
      <c r="AN107" s="25"/>
      <c r="AO107" s="25"/>
      <c r="AP107" s="25"/>
      <c r="AQ107" s="25"/>
      <c r="AR107" s="182"/>
      <c r="AS107" s="25"/>
    </row>
    <row r="108" spans="2:51" s="24" customFormat="1" ht="14.25" customHeight="1" x14ac:dyDescent="0.2">
      <c r="B108" s="2999"/>
      <c r="C108" s="3000"/>
      <c r="D108" s="3001"/>
      <c r="E108" s="25"/>
      <c r="F108" s="59" t="s">
        <v>7</v>
      </c>
      <c r="G108" s="403" t="e">
        <f>'FE-1770S'!G108</f>
        <v>#DIV/0!</v>
      </c>
      <c r="H108" s="61" t="s">
        <v>11</v>
      </c>
      <c r="I108" s="11"/>
      <c r="J108" s="11"/>
      <c r="K108" s="11"/>
      <c r="L108" s="11"/>
      <c r="M108" s="11"/>
      <c r="N108" s="11"/>
      <c r="O108" s="11"/>
      <c r="P108" s="11"/>
      <c r="Q108" s="11"/>
      <c r="R108" s="25"/>
      <c r="S108" s="25"/>
      <c r="T108" s="3005" t="str">
        <f>IF(dateofdeparture&gt;0,"*Wajib Pajak telah meninggalkan Indonesia selama-lamanya pada","")</f>
        <v/>
      </c>
      <c r="U108" s="3005"/>
      <c r="V108" s="3005"/>
      <c r="W108" s="3005"/>
      <c r="X108" s="3005"/>
      <c r="Y108" s="3005"/>
      <c r="Z108" s="3005"/>
      <c r="AA108" s="3005"/>
      <c r="AB108" s="3005"/>
      <c r="AC108" s="3005"/>
      <c r="AD108" s="3005"/>
      <c r="AE108" s="3005"/>
      <c r="AF108" s="3005"/>
      <c r="AG108" s="3005"/>
      <c r="AH108" s="2145" t="str">
        <f>IF(dateofdeparture&gt;0,dateofdeparture,"")</f>
        <v/>
      </c>
      <c r="AI108" s="2145"/>
      <c r="AJ108" s="2145"/>
      <c r="AK108" s="2145"/>
      <c r="AL108" s="2145"/>
      <c r="AM108" s="51"/>
      <c r="AN108" s="51"/>
      <c r="AO108" s="25"/>
      <c r="AP108" s="25"/>
      <c r="AQ108" s="25"/>
      <c r="AR108" s="182"/>
    </row>
    <row r="109" spans="2:51" s="24" customFormat="1" ht="3.95" customHeight="1" x14ac:dyDescent="0.2">
      <c r="B109" s="3002"/>
      <c r="C109" s="3003"/>
      <c r="D109" s="3004"/>
      <c r="E109" s="191"/>
      <c r="F109" s="189"/>
      <c r="G109" s="189"/>
      <c r="H109" s="189"/>
      <c r="I109" s="189"/>
      <c r="J109" s="189"/>
      <c r="K109" s="189"/>
      <c r="L109" s="189"/>
      <c r="M109" s="189"/>
      <c r="N109" s="189"/>
      <c r="O109" s="189"/>
      <c r="P109" s="189"/>
      <c r="Q109" s="189"/>
      <c r="R109" s="189"/>
      <c r="S109" s="189"/>
      <c r="T109" s="189"/>
      <c r="U109" s="189"/>
      <c r="V109" s="189"/>
      <c r="W109" s="189"/>
      <c r="X109" s="189"/>
      <c r="Y109" s="189"/>
      <c r="Z109" s="189"/>
      <c r="AA109" s="189"/>
      <c r="AB109" s="189"/>
      <c r="AC109" s="189"/>
      <c r="AD109" s="189"/>
      <c r="AE109" s="189"/>
      <c r="AF109" s="189"/>
      <c r="AG109" s="189"/>
      <c r="AH109" s="189"/>
      <c r="AI109" s="189"/>
      <c r="AJ109" s="189"/>
      <c r="AK109" s="189"/>
      <c r="AL109" s="189"/>
      <c r="AM109" s="189"/>
      <c r="AN109" s="189"/>
      <c r="AO109" s="189"/>
      <c r="AP109" s="189"/>
      <c r="AQ109" s="189"/>
      <c r="AR109" s="190"/>
    </row>
    <row r="110" spans="2:51" s="24" customFormat="1" ht="3" customHeight="1" x14ac:dyDescent="0.2">
      <c r="B110" s="2982" t="s">
        <v>99</v>
      </c>
      <c r="C110" s="2983"/>
      <c r="D110" s="2984"/>
      <c r="E110" s="193"/>
      <c r="F110" s="194"/>
      <c r="G110" s="194"/>
      <c r="H110" s="194"/>
      <c r="I110" s="194"/>
      <c r="J110" s="194"/>
      <c r="K110" s="194"/>
      <c r="L110" s="194"/>
      <c r="M110" s="194"/>
      <c r="N110" s="194"/>
      <c r="O110" s="194"/>
      <c r="P110" s="194"/>
      <c r="Q110" s="194"/>
      <c r="R110" s="194"/>
      <c r="S110" s="194"/>
      <c r="T110" s="194"/>
      <c r="U110" s="194"/>
      <c r="V110" s="194"/>
      <c r="W110" s="194"/>
      <c r="X110" s="194"/>
      <c r="Y110" s="194"/>
      <c r="Z110" s="194"/>
      <c r="AA110" s="194"/>
      <c r="AB110" s="194"/>
      <c r="AC110" s="194"/>
      <c r="AD110" s="194"/>
      <c r="AE110" s="194"/>
      <c r="AF110" s="194"/>
      <c r="AG110" s="194"/>
      <c r="AH110" s="194"/>
      <c r="AI110" s="194"/>
      <c r="AJ110" s="194"/>
      <c r="AK110" s="194"/>
      <c r="AL110" s="194"/>
      <c r="AM110" s="194"/>
      <c r="AN110" s="194"/>
      <c r="AO110" s="194"/>
      <c r="AP110" s="194"/>
      <c r="AQ110" s="194"/>
      <c r="AR110" s="196"/>
    </row>
    <row r="111" spans="2:51" s="24" customFormat="1" ht="17.25" customHeight="1" x14ac:dyDescent="0.2">
      <c r="B111" s="2985"/>
      <c r="C111" s="2986"/>
      <c r="D111" s="2987"/>
      <c r="E111" s="59" t="s">
        <v>6</v>
      </c>
      <c r="F111" s="403" t="str">
        <f>'FE-1770S'!F111</f>
        <v/>
      </c>
      <c r="G111" s="61" t="s">
        <v>156</v>
      </c>
      <c r="H111" s="18"/>
      <c r="I111" s="18"/>
      <c r="J111" s="18"/>
      <c r="K111" s="18"/>
      <c r="L111" s="18"/>
      <c r="M111" s="18"/>
      <c r="N111" s="18"/>
      <c r="O111" s="18"/>
      <c r="P111" s="18"/>
      <c r="Q111" s="18"/>
      <c r="R111" s="18"/>
      <c r="S111" s="18"/>
      <c r="T111" s="18"/>
      <c r="U111" s="18"/>
      <c r="V111" s="18"/>
      <c r="W111" s="18"/>
      <c r="X111" s="25"/>
      <c r="Y111" s="25"/>
      <c r="Z111" s="59" t="s">
        <v>149</v>
      </c>
      <c r="AA111" s="403" t="str">
        <f>'FE-1770S'!AA111</f>
        <v xml:space="preserve"> </v>
      </c>
      <c r="AB111" s="2991" t="s">
        <v>787</v>
      </c>
      <c r="AC111" s="2991"/>
      <c r="AD111" s="2991"/>
      <c r="AE111" s="2991"/>
      <c r="AF111" s="2991"/>
      <c r="AG111" s="2991"/>
      <c r="AH111" s="2991"/>
      <c r="AI111" s="2991"/>
      <c r="AJ111" s="2991"/>
      <c r="AK111" s="2991"/>
      <c r="AL111" s="2991"/>
      <c r="AM111" s="2991"/>
      <c r="AN111" s="2991"/>
      <c r="AO111" s="2991"/>
      <c r="AP111" s="2991"/>
      <c r="AQ111" s="2991"/>
      <c r="AR111" s="2992"/>
      <c r="AY111" s="25"/>
    </row>
    <row r="112" spans="2:51" s="24" customFormat="1" ht="3.75" customHeight="1" x14ac:dyDescent="0.2">
      <c r="B112" s="2985"/>
      <c r="C112" s="2986"/>
      <c r="D112" s="2987"/>
      <c r="E112" s="59"/>
      <c r="F112" s="291"/>
      <c r="G112" s="61"/>
      <c r="H112" s="18"/>
      <c r="I112" s="18"/>
      <c r="J112" s="18"/>
      <c r="K112" s="18"/>
      <c r="L112" s="18"/>
      <c r="M112" s="18"/>
      <c r="N112" s="18"/>
      <c r="O112" s="18"/>
      <c r="P112" s="18"/>
      <c r="Q112" s="18"/>
      <c r="R112" s="18"/>
      <c r="S112" s="18"/>
      <c r="T112" s="18"/>
      <c r="U112" s="18"/>
      <c r="V112" s="18"/>
      <c r="W112" s="18"/>
      <c r="X112" s="25"/>
      <c r="Y112" s="25"/>
      <c r="Z112" s="59"/>
      <c r="AA112" s="291"/>
      <c r="AB112" s="2991"/>
      <c r="AC112" s="2991"/>
      <c r="AD112" s="2991"/>
      <c r="AE112" s="2991"/>
      <c r="AF112" s="2991"/>
      <c r="AG112" s="2991"/>
      <c r="AH112" s="2991"/>
      <c r="AI112" s="2991"/>
      <c r="AJ112" s="2991"/>
      <c r="AK112" s="2991"/>
      <c r="AL112" s="2991"/>
      <c r="AM112" s="2991"/>
      <c r="AN112" s="2991"/>
      <c r="AO112" s="2991"/>
      <c r="AP112" s="2991"/>
      <c r="AQ112" s="2991"/>
      <c r="AR112" s="2992"/>
      <c r="AY112" s="25"/>
    </row>
    <row r="113" spans="2:51" s="24" customFormat="1" ht="15" customHeight="1" x14ac:dyDescent="0.2">
      <c r="B113" s="2985"/>
      <c r="C113" s="2986"/>
      <c r="D113" s="2987"/>
      <c r="E113" s="59" t="s">
        <v>7</v>
      </c>
      <c r="F113" s="403" t="str">
        <f>'FE-1770S'!F113</f>
        <v/>
      </c>
      <c r="G113" s="61" t="s">
        <v>177</v>
      </c>
      <c r="H113" s="51"/>
      <c r="I113" s="51"/>
      <c r="J113" s="51"/>
      <c r="K113" s="51"/>
      <c r="L113" s="51"/>
      <c r="M113" s="51"/>
      <c r="N113" s="51"/>
      <c r="O113" s="51"/>
      <c r="P113" s="51"/>
      <c r="Q113" s="51"/>
      <c r="R113" s="51"/>
      <c r="S113" s="51"/>
      <c r="T113" s="51"/>
      <c r="U113" s="51"/>
      <c r="V113" s="51"/>
      <c r="W113" s="51"/>
      <c r="X113" s="25"/>
      <c r="Y113" s="25"/>
      <c r="Z113" s="59" t="s">
        <v>150</v>
      </c>
      <c r="AA113" s="429" t="str">
        <f>'FE-1770S'!AA113</f>
        <v/>
      </c>
      <c r="AB113" s="1655" t="str">
        <f>IF('GENERAL INFO'!S52&lt;&gt;"",LEFT('GENERAL INFO'!S52,FIND(";",'GENERAL INFO'!S52,1)-1),"")</f>
        <v/>
      </c>
      <c r="AC113" s="1653"/>
      <c r="AD113" s="1653"/>
      <c r="AE113" s="1653"/>
      <c r="AF113" s="1653"/>
      <c r="AG113" s="1653"/>
      <c r="AH113" s="1653"/>
      <c r="AI113" s="1653"/>
      <c r="AJ113" s="1653"/>
      <c r="AK113" s="1653"/>
      <c r="AL113" s="1653"/>
      <c r="AM113" s="1653"/>
      <c r="AN113" s="1653"/>
      <c r="AO113" s="1653"/>
      <c r="AP113" s="1653"/>
      <c r="AQ113" s="1653"/>
      <c r="AR113" s="1654"/>
      <c r="AY113" s="25"/>
    </row>
    <row r="114" spans="2:51" s="24" customFormat="1" ht="2.1" customHeight="1" x14ac:dyDescent="0.2">
      <c r="B114" s="2985"/>
      <c r="C114" s="2986"/>
      <c r="D114" s="2987"/>
      <c r="E114" s="59"/>
      <c r="F114" s="291"/>
      <c r="G114" s="61"/>
      <c r="H114" s="51"/>
      <c r="I114" s="51"/>
      <c r="J114" s="51"/>
      <c r="K114" s="51"/>
      <c r="L114" s="51"/>
      <c r="M114" s="51"/>
      <c r="N114" s="51"/>
      <c r="O114" s="51"/>
      <c r="P114" s="51"/>
      <c r="Q114" s="51"/>
      <c r="R114" s="51"/>
      <c r="S114" s="51"/>
      <c r="T114" s="51"/>
      <c r="U114" s="51"/>
      <c r="V114" s="51"/>
      <c r="W114" s="51"/>
      <c r="X114" s="25"/>
      <c r="Y114" s="25"/>
      <c r="Z114" s="59"/>
      <c r="AA114" s="76"/>
      <c r="AB114" s="1658"/>
      <c r="AC114" s="1653"/>
      <c r="AD114" s="1653"/>
      <c r="AE114" s="1653"/>
      <c r="AF114" s="1653"/>
      <c r="AG114" s="1653"/>
      <c r="AH114" s="1653"/>
      <c r="AI114" s="1653"/>
      <c r="AJ114" s="1653"/>
      <c r="AK114" s="1653"/>
      <c r="AL114" s="1653"/>
      <c r="AM114" s="1653"/>
      <c r="AN114" s="1653"/>
      <c r="AO114" s="1653"/>
      <c r="AP114" s="1653"/>
      <c r="AQ114" s="1653"/>
      <c r="AR114" s="1654"/>
    </row>
    <row r="115" spans="2:51" s="24" customFormat="1" ht="15" customHeight="1" x14ac:dyDescent="0.2">
      <c r="B115" s="2985"/>
      <c r="C115" s="2986"/>
      <c r="D115" s="2987"/>
      <c r="E115" s="181" t="s">
        <v>8</v>
      </c>
      <c r="F115" s="403" t="str">
        <f>'FE-1770S'!F115</f>
        <v/>
      </c>
      <c r="G115" s="61" t="s">
        <v>27</v>
      </c>
      <c r="H115" s="51"/>
      <c r="I115" s="51"/>
      <c r="J115" s="51"/>
      <c r="K115" s="51"/>
      <c r="L115" s="51"/>
      <c r="M115" s="51"/>
      <c r="N115" s="51"/>
      <c r="O115" s="51"/>
      <c r="P115" s="51"/>
      <c r="Q115" s="51"/>
      <c r="R115" s="51"/>
      <c r="S115" s="2125"/>
      <c r="T115" s="2125"/>
      <c r="U115" s="51"/>
      <c r="V115" s="47"/>
      <c r="W115" s="47"/>
      <c r="X115" s="47"/>
      <c r="Y115" s="47"/>
      <c r="Z115" s="47"/>
      <c r="AA115" s="76"/>
      <c r="AB115" s="1658" t="str">
        <f>IF('GENERAL INFO'!S52&lt;&gt;"",RIGHT('GENERAL INFO'!S52,LEN('GENERAL INFO'!S52)-FIND(";",'GENERAL INFO'!S52,1)),"")</f>
        <v/>
      </c>
      <c r="AC115" s="1653"/>
      <c r="AD115" s="1653"/>
      <c r="AE115" s="1653"/>
      <c r="AF115" s="1653"/>
      <c r="AG115" s="1653"/>
      <c r="AH115" s="1653"/>
      <c r="AI115" s="1653"/>
      <c r="AJ115" s="1653"/>
      <c r="AK115" s="1653"/>
      <c r="AL115" s="1653"/>
      <c r="AM115" s="1653"/>
      <c r="AN115" s="1653"/>
      <c r="AO115" s="1653"/>
      <c r="AP115" s="1653"/>
      <c r="AQ115" s="1653"/>
      <c r="AR115" s="1654"/>
    </row>
    <row r="116" spans="2:51" s="25" customFormat="1" ht="3.95" customHeight="1" x14ac:dyDescent="0.2">
      <c r="B116" s="2988"/>
      <c r="C116" s="2989"/>
      <c r="D116" s="2990"/>
      <c r="E116" s="191"/>
      <c r="F116" s="189"/>
      <c r="G116" s="189"/>
      <c r="H116" s="189"/>
      <c r="I116" s="189"/>
      <c r="J116" s="189"/>
      <c r="K116" s="189"/>
      <c r="L116" s="189"/>
      <c r="M116" s="189"/>
      <c r="N116" s="189"/>
      <c r="O116" s="189"/>
      <c r="P116" s="189"/>
      <c r="Q116" s="189"/>
      <c r="R116" s="189"/>
      <c r="S116" s="189"/>
      <c r="T116" s="189"/>
      <c r="U116" s="189"/>
      <c r="V116" s="189"/>
      <c r="W116" s="189"/>
      <c r="X116" s="189"/>
      <c r="Y116" s="189"/>
      <c r="Z116" s="189"/>
      <c r="AA116" s="189"/>
      <c r="AB116" s="189"/>
      <c r="AC116" s="189"/>
      <c r="AD116" s="189"/>
      <c r="AE116" s="189"/>
      <c r="AF116" s="189"/>
      <c r="AG116" s="189"/>
      <c r="AH116" s="189"/>
      <c r="AI116" s="189"/>
      <c r="AJ116" s="189"/>
      <c r="AK116" s="189"/>
      <c r="AL116" s="189"/>
      <c r="AM116" s="189"/>
      <c r="AN116" s="189"/>
      <c r="AO116" s="189"/>
      <c r="AP116" s="189"/>
      <c r="AQ116" s="189"/>
      <c r="AR116" s="190"/>
    </row>
    <row r="117" spans="2:51" s="25" customFormat="1" ht="13.5" customHeight="1" x14ac:dyDescent="0.2">
      <c r="B117" s="2993" t="s">
        <v>93</v>
      </c>
      <c r="C117" s="2994"/>
      <c r="D117" s="2994"/>
      <c r="E117" s="2994"/>
      <c r="F117" s="2994"/>
      <c r="G117" s="2994"/>
      <c r="H117" s="2994"/>
      <c r="I117" s="2994"/>
      <c r="J117" s="2994"/>
      <c r="K117" s="2994"/>
      <c r="L117" s="2994"/>
      <c r="M117" s="2994"/>
      <c r="N117" s="2994"/>
      <c r="O117" s="2994"/>
      <c r="P117" s="2994"/>
      <c r="Q117" s="2994"/>
      <c r="R117" s="2994"/>
      <c r="S117" s="2994"/>
      <c r="T117" s="2994"/>
      <c r="U117" s="2994"/>
      <c r="V117" s="2994"/>
      <c r="W117" s="2994"/>
      <c r="X117" s="2994"/>
      <c r="Y117" s="2994"/>
      <c r="Z117" s="2994"/>
      <c r="AA117" s="2994"/>
      <c r="AB117" s="2994"/>
      <c r="AC117" s="2994"/>
      <c r="AD117" s="2994"/>
      <c r="AE117" s="2994"/>
      <c r="AF117" s="2994"/>
      <c r="AG117" s="2994"/>
      <c r="AH117" s="2994"/>
      <c r="AI117" s="2994"/>
      <c r="AJ117" s="2994"/>
      <c r="AK117" s="2994"/>
      <c r="AL117" s="2994"/>
      <c r="AM117" s="2994"/>
      <c r="AN117" s="2994"/>
      <c r="AO117" s="2994"/>
      <c r="AP117" s="2994"/>
      <c r="AQ117" s="2994"/>
      <c r="AR117" s="2995"/>
    </row>
    <row r="118" spans="2:51" s="24" customFormat="1" ht="12.95" customHeight="1" x14ac:dyDescent="0.2">
      <c r="B118" s="183" t="s">
        <v>138</v>
      </c>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24"/>
      <c r="AB118" s="124"/>
      <c r="AC118" s="2178" t="s">
        <v>12</v>
      </c>
      <c r="AD118" s="2178"/>
      <c r="AE118" s="2178"/>
      <c r="AF118" s="2178"/>
      <c r="AG118" s="2178"/>
      <c r="AH118" s="2178"/>
      <c r="AI118" s="2178"/>
      <c r="AJ118" s="2178"/>
      <c r="AK118" s="2178"/>
      <c r="AL118" s="2178"/>
      <c r="AM118" s="2178"/>
      <c r="AN118" s="2178"/>
      <c r="AO118" s="2178"/>
      <c r="AP118" s="2178"/>
      <c r="AQ118" s="2178"/>
      <c r="AR118" s="184"/>
      <c r="AS118" s="4"/>
    </row>
    <row r="119" spans="2:51" s="24" customFormat="1" ht="12.95" customHeight="1" x14ac:dyDescent="0.2">
      <c r="B119" s="183" t="s">
        <v>615</v>
      </c>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24"/>
      <c r="AB119" s="124"/>
      <c r="AC119" s="2178"/>
      <c r="AD119" s="2178"/>
      <c r="AE119" s="2178"/>
      <c r="AF119" s="2178"/>
      <c r="AG119" s="2178"/>
      <c r="AH119" s="2178"/>
      <c r="AI119" s="2178"/>
      <c r="AJ119" s="2178"/>
      <c r="AK119" s="2178"/>
      <c r="AL119" s="2178"/>
      <c r="AM119" s="2178"/>
      <c r="AN119" s="2178"/>
      <c r="AO119" s="2178"/>
      <c r="AP119" s="2178"/>
      <c r="AQ119" s="2178"/>
      <c r="AR119" s="184"/>
      <c r="AS119" s="4"/>
    </row>
    <row r="120" spans="2:51" s="24" customFormat="1" ht="12.95" customHeight="1" x14ac:dyDescent="0.2">
      <c r="B120" s="183" t="s">
        <v>614</v>
      </c>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25"/>
      <c r="AB120" s="125"/>
      <c r="AC120" s="1549"/>
      <c r="AD120" s="194"/>
      <c r="AE120" s="194"/>
      <c r="AF120" s="194"/>
      <c r="AG120" s="1550"/>
      <c r="AH120" s="1550"/>
      <c r="AI120" s="1550"/>
      <c r="AJ120" s="1550"/>
      <c r="AK120" s="1550"/>
      <c r="AL120" s="1550"/>
      <c r="AM120" s="1550"/>
      <c r="AN120" s="1550"/>
      <c r="AO120" s="1550"/>
      <c r="AP120" s="1550"/>
      <c r="AQ120" s="1551"/>
      <c r="AR120" s="185"/>
      <c r="AS120" s="4"/>
    </row>
    <row r="121" spans="2:51" s="24" customFormat="1" ht="6.75" customHeight="1" x14ac:dyDescent="0.2">
      <c r="B121" s="86"/>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86"/>
      <c r="AD121" s="51"/>
      <c r="AE121" s="51"/>
      <c r="AF121" s="51"/>
      <c r="AG121" s="51"/>
      <c r="AH121" s="25"/>
      <c r="AI121" s="25"/>
      <c r="AJ121" s="25"/>
      <c r="AK121" s="25"/>
      <c r="AL121" s="51"/>
      <c r="AM121" s="51"/>
      <c r="AN121" s="51"/>
      <c r="AO121" s="51"/>
      <c r="AP121" s="51"/>
      <c r="AQ121" s="184"/>
      <c r="AR121" s="184"/>
      <c r="AS121" s="4"/>
    </row>
    <row r="122" spans="2:51" s="24" customFormat="1" ht="20.100000000000001" customHeight="1" x14ac:dyDescent="0.2">
      <c r="B122" s="186"/>
      <c r="C122" s="365">
        <f>'FE-1770S'!C122</f>
        <v>0</v>
      </c>
      <c r="D122" s="61" t="s">
        <v>13</v>
      </c>
      <c r="E122" s="25"/>
      <c r="F122" s="25"/>
      <c r="G122" s="25"/>
      <c r="H122" s="25"/>
      <c r="I122" s="429" t="str">
        <f>'FE-1770S'!I122</f>
        <v xml:space="preserve"> </v>
      </c>
      <c r="J122" s="61" t="s">
        <v>14</v>
      </c>
      <c r="K122" s="95"/>
      <c r="L122" s="95"/>
      <c r="M122" s="95"/>
      <c r="N122" s="61" t="s">
        <v>53</v>
      </c>
      <c r="O122" s="95"/>
      <c r="P122" s="25"/>
      <c r="Q122" s="25"/>
      <c r="R122" s="512"/>
      <c r="S122" s="512"/>
      <c r="T122" s="25"/>
      <c r="U122" s="512"/>
      <c r="V122" s="512"/>
      <c r="W122" s="25"/>
      <c r="X122" s="512"/>
      <c r="Y122" s="512"/>
      <c r="Z122" s="512"/>
      <c r="AA122" s="512"/>
      <c r="AB122" s="25"/>
      <c r="AC122" s="186"/>
      <c r="AD122" s="25"/>
      <c r="AE122" s="25"/>
      <c r="AF122" s="25"/>
      <c r="AG122" s="25"/>
      <c r="AH122" s="25"/>
      <c r="AI122" s="25"/>
      <c r="AJ122" s="25"/>
      <c r="AK122" s="25"/>
      <c r="AL122" s="25"/>
      <c r="AM122" s="25"/>
      <c r="AN122" s="25"/>
      <c r="AO122" s="25"/>
      <c r="AP122" s="25"/>
      <c r="AQ122" s="182"/>
      <c r="AR122" s="182"/>
      <c r="AS122" s="25"/>
    </row>
    <row r="123" spans="2:51" s="24" customFormat="1" ht="12.95" customHeight="1" x14ac:dyDescent="0.2">
      <c r="B123" s="186"/>
      <c r="C123" s="25"/>
      <c r="D123" s="25"/>
      <c r="E123" s="25"/>
      <c r="F123" s="25"/>
      <c r="G123" s="25"/>
      <c r="H123" s="25"/>
      <c r="I123" s="25"/>
      <c r="J123" s="25"/>
      <c r="K123" s="25"/>
      <c r="L123" s="25"/>
      <c r="M123" s="25"/>
      <c r="N123" s="25"/>
      <c r="O123" s="25"/>
      <c r="P123" s="25"/>
      <c r="Q123" s="25"/>
      <c r="R123" s="2113" t="s">
        <v>59</v>
      </c>
      <c r="S123" s="2113"/>
      <c r="T123" s="95"/>
      <c r="U123" s="2113" t="s">
        <v>60</v>
      </c>
      <c r="V123" s="2113"/>
      <c r="W123" s="95"/>
      <c r="X123" s="2113" t="s">
        <v>61</v>
      </c>
      <c r="Y123" s="2113"/>
      <c r="Z123" s="2113"/>
      <c r="AA123" s="2113"/>
      <c r="AB123" s="25"/>
      <c r="AC123" s="1552"/>
      <c r="AD123" s="82"/>
      <c r="AE123" s="25"/>
      <c r="AF123" s="25"/>
      <c r="AG123" s="25"/>
      <c r="AH123" s="25"/>
      <c r="AI123" s="25"/>
      <c r="AJ123" s="25"/>
      <c r="AK123" s="25"/>
      <c r="AL123" s="25"/>
      <c r="AM123" s="25"/>
      <c r="AN123" s="25"/>
      <c r="AO123" s="25"/>
      <c r="AP123" s="25"/>
      <c r="AQ123" s="182"/>
      <c r="AR123" s="182"/>
      <c r="AS123" s="25"/>
    </row>
    <row r="124" spans="2:51" s="24" customFormat="1" ht="20.100000000000001" customHeight="1" x14ac:dyDescent="0.25">
      <c r="B124" s="177" t="s">
        <v>37</v>
      </c>
      <c r="C124" s="61"/>
      <c r="D124" s="61"/>
      <c r="E124" s="61"/>
      <c r="F124" s="95"/>
      <c r="G124" s="95" t="s">
        <v>29</v>
      </c>
      <c r="H124" s="1604" t="str">
        <f>'FE-1770S'!H124</f>
        <v xml:space="preserve"> </v>
      </c>
      <c r="I124" s="1602"/>
      <c r="J124" s="1602"/>
      <c r="K124" s="1602"/>
      <c r="L124" s="1602"/>
      <c r="M124" s="1602"/>
      <c r="N124" s="1602"/>
      <c r="O124" s="1602"/>
      <c r="P124" s="1602"/>
      <c r="Q124" s="1602"/>
      <c r="R124" s="1602"/>
      <c r="S124" s="1602"/>
      <c r="T124" s="1602"/>
      <c r="U124" s="1602"/>
      <c r="V124" s="1602"/>
      <c r="W124" s="1602"/>
      <c r="X124" s="1602"/>
      <c r="Y124" s="1602"/>
      <c r="Z124" s="1602"/>
      <c r="AA124" s="1602"/>
      <c r="AB124" s="25"/>
      <c r="AC124" s="186"/>
      <c r="AD124" s="25"/>
      <c r="AE124" s="25"/>
      <c r="AF124" s="25"/>
      <c r="AG124" s="25"/>
      <c r="AH124" s="25"/>
      <c r="AI124" s="25"/>
      <c r="AJ124" s="25"/>
      <c r="AK124" s="25"/>
      <c r="AL124" s="25"/>
      <c r="AM124" s="25"/>
      <c r="AN124" s="25"/>
      <c r="AO124" s="25"/>
      <c r="AP124" s="25"/>
      <c r="AQ124" s="182"/>
      <c r="AR124" s="182"/>
      <c r="AS124" s="25"/>
    </row>
    <row r="125" spans="2:51" s="24" customFormat="1" ht="3.95" customHeight="1" x14ac:dyDescent="0.25">
      <c r="B125" s="187"/>
      <c r="C125" s="95"/>
      <c r="D125" s="95"/>
      <c r="E125" s="95"/>
      <c r="F125" s="95"/>
      <c r="G125" s="95"/>
      <c r="H125" s="105"/>
      <c r="I125" s="105"/>
      <c r="J125" s="105"/>
      <c r="K125" s="105"/>
      <c r="L125" s="105"/>
      <c r="M125" s="105"/>
      <c r="N125" s="105"/>
      <c r="O125" s="105"/>
      <c r="P125" s="105"/>
      <c r="Q125" s="105"/>
      <c r="R125" s="105"/>
      <c r="S125" s="105"/>
      <c r="T125" s="105"/>
      <c r="U125" s="105"/>
      <c r="V125" s="105"/>
      <c r="W125" s="105"/>
      <c r="X125" s="105"/>
      <c r="Y125" s="105"/>
      <c r="Z125" s="105"/>
      <c r="AA125" s="105"/>
      <c r="AB125" s="25"/>
      <c r="AC125" s="186"/>
      <c r="AD125" s="25"/>
      <c r="AE125" s="25"/>
      <c r="AF125" s="25"/>
      <c r="AG125" s="25"/>
      <c r="AH125" s="25"/>
      <c r="AI125" s="25"/>
      <c r="AJ125" s="25"/>
      <c r="AK125" s="25"/>
      <c r="AL125" s="25"/>
      <c r="AM125" s="25"/>
      <c r="AN125" s="25"/>
      <c r="AO125" s="25"/>
      <c r="AP125" s="25"/>
      <c r="AQ125" s="182"/>
      <c r="AR125" s="182"/>
      <c r="AS125" s="25"/>
    </row>
    <row r="126" spans="2:51" s="24" customFormat="1" ht="20.100000000000001" customHeight="1" x14ac:dyDescent="0.25">
      <c r="B126" s="177" t="s">
        <v>36</v>
      </c>
      <c r="C126" s="61"/>
      <c r="D126" s="61"/>
      <c r="E126" s="61"/>
      <c r="F126" s="95"/>
      <c r="G126" s="95" t="s">
        <v>29</v>
      </c>
      <c r="H126" s="1605" t="str">
        <f>'FE-1770S'!H126</f>
        <v xml:space="preserve"> </v>
      </c>
      <c r="I126" s="1605" t="str">
        <f>'FE-1770S'!I126</f>
        <v/>
      </c>
      <c r="J126" s="106"/>
      <c r="K126" s="1605" t="str">
        <f>'FE-1770S'!K126</f>
        <v/>
      </c>
      <c r="L126" s="1605" t="str">
        <f>'FE-1770S'!L126</f>
        <v/>
      </c>
      <c r="M126" s="1605" t="str">
        <f>'FE-1770S'!M126</f>
        <v/>
      </c>
      <c r="N126" s="106"/>
      <c r="O126" s="1605" t="str">
        <f>'FE-1770S'!O126</f>
        <v/>
      </c>
      <c r="P126" s="1605" t="str">
        <f>'FE-1770S'!P126</f>
        <v/>
      </c>
      <c r="Q126" s="1605" t="str">
        <f>'FE-1770S'!Q126</f>
        <v/>
      </c>
      <c r="R126" s="106"/>
      <c r="S126" s="1605" t="str">
        <f>'FE-1770S'!S126</f>
        <v/>
      </c>
      <c r="T126" s="106"/>
      <c r="U126" s="1605" t="str">
        <f>'FE-1770S'!U126</f>
        <v/>
      </c>
      <c r="V126" s="1605" t="str">
        <f>'FE-1770S'!V126</f>
        <v/>
      </c>
      <c r="W126" s="1605" t="str">
        <f>'FE-1770S'!W126</f>
        <v/>
      </c>
      <c r="X126" s="106"/>
      <c r="Y126" s="1605" t="str">
        <f>'FE-1770S'!Y126</f>
        <v/>
      </c>
      <c r="Z126" s="1605" t="str">
        <f>'FE-1770S'!Z126</f>
        <v/>
      </c>
      <c r="AA126" s="1605" t="str">
        <f>'FE-1770S'!AA126</f>
        <v/>
      </c>
      <c r="AB126" s="25"/>
      <c r="AC126" s="1554"/>
      <c r="AD126" s="189"/>
      <c r="AE126" s="189"/>
      <c r="AF126" s="189"/>
      <c r="AG126" s="189"/>
      <c r="AH126" s="189"/>
      <c r="AI126" s="189"/>
      <c r="AJ126" s="189"/>
      <c r="AK126" s="189"/>
      <c r="AL126" s="189"/>
      <c r="AM126" s="189"/>
      <c r="AN126" s="189"/>
      <c r="AO126" s="189"/>
      <c r="AP126" s="189"/>
      <c r="AQ126" s="190"/>
      <c r="AR126" s="182"/>
      <c r="AS126" s="25"/>
    </row>
    <row r="127" spans="2:51" s="24" customFormat="1" ht="15" customHeight="1" x14ac:dyDescent="0.2">
      <c r="B127" s="188"/>
      <c r="C127" s="60"/>
      <c r="D127" s="60"/>
      <c r="E127" s="60"/>
      <c r="F127" s="189"/>
      <c r="G127" s="189"/>
      <c r="H127" s="189"/>
      <c r="I127" s="189"/>
      <c r="J127" s="189"/>
      <c r="K127" s="189"/>
      <c r="L127" s="189"/>
      <c r="M127" s="189"/>
      <c r="N127" s="189"/>
      <c r="O127" s="189"/>
      <c r="P127" s="189"/>
      <c r="Q127" s="189"/>
      <c r="R127" s="189"/>
      <c r="S127" s="189"/>
      <c r="T127" s="189"/>
      <c r="U127" s="189"/>
      <c r="V127" s="189"/>
      <c r="W127" s="189"/>
      <c r="X127" s="189"/>
      <c r="Y127" s="189"/>
      <c r="Z127" s="189"/>
      <c r="AA127" s="189"/>
      <c r="AB127" s="189"/>
      <c r="AC127" s="189"/>
      <c r="AD127" s="189"/>
      <c r="AE127" s="189"/>
      <c r="AF127" s="189"/>
      <c r="AG127" s="189"/>
      <c r="AH127" s="189"/>
      <c r="AI127" s="189"/>
      <c r="AJ127" s="189"/>
      <c r="AK127" s="189"/>
      <c r="AL127" s="189"/>
      <c r="AM127" s="189"/>
      <c r="AN127" s="189"/>
      <c r="AO127" s="189"/>
      <c r="AP127" s="189"/>
      <c r="AQ127" s="189"/>
      <c r="AR127" s="190"/>
      <c r="AS127" s="25"/>
    </row>
    <row r="128" spans="2:51" s="24" customFormat="1" ht="12" customHeight="1" x14ac:dyDescent="0.2">
      <c r="B128" s="48" t="s">
        <v>91</v>
      </c>
      <c r="C128" s="48"/>
      <c r="D128" s="48"/>
      <c r="E128" s="4"/>
      <c r="H128" s="25"/>
      <c r="I128" s="25"/>
      <c r="K128" s="25"/>
      <c r="L128" s="25"/>
      <c r="M128" s="25"/>
      <c r="O128" s="25"/>
      <c r="P128" s="25"/>
      <c r="Q128" s="25"/>
      <c r="S128" s="25"/>
      <c r="U128" s="25"/>
      <c r="V128" s="25"/>
      <c r="W128" s="25"/>
      <c r="Y128" s="25"/>
      <c r="Z128" s="25"/>
      <c r="AA128" s="25"/>
      <c r="AG128" s="25"/>
      <c r="AH128" s="25"/>
      <c r="AI128" s="25"/>
      <c r="AJ128" s="25"/>
      <c r="AK128" s="25"/>
      <c r="AL128" s="25"/>
      <c r="AM128" s="25"/>
      <c r="AN128" s="25"/>
      <c r="AO128" s="25"/>
      <c r="AP128" s="25"/>
      <c r="AQ128" s="25"/>
      <c r="AR128" s="25"/>
      <c r="AS128" s="25"/>
    </row>
    <row r="129" spans="2:45" s="24" customFormat="1" ht="9.9499999999999993" customHeight="1" x14ac:dyDescent="0.2">
      <c r="B129" s="30"/>
      <c r="C129" s="29"/>
      <c r="D129" s="29"/>
      <c r="E129" s="29"/>
      <c r="F129" s="29"/>
      <c r="AS129" s="27"/>
    </row>
    <row r="130" spans="2:45" ht="15" customHeight="1" x14ac:dyDescent="0.2"/>
    <row r="131" spans="2:45" ht="15" customHeight="1" x14ac:dyDescent="0.2"/>
    <row r="132" spans="2:45" ht="15" customHeight="1" x14ac:dyDescent="0.2"/>
    <row r="133" spans="2:45" ht="15" customHeight="1" x14ac:dyDescent="0.2"/>
    <row r="134" spans="2:45" ht="15" customHeight="1" x14ac:dyDescent="0.2"/>
    <row r="135" spans="2:45" ht="15" customHeight="1" x14ac:dyDescent="0.2"/>
    <row r="136" spans="2:45" ht="15" customHeight="1" x14ac:dyDescent="0.2"/>
    <row r="137" spans="2:45" ht="15" customHeight="1" x14ac:dyDescent="0.2"/>
    <row r="138" spans="2:45" ht="15" customHeight="1" x14ac:dyDescent="0.2"/>
    <row r="139" spans="2:45" ht="15" customHeight="1" x14ac:dyDescent="0.2"/>
    <row r="140" spans="2:45" ht="15" customHeight="1" x14ac:dyDescent="0.2"/>
    <row r="141" spans="2:45" ht="15" customHeight="1" x14ac:dyDescent="0.2"/>
    <row r="142" spans="2:45" ht="15" customHeight="1" x14ac:dyDescent="0.2"/>
    <row r="143" spans="2:45" ht="15" customHeight="1" x14ac:dyDescent="0.2"/>
    <row r="144" spans="2:45"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row r="308" ht="15" customHeight="1" x14ac:dyDescent="0.2"/>
    <row r="309" ht="15" customHeight="1" x14ac:dyDescent="0.2"/>
    <row r="310" ht="15" customHeight="1" x14ac:dyDescent="0.2"/>
    <row r="311" ht="15" customHeight="1" x14ac:dyDescent="0.2"/>
    <row r="312" ht="15" customHeight="1" x14ac:dyDescent="0.2"/>
    <row r="313" ht="15" customHeight="1" x14ac:dyDescent="0.2"/>
    <row r="314" ht="15" customHeight="1" x14ac:dyDescent="0.2"/>
    <row r="315" ht="15" customHeight="1" x14ac:dyDescent="0.2"/>
    <row r="316" ht="15" customHeight="1" x14ac:dyDescent="0.2"/>
    <row r="317" ht="15" customHeight="1" x14ac:dyDescent="0.2"/>
    <row r="318" ht="15" customHeight="1" x14ac:dyDescent="0.2"/>
    <row r="319" ht="15" customHeight="1" x14ac:dyDescent="0.2"/>
    <row r="320"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20.25" customHeight="1" x14ac:dyDescent="0.2"/>
    <row r="337" ht="20.25" customHeight="1" x14ac:dyDescent="0.2"/>
    <row r="338" ht="20.25" customHeight="1" x14ac:dyDescent="0.2"/>
    <row r="339" ht="20.25" customHeight="1" x14ac:dyDescent="0.2"/>
    <row r="340" ht="20.25" customHeight="1" x14ac:dyDescent="0.2"/>
    <row r="341" ht="20.25" customHeight="1" x14ac:dyDescent="0.2"/>
    <row r="342" ht="20.25" customHeight="1" x14ac:dyDescent="0.2"/>
    <row r="343" ht="20.25" customHeight="1" x14ac:dyDescent="0.2"/>
    <row r="344" ht="20.25" customHeight="1" x14ac:dyDescent="0.2"/>
    <row r="345" ht="20.25" customHeight="1" x14ac:dyDescent="0.2"/>
    <row r="346" ht="20.25" customHeight="1" x14ac:dyDescent="0.2"/>
    <row r="347" ht="20.25" customHeight="1" x14ac:dyDescent="0.2"/>
    <row r="348" ht="20.25" customHeight="1" x14ac:dyDescent="0.2"/>
    <row r="349" ht="20.25" customHeight="1" x14ac:dyDescent="0.2"/>
    <row r="350" ht="20.25" customHeight="1" x14ac:dyDescent="0.2"/>
    <row r="351" ht="20.25" customHeight="1" x14ac:dyDescent="0.2"/>
    <row r="352" ht="20.25" customHeight="1" x14ac:dyDescent="0.2"/>
    <row r="353" ht="20.25" customHeight="1" x14ac:dyDescent="0.2"/>
    <row r="354" ht="20.25" customHeight="1" x14ac:dyDescent="0.2"/>
    <row r="355" ht="20.25" customHeight="1" x14ac:dyDescent="0.2"/>
    <row r="356" ht="20.25" customHeight="1" x14ac:dyDescent="0.2"/>
    <row r="357" ht="20.25" customHeight="1" x14ac:dyDescent="0.2"/>
    <row r="358" ht="20.25" customHeight="1" x14ac:dyDescent="0.2"/>
    <row r="359" ht="20.25" customHeight="1" x14ac:dyDescent="0.2"/>
    <row r="360" ht="20.25" customHeight="1" x14ac:dyDescent="0.2"/>
    <row r="361" ht="20.25" customHeight="1" x14ac:dyDescent="0.2"/>
    <row r="362" ht="20.25" customHeight="1" x14ac:dyDescent="0.2"/>
    <row r="363" ht="20.25" customHeight="1" x14ac:dyDescent="0.2"/>
    <row r="364" ht="20.25" customHeight="1" x14ac:dyDescent="0.2"/>
    <row r="365" ht="20.25" customHeight="1" x14ac:dyDescent="0.2"/>
    <row r="366" ht="20.25" customHeight="1" x14ac:dyDescent="0.2"/>
    <row r="367" ht="20.25" customHeight="1" x14ac:dyDescent="0.2"/>
    <row r="368" ht="20.25" customHeight="1" x14ac:dyDescent="0.2"/>
    <row r="369" ht="20.25" customHeight="1" x14ac:dyDescent="0.2"/>
    <row r="370" ht="20.25" customHeight="1" x14ac:dyDescent="0.2"/>
    <row r="371" ht="20.25" customHeight="1" x14ac:dyDescent="0.2"/>
    <row r="372" ht="20.25" customHeight="1" x14ac:dyDescent="0.2"/>
    <row r="373" ht="20.25" customHeight="1" x14ac:dyDescent="0.2"/>
    <row r="374" ht="20.25" customHeight="1" x14ac:dyDescent="0.2"/>
    <row r="375" ht="20.25" customHeight="1" x14ac:dyDescent="0.2"/>
    <row r="376" ht="20.25" customHeight="1" x14ac:dyDescent="0.2"/>
    <row r="377" ht="20.25" customHeight="1" x14ac:dyDescent="0.2"/>
    <row r="378" ht="20.25" customHeight="1" x14ac:dyDescent="0.2"/>
    <row r="379" ht="20.25" customHeight="1" x14ac:dyDescent="0.2"/>
    <row r="380" ht="20.25" customHeight="1" x14ac:dyDescent="0.2"/>
    <row r="381" ht="20.25" customHeight="1" x14ac:dyDescent="0.2"/>
    <row r="382" ht="20.25" customHeight="1" x14ac:dyDescent="0.2"/>
    <row r="383" ht="20.25" customHeight="1" x14ac:dyDescent="0.2"/>
    <row r="384" ht="20.25" customHeight="1" x14ac:dyDescent="0.2"/>
    <row r="385" ht="20.25" customHeight="1" x14ac:dyDescent="0.2"/>
    <row r="386" ht="20.25" customHeight="1" x14ac:dyDescent="0.2"/>
    <row r="387" ht="20.25" customHeight="1" x14ac:dyDescent="0.2"/>
    <row r="388" ht="20.25" customHeight="1" x14ac:dyDescent="0.2"/>
    <row r="389" ht="20.25" customHeight="1" x14ac:dyDescent="0.2"/>
    <row r="390" ht="20.25" customHeight="1" x14ac:dyDescent="0.2"/>
    <row r="391" ht="20.25" customHeight="1" x14ac:dyDescent="0.2"/>
    <row r="392" ht="20.25" customHeight="1" x14ac:dyDescent="0.2"/>
    <row r="393" ht="20.25" customHeight="1" x14ac:dyDescent="0.2"/>
    <row r="394" ht="20.25" customHeight="1" x14ac:dyDescent="0.2"/>
    <row r="395" ht="20.25" customHeight="1" x14ac:dyDescent="0.2"/>
    <row r="396" ht="20.25" customHeight="1" x14ac:dyDescent="0.2"/>
    <row r="397" ht="20.25" customHeight="1" x14ac:dyDescent="0.2"/>
    <row r="398" ht="20.25" customHeight="1" x14ac:dyDescent="0.2"/>
    <row r="399" ht="20.25" customHeight="1" x14ac:dyDescent="0.2"/>
    <row r="400" ht="20.25" customHeight="1" x14ac:dyDescent="0.2"/>
    <row r="401" ht="20.25" customHeight="1" x14ac:dyDescent="0.2"/>
    <row r="402" ht="20.25" customHeight="1" x14ac:dyDescent="0.2"/>
    <row r="403" ht="20.25" customHeight="1" x14ac:dyDescent="0.2"/>
    <row r="404" ht="20.25" customHeight="1" x14ac:dyDescent="0.2"/>
    <row r="405" ht="20.25" customHeight="1" x14ac:dyDescent="0.2"/>
    <row r="406" ht="20.25" customHeight="1" x14ac:dyDescent="0.2"/>
    <row r="407" ht="20.25" customHeight="1" x14ac:dyDescent="0.2"/>
    <row r="408" ht="20.25" customHeight="1" x14ac:dyDescent="0.2"/>
    <row r="409" ht="20.25" customHeight="1" x14ac:dyDescent="0.2"/>
    <row r="410" ht="20.25" customHeight="1" x14ac:dyDescent="0.2"/>
    <row r="411" ht="20.25" customHeight="1" x14ac:dyDescent="0.2"/>
    <row r="412" ht="20.25" customHeight="1" x14ac:dyDescent="0.2"/>
    <row r="413" ht="20.25" customHeight="1" x14ac:dyDescent="0.2"/>
    <row r="414" ht="20.25" customHeight="1" x14ac:dyDescent="0.2"/>
    <row r="415" ht="20.25" customHeight="1" x14ac:dyDescent="0.2"/>
    <row r="416" ht="20.25" customHeight="1" x14ac:dyDescent="0.2"/>
    <row r="417" ht="20.25" customHeight="1" x14ac:dyDescent="0.2"/>
    <row r="418" ht="20.25" customHeight="1" x14ac:dyDescent="0.2"/>
    <row r="419" ht="20.25" customHeight="1" x14ac:dyDescent="0.2"/>
    <row r="420" ht="20.25" customHeight="1" x14ac:dyDescent="0.2"/>
    <row r="421" ht="20.25" customHeight="1" x14ac:dyDescent="0.2"/>
    <row r="422" ht="20.25" customHeight="1" x14ac:dyDescent="0.2"/>
    <row r="423" ht="20.25" customHeight="1" x14ac:dyDescent="0.2"/>
    <row r="424" ht="20.25" customHeight="1" x14ac:dyDescent="0.2"/>
    <row r="425" ht="20.25" customHeight="1" x14ac:dyDescent="0.2"/>
    <row r="426" ht="20.25" customHeight="1" x14ac:dyDescent="0.2"/>
    <row r="427" ht="20.25" customHeight="1" x14ac:dyDescent="0.2"/>
    <row r="428" ht="20.25" customHeight="1" x14ac:dyDescent="0.2"/>
    <row r="429" ht="20.25" customHeight="1" x14ac:dyDescent="0.2"/>
    <row r="430" ht="20.25" customHeight="1" x14ac:dyDescent="0.2"/>
    <row r="431" ht="20.25" customHeight="1" x14ac:dyDescent="0.2"/>
    <row r="432" ht="20.25" customHeight="1" x14ac:dyDescent="0.2"/>
    <row r="433" ht="20.25" customHeight="1" x14ac:dyDescent="0.2"/>
    <row r="434" ht="20.25" customHeight="1" x14ac:dyDescent="0.2"/>
    <row r="435" ht="20.25" customHeight="1" x14ac:dyDescent="0.2"/>
    <row r="436" ht="20.25" customHeight="1" x14ac:dyDescent="0.2"/>
    <row r="437" ht="20.25" customHeight="1" x14ac:dyDescent="0.2"/>
    <row r="438" ht="20.25" customHeight="1" x14ac:dyDescent="0.2"/>
    <row r="439" ht="20.25" customHeight="1" x14ac:dyDescent="0.2"/>
    <row r="440" ht="20.25" customHeight="1" x14ac:dyDescent="0.2"/>
    <row r="441" ht="20.25" customHeight="1" x14ac:dyDescent="0.2"/>
    <row r="442" ht="20.25" customHeight="1" x14ac:dyDescent="0.2"/>
    <row r="443" ht="20.25" customHeight="1" x14ac:dyDescent="0.2"/>
    <row r="444" ht="20.25" customHeight="1" x14ac:dyDescent="0.2"/>
    <row r="445" ht="20.25" customHeight="1" x14ac:dyDescent="0.2"/>
    <row r="446" ht="20.25" customHeight="1" x14ac:dyDescent="0.2"/>
    <row r="447" ht="20.25" customHeight="1" x14ac:dyDescent="0.2"/>
    <row r="448" ht="20.25" customHeight="1" x14ac:dyDescent="0.2"/>
    <row r="449" ht="20.25" customHeight="1" x14ac:dyDescent="0.2"/>
    <row r="450" ht="20.25" customHeight="1" x14ac:dyDescent="0.2"/>
    <row r="451" ht="20.25" customHeight="1" x14ac:dyDescent="0.2"/>
    <row r="452" ht="20.25" customHeight="1" x14ac:dyDescent="0.2"/>
    <row r="453" ht="20.25" customHeight="1" x14ac:dyDescent="0.2"/>
    <row r="454" ht="20.25" customHeight="1" x14ac:dyDescent="0.2"/>
    <row r="455" ht="20.25" customHeight="1" x14ac:dyDescent="0.2"/>
    <row r="456" ht="20.25" customHeight="1" x14ac:dyDescent="0.2"/>
    <row r="457" ht="20.25" customHeight="1" x14ac:dyDescent="0.2"/>
    <row r="458" ht="20.25" customHeight="1" x14ac:dyDescent="0.2"/>
    <row r="459" ht="20.25" customHeight="1" x14ac:dyDescent="0.2"/>
    <row r="460" ht="20.25" customHeight="1" x14ac:dyDescent="0.2"/>
    <row r="461" ht="20.25" customHeight="1" x14ac:dyDescent="0.2"/>
    <row r="462" ht="20.25" customHeight="1" x14ac:dyDescent="0.2"/>
    <row r="463" ht="20.25" customHeight="1" x14ac:dyDescent="0.2"/>
    <row r="464" ht="20.25" customHeight="1" x14ac:dyDescent="0.2"/>
    <row r="465" ht="20.25" customHeight="1" x14ac:dyDescent="0.2"/>
    <row r="466" ht="20.25" customHeight="1" x14ac:dyDescent="0.2"/>
    <row r="467" ht="20.25" customHeight="1" x14ac:dyDescent="0.2"/>
    <row r="468" ht="20.25" customHeight="1" x14ac:dyDescent="0.2"/>
    <row r="469" ht="20.25" customHeight="1" x14ac:dyDescent="0.2"/>
    <row r="470" ht="20.25" customHeight="1" x14ac:dyDescent="0.2"/>
    <row r="471" ht="20.25" customHeight="1" x14ac:dyDescent="0.2"/>
    <row r="472" ht="20.25" customHeight="1" x14ac:dyDescent="0.2"/>
    <row r="473" ht="20.25" customHeight="1" x14ac:dyDescent="0.2"/>
    <row r="474" ht="20.25" customHeight="1" x14ac:dyDescent="0.2"/>
    <row r="475" ht="20.25" customHeight="1" x14ac:dyDescent="0.2"/>
    <row r="476" ht="20.25" customHeight="1" x14ac:dyDescent="0.2"/>
    <row r="477" ht="20.25" customHeight="1" x14ac:dyDescent="0.2"/>
    <row r="478" ht="20.25" customHeight="1" x14ac:dyDescent="0.2"/>
    <row r="479" ht="20.25" customHeight="1" x14ac:dyDescent="0.2"/>
    <row r="480" ht="20.25" customHeight="1" x14ac:dyDescent="0.2"/>
    <row r="481" ht="20.25" customHeight="1" x14ac:dyDescent="0.2"/>
    <row r="482" ht="20.25" customHeight="1" x14ac:dyDescent="0.2"/>
    <row r="483" ht="20.25" customHeight="1" x14ac:dyDescent="0.2"/>
    <row r="484" ht="20.25" customHeight="1" x14ac:dyDescent="0.2"/>
    <row r="485" ht="20.25" customHeight="1" x14ac:dyDescent="0.2"/>
    <row r="486" ht="20.25" customHeight="1" x14ac:dyDescent="0.2"/>
    <row r="487" ht="20.25" customHeight="1" x14ac:dyDescent="0.2"/>
    <row r="488" ht="20.25" customHeight="1" x14ac:dyDescent="0.2"/>
    <row r="489" ht="20.25" customHeight="1" x14ac:dyDescent="0.2"/>
  </sheetData>
  <mergeCells count="92">
    <mergeCell ref="AH92:AQ94"/>
    <mergeCell ref="AG92:AG94"/>
    <mergeCell ref="AG103:AG104"/>
    <mergeCell ref="AH81:AQ82"/>
    <mergeCell ref="AH42:AQ43"/>
    <mergeCell ref="AH50:AQ51"/>
    <mergeCell ref="AH53:AQ54"/>
    <mergeCell ref="AG64:AG65"/>
    <mergeCell ref="AG85:AG86"/>
    <mergeCell ref="AG69:AG70"/>
    <mergeCell ref="AG73:AG75"/>
    <mergeCell ref="AG78:AG79"/>
    <mergeCell ref="AG81:AG82"/>
    <mergeCell ref="AH58:AQ59"/>
    <mergeCell ref="AH61:AQ62"/>
    <mergeCell ref="AH64:AQ65"/>
    <mergeCell ref="B88:D101"/>
    <mergeCell ref="AD93:AE94"/>
    <mergeCell ref="AA93:AB94"/>
    <mergeCell ref="X93:Y94"/>
    <mergeCell ref="X89:AE91"/>
    <mergeCell ref="U92:V94"/>
    <mergeCell ref="R123:S123"/>
    <mergeCell ref="U123:V123"/>
    <mergeCell ref="B110:D116"/>
    <mergeCell ref="S115:T115"/>
    <mergeCell ref="AH103:AQ104"/>
    <mergeCell ref="AB111:AR112"/>
    <mergeCell ref="X123:AA123"/>
    <mergeCell ref="AC118:AQ119"/>
    <mergeCell ref="B117:AR117"/>
    <mergeCell ref="B102:D109"/>
    <mergeCell ref="T108:AG108"/>
    <mergeCell ref="W103:AE103"/>
    <mergeCell ref="AH108:AL108"/>
    <mergeCell ref="B68:D87"/>
    <mergeCell ref="B57:D66"/>
    <mergeCell ref="S73:T75"/>
    <mergeCell ref="AG50:AG51"/>
    <mergeCell ref="AG39:AG40"/>
    <mergeCell ref="AG42:AG43"/>
    <mergeCell ref="B48:D55"/>
    <mergeCell ref="AG45:AG46"/>
    <mergeCell ref="B30:D47"/>
    <mergeCell ref="F30:X30"/>
    <mergeCell ref="AG30:AG31"/>
    <mergeCell ref="F78:M78"/>
    <mergeCell ref="F69:AF69"/>
    <mergeCell ref="AG61:AG62"/>
    <mergeCell ref="AG58:AG59"/>
    <mergeCell ref="AG33:AG34"/>
    <mergeCell ref="AN2:AR2"/>
    <mergeCell ref="B27:AR27"/>
    <mergeCell ref="B11:C26"/>
    <mergeCell ref="N2:AI2"/>
    <mergeCell ref="D2:L4"/>
    <mergeCell ref="N3:AI3"/>
    <mergeCell ref="T9:AD9"/>
    <mergeCell ref="AL9:AR9"/>
    <mergeCell ref="AJ2:AJ7"/>
    <mergeCell ref="AK3:AL4"/>
    <mergeCell ref="B2:B7"/>
    <mergeCell ref="C5:M5"/>
    <mergeCell ref="C9:F9"/>
    <mergeCell ref="C6:M6"/>
    <mergeCell ref="E20:J20"/>
    <mergeCell ref="AM3:AN4"/>
    <mergeCell ref="AH85:AQ86"/>
    <mergeCell ref="AH69:AQ70"/>
    <mergeCell ref="AH73:AQ75"/>
    <mergeCell ref="AH78:AQ79"/>
    <mergeCell ref="AO3:AP4"/>
    <mergeCell ref="AQ3:AR4"/>
    <mergeCell ref="AG28:AR28"/>
    <mergeCell ref="D25:AR25"/>
    <mergeCell ref="D24:AR24"/>
    <mergeCell ref="AH36:AQ37"/>
    <mergeCell ref="AH39:AQ40"/>
    <mergeCell ref="AH45:AQ46"/>
    <mergeCell ref="AG36:AG37"/>
    <mergeCell ref="AH30:AQ31"/>
    <mergeCell ref="AH33:AQ34"/>
    <mergeCell ref="Y30:AE30"/>
    <mergeCell ref="T58:AE58"/>
    <mergeCell ref="S78:AE78"/>
    <mergeCell ref="Y81:AE81"/>
    <mergeCell ref="P85:AE85"/>
    <mergeCell ref="R33:AE33"/>
    <mergeCell ref="O36:AE36"/>
    <mergeCell ref="P39:AE39"/>
    <mergeCell ref="U42:AE42"/>
    <mergeCell ref="O53:AE53"/>
  </mergeCells>
  <phoneticPr fontId="10" type="noConversion"/>
  <pageMargins left="0.43307086614173229" right="0.23622047244094491" top="0.15748031496062992" bottom="0.19685039370078741" header="0.15748031496062992" footer="0.19685039370078741"/>
  <pageSetup paperSize="5" scale="73"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00B0F0"/>
  </sheetPr>
  <dimension ref="A1:BC121"/>
  <sheetViews>
    <sheetView showGridLines="0" view="pageBreakPreview" zoomScaleNormal="75" zoomScaleSheetLayoutView="100" workbookViewId="0">
      <selection activeCell="X106" sqref="X106"/>
    </sheetView>
  </sheetViews>
  <sheetFormatPr defaultColWidth="3.7109375" defaultRowHeight="9.9499999999999993" customHeight="1" x14ac:dyDescent="0.2"/>
  <cols>
    <col min="1" max="1" width="3.7109375" customWidth="1"/>
    <col min="2" max="2" width="4" customWidth="1"/>
    <col min="3" max="11" width="3.7109375" customWidth="1"/>
    <col min="12" max="12" width="3.7109375" style="32" customWidth="1"/>
    <col min="31" max="31" width="3.7109375" customWidth="1"/>
    <col min="33" max="33" width="3.85546875" customWidth="1"/>
    <col min="34" max="35" width="3.7109375" customWidth="1"/>
    <col min="36" max="36" width="3.85546875" customWidth="1"/>
    <col min="37" max="37" width="4" customWidth="1"/>
  </cols>
  <sheetData>
    <row r="1" spans="1:41" ht="9.9499999999999993" customHeight="1" x14ac:dyDescent="0.2">
      <c r="A1" s="1"/>
      <c r="AO1" s="1"/>
    </row>
    <row r="2" spans="1:41" ht="15" customHeight="1" x14ac:dyDescent="0.25">
      <c r="A2" s="7"/>
      <c r="B2" s="2314" t="s">
        <v>41</v>
      </c>
      <c r="C2" s="104"/>
      <c r="D2" s="2315" t="s">
        <v>85</v>
      </c>
      <c r="E2" s="2315"/>
      <c r="F2" s="2315"/>
      <c r="G2" s="2315"/>
      <c r="H2" s="2315"/>
      <c r="I2" s="2315"/>
      <c r="J2" s="2315"/>
      <c r="K2" s="2315"/>
      <c r="L2" s="121"/>
      <c r="M2" s="2228" t="s">
        <v>154</v>
      </c>
      <c r="N2" s="2229"/>
      <c r="O2" s="2229"/>
      <c r="P2" s="2229"/>
      <c r="Q2" s="2229"/>
      <c r="R2" s="2229"/>
      <c r="S2" s="2229"/>
      <c r="T2" s="2229"/>
      <c r="U2" s="2229"/>
      <c r="V2" s="2229"/>
      <c r="W2" s="2229"/>
      <c r="X2" s="2229"/>
      <c r="Y2" s="2229"/>
      <c r="Z2" s="2229"/>
      <c r="AA2" s="2229"/>
      <c r="AB2" s="2229"/>
      <c r="AC2" s="2230"/>
      <c r="AD2" s="2098" t="s">
        <v>32</v>
      </c>
      <c r="AE2" s="2167"/>
      <c r="AM2" s="7"/>
    </row>
    <row r="3" spans="1:41" ht="20.100000000000001" customHeight="1" thickBot="1" x14ac:dyDescent="0.25">
      <c r="B3" s="2314"/>
      <c r="C3" s="35"/>
      <c r="D3" s="2315"/>
      <c r="E3" s="2315"/>
      <c r="F3" s="2315"/>
      <c r="G3" s="2315"/>
      <c r="H3" s="2315"/>
      <c r="I3" s="2315"/>
      <c r="J3" s="2315"/>
      <c r="K3" s="2315"/>
      <c r="L3" s="121"/>
      <c r="M3" s="3008" t="s">
        <v>58</v>
      </c>
      <c r="N3" s="3009"/>
      <c r="O3" s="3009"/>
      <c r="P3" s="3009"/>
      <c r="Q3" s="3009"/>
      <c r="R3" s="3009"/>
      <c r="S3" s="3009"/>
      <c r="T3" s="3009"/>
      <c r="U3" s="3009"/>
      <c r="V3" s="3009"/>
      <c r="W3" s="3009"/>
      <c r="X3" s="3009"/>
      <c r="Y3" s="3009"/>
      <c r="Z3" s="3009"/>
      <c r="AA3" s="3009"/>
      <c r="AB3" s="3009"/>
      <c r="AC3" s="3010"/>
      <c r="AD3" s="2098"/>
      <c r="AE3" s="2167"/>
      <c r="AF3" s="3011" t="s">
        <v>318</v>
      </c>
      <c r="AG3" s="2199"/>
      <c r="AH3" s="3011" t="s">
        <v>319</v>
      </c>
      <c r="AI3" s="2199"/>
      <c r="AJ3" s="3011">
        <f>'FE-1770S'!AO3</f>
        <v>0</v>
      </c>
      <c r="AK3" s="3012"/>
      <c r="AL3" s="3011">
        <f>'FE-1770S'!AQ3</f>
        <v>0</v>
      </c>
      <c r="AM3" s="3012"/>
    </row>
    <row r="4" spans="1:41" ht="15" customHeight="1" x14ac:dyDescent="0.2">
      <c r="B4" s="2314"/>
      <c r="C4" s="72"/>
      <c r="D4" s="2315"/>
      <c r="E4" s="2315"/>
      <c r="F4" s="2315"/>
      <c r="G4" s="2315"/>
      <c r="H4" s="2315"/>
      <c r="I4" s="2315"/>
      <c r="J4" s="2315"/>
      <c r="K4" s="2315"/>
      <c r="L4" s="121"/>
      <c r="M4" s="168" t="s">
        <v>24</v>
      </c>
      <c r="N4" s="61" t="s">
        <v>17</v>
      </c>
      <c r="O4" s="61"/>
      <c r="P4" s="51"/>
      <c r="Q4" s="51"/>
      <c r="R4" s="51"/>
      <c r="S4" s="51"/>
      <c r="T4" s="51"/>
      <c r="U4" s="51"/>
      <c r="V4" s="51"/>
      <c r="W4" s="51"/>
      <c r="X4" s="51"/>
      <c r="Y4" s="51"/>
      <c r="Z4" s="51"/>
      <c r="AA4" s="51"/>
      <c r="AB4" s="76"/>
      <c r="AC4" s="74"/>
      <c r="AD4" s="2098"/>
      <c r="AE4" s="2167"/>
      <c r="AF4" s="2199"/>
      <c r="AG4" s="2199"/>
      <c r="AH4" s="2199"/>
      <c r="AI4" s="2199"/>
      <c r="AJ4" s="3012"/>
      <c r="AK4" s="3012"/>
      <c r="AL4" s="3012"/>
      <c r="AM4" s="3012"/>
      <c r="AN4" s="72"/>
    </row>
    <row r="5" spans="1:41" ht="15" customHeight="1" x14ac:dyDescent="0.2">
      <c r="B5" s="2314"/>
      <c r="C5" s="2223" t="s">
        <v>677</v>
      </c>
      <c r="D5" s="2223"/>
      <c r="E5" s="2223"/>
      <c r="F5" s="2223"/>
      <c r="G5" s="2223"/>
      <c r="H5" s="2223"/>
      <c r="I5" s="2223"/>
      <c r="J5" s="2223"/>
      <c r="K5" s="2223"/>
      <c r="L5" s="3007"/>
      <c r="M5" s="168" t="s">
        <v>24</v>
      </c>
      <c r="N5" s="61" t="s">
        <v>35</v>
      </c>
      <c r="O5" s="61"/>
      <c r="P5" s="51"/>
      <c r="Q5" s="51"/>
      <c r="R5" s="51"/>
      <c r="S5" s="51"/>
      <c r="T5" s="51"/>
      <c r="U5" s="51"/>
      <c r="V5" s="51"/>
      <c r="W5" s="51"/>
      <c r="X5" s="51"/>
      <c r="Y5" s="51"/>
      <c r="Z5" s="51"/>
      <c r="AA5" s="51"/>
      <c r="AB5" s="51"/>
      <c r="AC5" s="6"/>
      <c r="AD5" s="2098"/>
      <c r="AE5" s="2167"/>
      <c r="AF5" s="16"/>
      <c r="AG5" s="16"/>
      <c r="AH5" s="16"/>
      <c r="AI5" s="16"/>
      <c r="AJ5" s="16"/>
      <c r="AK5" s="16"/>
      <c r="AL5" s="16"/>
      <c r="AM5" s="16"/>
      <c r="AN5" s="72"/>
      <c r="AO5" s="16"/>
    </row>
    <row r="6" spans="1:41" ht="15" customHeight="1" x14ac:dyDescent="0.2">
      <c r="B6" s="2314"/>
      <c r="C6" s="2223" t="s">
        <v>34</v>
      </c>
      <c r="D6" s="2223"/>
      <c r="E6" s="2223"/>
      <c r="F6" s="2223"/>
      <c r="G6" s="2223"/>
      <c r="H6" s="2223"/>
      <c r="I6" s="2223"/>
      <c r="J6" s="2223"/>
      <c r="K6" s="2223"/>
      <c r="L6" s="3007"/>
      <c r="M6" s="292" t="s">
        <v>24</v>
      </c>
      <c r="N6" s="61" t="s">
        <v>616</v>
      </c>
      <c r="O6" s="61"/>
      <c r="P6" s="51"/>
      <c r="Q6" s="51"/>
      <c r="R6" s="51"/>
      <c r="S6" s="51"/>
      <c r="T6" s="51"/>
      <c r="U6" s="51"/>
      <c r="V6" s="51"/>
      <c r="W6" s="51"/>
      <c r="X6" s="51"/>
      <c r="Y6" s="51"/>
      <c r="Z6" s="51"/>
      <c r="AA6" s="51"/>
      <c r="AB6" s="51"/>
      <c r="AC6" s="6"/>
      <c r="AD6" s="2098"/>
      <c r="AE6" s="2167"/>
      <c r="AF6" s="56"/>
      <c r="AG6" s="56"/>
      <c r="AH6" s="56"/>
      <c r="AI6" s="56"/>
      <c r="AJ6" s="72"/>
      <c r="AK6" s="72"/>
      <c r="AL6" s="72"/>
      <c r="AM6" s="72"/>
      <c r="AN6" s="16"/>
      <c r="AO6" s="16"/>
    </row>
    <row r="7" spans="1:41" ht="15" customHeight="1" thickBot="1" x14ac:dyDescent="0.25">
      <c r="B7" s="2168"/>
      <c r="C7" s="73"/>
      <c r="D7" s="73"/>
      <c r="E7" s="73"/>
      <c r="F7" s="73"/>
      <c r="G7" s="73"/>
      <c r="H7" s="73"/>
      <c r="I7" s="73"/>
      <c r="J7" s="73"/>
      <c r="K7" s="73"/>
      <c r="L7" s="93"/>
      <c r="M7" s="293"/>
      <c r="N7" s="294" t="s">
        <v>617</v>
      </c>
      <c r="O7" s="295"/>
      <c r="P7" s="296"/>
      <c r="Q7" s="296"/>
      <c r="R7" s="296"/>
      <c r="S7" s="296"/>
      <c r="T7" s="296"/>
      <c r="U7" s="296"/>
      <c r="V7" s="296"/>
      <c r="W7" s="296"/>
      <c r="X7" s="296"/>
      <c r="Y7" s="296"/>
      <c r="Z7" s="296"/>
      <c r="AA7" s="296"/>
      <c r="AB7" s="296"/>
      <c r="AC7" s="297"/>
      <c r="AD7" s="2099"/>
      <c r="AE7" s="2168"/>
      <c r="AF7" s="73"/>
      <c r="AG7" s="73"/>
      <c r="AH7" s="73"/>
      <c r="AI7" s="73"/>
      <c r="AJ7" s="73"/>
      <c r="AK7" s="73"/>
      <c r="AL7" s="73"/>
      <c r="AM7" s="73"/>
      <c r="AN7" s="2"/>
      <c r="AO7" s="8"/>
    </row>
    <row r="8" spans="1:41" ht="8.1" customHeight="1" x14ac:dyDescent="0.2">
      <c r="B8" s="98"/>
      <c r="C8" s="43"/>
      <c r="D8" s="43"/>
      <c r="E8" s="43"/>
      <c r="F8" s="43"/>
      <c r="G8" s="43"/>
      <c r="H8" s="43"/>
      <c r="I8" s="43"/>
      <c r="J8" s="43"/>
      <c r="K8" s="43"/>
      <c r="L8" s="119"/>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20"/>
      <c r="AO8" s="8"/>
    </row>
    <row r="9" spans="1:41" ht="20.100000000000001" customHeight="1" x14ac:dyDescent="0.25">
      <c r="B9" s="158" t="s">
        <v>36</v>
      </c>
      <c r="C9" s="100"/>
      <c r="D9" s="100"/>
      <c r="E9" s="100"/>
      <c r="F9" s="100"/>
      <c r="G9" s="95"/>
      <c r="H9" s="95"/>
      <c r="I9" s="95"/>
      <c r="J9" s="159" t="s">
        <v>29</v>
      </c>
      <c r="K9" s="1609" t="str">
        <f>'FE-1770 S-1'!K9</f>
        <v/>
      </c>
      <c r="L9" s="1609" t="str">
        <f>'FE-1770 S-1'!L9</f>
        <v/>
      </c>
      <c r="M9" s="560"/>
      <c r="N9" s="1609" t="str">
        <f>'FE-1770 S-1'!N9</f>
        <v/>
      </c>
      <c r="O9" s="1609" t="str">
        <f>'FE-1770 S-1'!O9</f>
        <v/>
      </c>
      <c r="P9" s="1609" t="str">
        <f>'FE-1770 S-1'!P9</f>
        <v/>
      </c>
      <c r="Q9" s="560"/>
      <c r="R9" s="1609" t="str">
        <f>'FE-1770 S-1'!R9</f>
        <v/>
      </c>
      <c r="S9" s="1609" t="str">
        <f>'FE-1770 S-1'!S9</f>
        <v/>
      </c>
      <c r="T9" s="1609" t="str">
        <f>'FE-1770 S-1'!T9</f>
        <v/>
      </c>
      <c r="U9" s="560"/>
      <c r="V9" s="1609" t="str">
        <f>'FE-1770 S-1'!V9</f>
        <v/>
      </c>
      <c r="W9" s="560"/>
      <c r="X9" s="1609" t="str">
        <f>'FE-1770 S-1'!X9</f>
        <v/>
      </c>
      <c r="Y9" s="1609" t="str">
        <f>'FE-1770 S-1'!Y9</f>
        <v/>
      </c>
      <c r="Z9" s="1609" t="str">
        <f>'FE-1770 S-1'!Z9</f>
        <v/>
      </c>
      <c r="AA9" s="560"/>
      <c r="AB9" s="1609" t="str">
        <f>'FE-1770 S-1'!AB9</f>
        <v/>
      </c>
      <c r="AC9" s="1609" t="str">
        <f>'FE-1770 S-1'!AC9</f>
        <v/>
      </c>
      <c r="AD9" s="1609" t="str">
        <f>'FE-1770 S-1'!AD9</f>
        <v/>
      </c>
      <c r="AE9" s="8"/>
      <c r="AF9" s="8"/>
      <c r="AG9" s="8"/>
      <c r="AH9" s="8"/>
      <c r="AI9" s="8"/>
      <c r="AJ9" s="8"/>
      <c r="AK9" s="8"/>
      <c r="AL9" s="8"/>
      <c r="AM9" s="8"/>
      <c r="AN9" s="74"/>
      <c r="AO9" s="8"/>
    </row>
    <row r="10" spans="1:41" ht="3.95" customHeight="1" x14ac:dyDescent="0.2">
      <c r="B10" s="160"/>
      <c r="C10" s="130"/>
      <c r="D10" s="130"/>
      <c r="E10" s="130"/>
      <c r="F10" s="130"/>
      <c r="G10" s="130"/>
      <c r="H10" s="130"/>
      <c r="I10" s="130"/>
      <c r="J10" s="130"/>
      <c r="K10" s="115"/>
      <c r="L10" s="117"/>
      <c r="M10" s="115"/>
      <c r="N10" s="115"/>
      <c r="O10" s="115"/>
      <c r="P10" s="115"/>
      <c r="Q10" s="115"/>
      <c r="R10" s="115"/>
      <c r="S10" s="115"/>
      <c r="T10" s="115"/>
      <c r="U10" s="115"/>
      <c r="V10" s="115"/>
      <c r="W10" s="115"/>
      <c r="X10" s="115"/>
      <c r="Y10" s="115"/>
      <c r="Z10" s="115"/>
      <c r="AA10" s="115"/>
      <c r="AB10" s="115"/>
      <c r="AC10" s="115"/>
      <c r="AD10" s="115"/>
      <c r="AE10" s="8"/>
      <c r="AF10" s="8"/>
      <c r="AG10" s="8"/>
      <c r="AH10" s="8"/>
      <c r="AI10" s="8"/>
      <c r="AJ10" s="8"/>
      <c r="AK10" s="8"/>
      <c r="AL10" s="8"/>
      <c r="AM10" s="8"/>
      <c r="AN10" s="74"/>
      <c r="AO10" s="8"/>
    </row>
    <row r="11" spans="1:41" ht="20.100000000000001" customHeight="1" x14ac:dyDescent="0.25">
      <c r="B11" s="158" t="s">
        <v>64</v>
      </c>
      <c r="C11" s="100"/>
      <c r="D11" s="100"/>
      <c r="E11" s="100"/>
      <c r="F11" s="100"/>
      <c r="G11" s="161"/>
      <c r="H11" s="161"/>
      <c r="I11" s="161"/>
      <c r="J11" s="162" t="s">
        <v>29</v>
      </c>
      <c r="K11" s="1610" t="str">
        <f>'FE-1770 S-1'!K11</f>
        <v>0</v>
      </c>
      <c r="L11" s="1611"/>
      <c r="M11" s="1611"/>
      <c r="N11" s="1611"/>
      <c r="O11" s="1611"/>
      <c r="P11" s="1611"/>
      <c r="Q11" s="1611"/>
      <c r="R11" s="1611"/>
      <c r="S11" s="1611"/>
      <c r="T11" s="1611"/>
      <c r="U11" s="1611"/>
      <c r="V11" s="1611"/>
      <c r="W11" s="1611"/>
      <c r="X11" s="1611"/>
      <c r="Y11" s="1611"/>
      <c r="Z11" s="1611"/>
      <c r="AA11" s="1611"/>
      <c r="AB11" s="1611"/>
      <c r="AC11" s="1611"/>
      <c r="AD11" s="1611"/>
      <c r="AE11" s="1611"/>
      <c r="AF11" s="1611"/>
      <c r="AG11" s="1611"/>
      <c r="AH11" s="1611"/>
      <c r="AI11" s="1611"/>
      <c r="AJ11" s="1611"/>
      <c r="AK11" s="1611"/>
      <c r="AL11" s="1611"/>
      <c r="AM11" s="1611"/>
      <c r="AN11" s="74"/>
      <c r="AO11" s="8"/>
    </row>
    <row r="12" spans="1:41" ht="3" customHeight="1" thickBot="1" x14ac:dyDescent="0.25">
      <c r="B12" s="118"/>
      <c r="C12" s="2"/>
      <c r="D12" s="2"/>
      <c r="E12" s="2"/>
      <c r="F12" s="2"/>
      <c r="G12" s="2"/>
      <c r="H12" s="2"/>
      <c r="I12" s="2"/>
      <c r="J12" s="2"/>
      <c r="K12" s="2"/>
      <c r="L12" s="91"/>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1"/>
      <c r="AO12" s="8"/>
    </row>
    <row r="13" spans="1:41" ht="9.9499999999999993" customHeight="1" x14ac:dyDescent="0.2">
      <c r="B13" s="43"/>
      <c r="C13" s="8"/>
      <c r="D13" s="8"/>
      <c r="E13" s="8"/>
      <c r="F13" s="8"/>
      <c r="G13" s="8"/>
      <c r="H13" s="8"/>
      <c r="I13" s="8"/>
      <c r="J13" s="8"/>
      <c r="K13" s="8"/>
      <c r="L13" s="92"/>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43"/>
      <c r="AO13" s="8"/>
    </row>
    <row r="14" spans="1:41" ht="9.9499999999999993" customHeight="1" x14ac:dyDescent="0.2">
      <c r="B14" s="8"/>
      <c r="C14" s="8"/>
      <c r="D14" s="8"/>
      <c r="E14" s="8"/>
      <c r="F14" s="8"/>
      <c r="G14" s="8"/>
      <c r="H14" s="8"/>
      <c r="I14" s="8"/>
      <c r="J14" s="8"/>
      <c r="K14" s="8"/>
      <c r="L14" s="92"/>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row>
    <row r="15" spans="1:41" s="55" customFormat="1" ht="15" customHeight="1" x14ac:dyDescent="0.25">
      <c r="B15" s="105" t="s">
        <v>42</v>
      </c>
      <c r="C15" s="105"/>
      <c r="D15" s="105"/>
      <c r="E15" s="105" t="s">
        <v>29</v>
      </c>
      <c r="F15" s="105" t="s">
        <v>17</v>
      </c>
      <c r="G15" s="105"/>
      <c r="H15" s="105"/>
      <c r="I15" s="105"/>
      <c r="J15" s="105"/>
      <c r="K15" s="105"/>
      <c r="L15" s="106"/>
      <c r="M15" s="105"/>
      <c r="N15" s="105"/>
      <c r="O15" s="105"/>
      <c r="P15" s="105"/>
      <c r="Q15" s="105"/>
      <c r="R15" s="105"/>
      <c r="S15" s="105"/>
      <c r="T15" s="105"/>
      <c r="U15" s="105"/>
      <c r="V15" s="105"/>
      <c r="W15" s="105"/>
      <c r="X15" s="105"/>
      <c r="Y15" s="105"/>
      <c r="Z15" s="105"/>
      <c r="AA15" s="71"/>
      <c r="AB15" s="90"/>
      <c r="AC15" s="90"/>
      <c r="AD15" s="90"/>
      <c r="AE15" s="90"/>
      <c r="AF15" s="90"/>
      <c r="AG15" s="90"/>
      <c r="AH15" s="108"/>
      <c r="AI15" s="108"/>
      <c r="AJ15" s="108"/>
      <c r="AK15" s="108"/>
      <c r="AL15" s="108"/>
      <c r="AM15" s="108"/>
      <c r="AN15" s="90"/>
    </row>
    <row r="16" spans="1:41" ht="15" customHeight="1" x14ac:dyDescent="0.25">
      <c r="B16" s="105"/>
      <c r="C16" s="105"/>
      <c r="D16" s="105"/>
      <c r="E16" s="105"/>
      <c r="F16" s="109" t="s">
        <v>181</v>
      </c>
      <c r="G16" s="105"/>
      <c r="H16" s="105"/>
      <c r="I16" s="105"/>
      <c r="J16" s="105"/>
      <c r="K16" s="105"/>
      <c r="L16" s="106"/>
      <c r="M16" s="105"/>
      <c r="N16" s="105"/>
      <c r="O16" s="105"/>
      <c r="P16" s="105"/>
      <c r="Q16" s="105"/>
      <c r="R16" s="105"/>
      <c r="S16" s="105"/>
      <c r="T16" s="105"/>
      <c r="U16" s="105"/>
      <c r="V16" s="105"/>
      <c r="W16" s="105"/>
      <c r="X16" s="105"/>
      <c r="Y16" s="105"/>
      <c r="Z16" s="105"/>
      <c r="AA16" s="71"/>
      <c r="AB16" s="8"/>
      <c r="AC16" s="8"/>
      <c r="AD16" s="8"/>
      <c r="AE16" s="8"/>
      <c r="AF16" s="8"/>
      <c r="AG16" s="8"/>
      <c r="AH16" s="8"/>
      <c r="AI16" s="8"/>
      <c r="AJ16" s="8"/>
      <c r="AK16" s="8"/>
      <c r="AL16" s="8"/>
      <c r="AM16" s="8"/>
      <c r="AN16" s="8"/>
    </row>
    <row r="17" spans="1:41" ht="9.9499999999999993" customHeight="1" x14ac:dyDescent="0.2">
      <c r="B17" s="90"/>
      <c r="C17" s="90"/>
      <c r="D17" s="90"/>
      <c r="E17" s="90"/>
      <c r="F17" s="90"/>
      <c r="G17" s="90"/>
      <c r="H17" s="90"/>
      <c r="I17" s="90"/>
      <c r="J17" s="90"/>
      <c r="K17" s="90"/>
      <c r="L17" s="298"/>
      <c r="M17" s="90"/>
      <c r="N17" s="90"/>
      <c r="O17" s="90"/>
      <c r="P17" s="90"/>
      <c r="Q17" s="90"/>
      <c r="R17" s="90"/>
      <c r="S17" s="90"/>
      <c r="T17" s="90"/>
      <c r="U17" s="90"/>
      <c r="V17" s="90"/>
      <c r="W17" s="8"/>
      <c r="X17" s="8"/>
      <c r="Y17" s="8"/>
      <c r="Z17" s="8"/>
      <c r="AA17" s="8"/>
      <c r="AB17" s="8"/>
      <c r="AC17" s="8"/>
      <c r="AD17" s="8"/>
      <c r="AE17" s="8"/>
      <c r="AF17" s="8"/>
      <c r="AG17" s="8"/>
      <c r="AH17" s="8"/>
      <c r="AI17" s="8"/>
      <c r="AJ17" s="8"/>
      <c r="AK17" s="8"/>
      <c r="AL17" s="8"/>
      <c r="AM17" s="8"/>
      <c r="AN17" s="8"/>
    </row>
    <row r="18" spans="1:41" ht="15" customHeight="1" x14ac:dyDescent="0.2">
      <c r="B18" s="2203" t="s">
        <v>79</v>
      </c>
      <c r="C18" s="2203" t="s">
        <v>43</v>
      </c>
      <c r="D18" s="2204"/>
      <c r="E18" s="2204"/>
      <c r="F18" s="2204"/>
      <c r="G18" s="2204"/>
      <c r="H18" s="2204"/>
      <c r="I18" s="2204"/>
      <c r="J18" s="2204"/>
      <c r="K18" s="2204"/>
      <c r="L18" s="2204"/>
      <c r="M18" s="2204"/>
      <c r="N18" s="2204"/>
      <c r="O18" s="2204"/>
      <c r="P18" s="2204"/>
      <c r="Q18" s="2204"/>
      <c r="R18" s="2204"/>
      <c r="S18" s="2204"/>
      <c r="T18" s="2204"/>
      <c r="U18" s="2204"/>
      <c r="V18" s="2204"/>
      <c r="W18" s="2204"/>
      <c r="X18" s="2204"/>
      <c r="Y18" s="2204"/>
      <c r="Z18" s="2204"/>
      <c r="AA18" s="2205"/>
      <c r="AB18" s="2204" t="s">
        <v>140</v>
      </c>
      <c r="AC18" s="2204"/>
      <c r="AD18" s="2204"/>
      <c r="AE18" s="2204"/>
      <c r="AF18" s="2204"/>
      <c r="AG18" s="2204"/>
      <c r="AH18" s="2204"/>
      <c r="AI18" s="2204"/>
      <c r="AJ18" s="2204"/>
      <c r="AK18" s="2204"/>
      <c r="AL18" s="2204"/>
      <c r="AM18" s="2204"/>
      <c r="AN18" s="2205"/>
    </row>
    <row r="19" spans="1:41" ht="15" customHeight="1" x14ac:dyDescent="0.2">
      <c r="B19" s="2202"/>
      <c r="C19" s="2202"/>
      <c r="D19" s="2191"/>
      <c r="E19" s="2191"/>
      <c r="F19" s="2191"/>
      <c r="G19" s="2191"/>
      <c r="H19" s="2191"/>
      <c r="I19" s="2191"/>
      <c r="J19" s="2191"/>
      <c r="K19" s="2191"/>
      <c r="L19" s="2191"/>
      <c r="M19" s="2191"/>
      <c r="N19" s="2191"/>
      <c r="O19" s="2191"/>
      <c r="P19" s="2191"/>
      <c r="Q19" s="2191"/>
      <c r="R19" s="2191"/>
      <c r="S19" s="2191"/>
      <c r="T19" s="2191"/>
      <c r="U19" s="2191"/>
      <c r="V19" s="2191"/>
      <c r="W19" s="2191"/>
      <c r="X19" s="2191"/>
      <c r="Y19" s="2191"/>
      <c r="Z19" s="2191"/>
      <c r="AA19" s="2192"/>
      <c r="AB19" s="2191" t="s">
        <v>73</v>
      </c>
      <c r="AC19" s="2191"/>
      <c r="AD19" s="2191"/>
      <c r="AE19" s="2191"/>
      <c r="AF19" s="2191"/>
      <c r="AG19" s="2191"/>
      <c r="AH19" s="2191"/>
      <c r="AI19" s="2191"/>
      <c r="AJ19" s="2191"/>
      <c r="AK19" s="2191"/>
      <c r="AL19" s="2191"/>
      <c r="AM19" s="2191"/>
      <c r="AN19" s="2192"/>
    </row>
    <row r="20" spans="1:41" ht="15" customHeight="1" x14ac:dyDescent="0.2">
      <c r="B20" s="210" t="s">
        <v>68</v>
      </c>
      <c r="C20" s="2269" t="s">
        <v>67</v>
      </c>
      <c r="D20" s="2238"/>
      <c r="E20" s="2238"/>
      <c r="F20" s="2238"/>
      <c r="G20" s="2238"/>
      <c r="H20" s="2238"/>
      <c r="I20" s="2238"/>
      <c r="J20" s="2238"/>
      <c r="K20" s="2238"/>
      <c r="L20" s="2238"/>
      <c r="M20" s="2238"/>
      <c r="N20" s="2238"/>
      <c r="O20" s="2238"/>
      <c r="P20" s="2238"/>
      <c r="Q20" s="2238"/>
      <c r="R20" s="2238"/>
      <c r="S20" s="2238"/>
      <c r="T20" s="2238"/>
      <c r="U20" s="2238"/>
      <c r="V20" s="2238"/>
      <c r="W20" s="2238"/>
      <c r="X20" s="2238"/>
      <c r="Y20" s="2238"/>
      <c r="Z20" s="2238"/>
      <c r="AA20" s="2239"/>
      <c r="AB20" s="2238" t="s">
        <v>69</v>
      </c>
      <c r="AC20" s="2238"/>
      <c r="AD20" s="2238"/>
      <c r="AE20" s="2238"/>
      <c r="AF20" s="2238"/>
      <c r="AG20" s="2238"/>
      <c r="AH20" s="2238"/>
      <c r="AI20" s="2238"/>
      <c r="AJ20" s="2238"/>
      <c r="AK20" s="2238"/>
      <c r="AL20" s="2238"/>
      <c r="AM20" s="2238"/>
      <c r="AN20" s="2239"/>
    </row>
    <row r="21" spans="1:41" s="55" customFormat="1" ht="15" customHeight="1" x14ac:dyDescent="0.2">
      <c r="A21" s="4"/>
      <c r="B21" s="2203" t="s">
        <v>584</v>
      </c>
      <c r="C21" s="2203" t="s">
        <v>44</v>
      </c>
      <c r="D21" s="2204"/>
      <c r="E21" s="2365"/>
      <c r="F21" s="2365"/>
      <c r="G21" s="2365"/>
      <c r="H21" s="2365"/>
      <c r="I21" s="2365"/>
      <c r="J21" s="2365"/>
      <c r="K21" s="2365"/>
      <c r="L21" s="2365"/>
      <c r="M21" s="2365"/>
      <c r="N21" s="2365"/>
      <c r="O21" s="2365"/>
      <c r="P21" s="2365"/>
      <c r="Q21" s="2365"/>
      <c r="R21" s="2365"/>
      <c r="S21" s="2365"/>
      <c r="T21" s="2365"/>
      <c r="U21" s="2365"/>
      <c r="V21" s="2365"/>
      <c r="W21" s="2365"/>
      <c r="X21" s="2365"/>
      <c r="Y21" s="2365"/>
      <c r="Z21" s="2365"/>
      <c r="AA21" s="2394"/>
      <c r="AB21" s="2193">
        <f>'FE-1770 S-1'!AB21</f>
        <v>0</v>
      </c>
      <c r="AC21" s="2194"/>
      <c r="AD21" s="2194"/>
      <c r="AE21" s="2194"/>
      <c r="AF21" s="2194"/>
      <c r="AG21" s="2194"/>
      <c r="AH21" s="2194"/>
      <c r="AI21" s="2194"/>
      <c r="AJ21" s="2194"/>
      <c r="AK21" s="2194"/>
      <c r="AL21" s="2194"/>
      <c r="AM21" s="2194"/>
      <c r="AN21" s="433"/>
      <c r="AO21" s="90"/>
    </row>
    <row r="22" spans="1:41" s="55" customFormat="1" ht="15" customHeight="1" x14ac:dyDescent="0.2">
      <c r="A22" s="4"/>
      <c r="B22" s="2232"/>
      <c r="C22" s="2232"/>
      <c r="D22" s="2244"/>
      <c r="E22" s="2243"/>
      <c r="F22" s="2243"/>
      <c r="G22" s="2243"/>
      <c r="H22" s="2243"/>
      <c r="I22" s="2243"/>
      <c r="J22" s="2243"/>
      <c r="K22" s="2243"/>
      <c r="L22" s="2243"/>
      <c r="M22" s="2243"/>
      <c r="N22" s="2243"/>
      <c r="O22" s="2243"/>
      <c r="P22" s="2243"/>
      <c r="Q22" s="2243"/>
      <c r="R22" s="2243"/>
      <c r="S22" s="2243"/>
      <c r="T22" s="2243"/>
      <c r="U22" s="2243"/>
      <c r="V22" s="2243"/>
      <c r="W22" s="2243"/>
      <c r="X22" s="2243"/>
      <c r="Y22" s="2243"/>
      <c r="Z22" s="2243"/>
      <c r="AA22" s="2246"/>
      <c r="AB22" s="2195"/>
      <c r="AC22" s="2196"/>
      <c r="AD22" s="2196"/>
      <c r="AE22" s="2196"/>
      <c r="AF22" s="2196"/>
      <c r="AG22" s="2196"/>
      <c r="AH22" s="2196"/>
      <c r="AI22" s="2196"/>
      <c r="AJ22" s="2196"/>
      <c r="AK22" s="2196"/>
      <c r="AL22" s="2196"/>
      <c r="AM22" s="2196"/>
      <c r="AN22" s="432"/>
      <c r="AO22" s="90"/>
    </row>
    <row r="23" spans="1:41" s="55" customFormat="1" ht="3" customHeight="1" x14ac:dyDescent="0.25">
      <c r="A23" s="4"/>
      <c r="B23" s="204"/>
      <c r="C23" s="208"/>
      <c r="D23" s="100"/>
      <c r="E23" s="100"/>
      <c r="F23" s="100"/>
      <c r="G23" s="100"/>
      <c r="H23" s="100"/>
      <c r="I23" s="100"/>
      <c r="J23" s="100"/>
      <c r="K23" s="100"/>
      <c r="L23" s="101"/>
      <c r="M23" s="100"/>
      <c r="N23" s="100"/>
      <c r="O23" s="22"/>
      <c r="P23" s="22"/>
      <c r="Q23" s="22"/>
      <c r="R23" s="22"/>
      <c r="S23" s="22"/>
      <c r="T23" s="22"/>
      <c r="U23" s="22"/>
      <c r="V23" s="22"/>
      <c r="W23" s="22"/>
      <c r="X23" s="22"/>
      <c r="Y23" s="22"/>
      <c r="Z23" s="22"/>
      <c r="AA23" s="209"/>
      <c r="AB23" s="54"/>
      <c r="AC23" s="54"/>
      <c r="AD23" s="54"/>
      <c r="AE23" s="54"/>
      <c r="AF23" s="54"/>
      <c r="AG23" s="54"/>
      <c r="AH23" s="54"/>
      <c r="AI23" s="54"/>
      <c r="AJ23" s="54"/>
      <c r="AK23" s="54"/>
      <c r="AL23" s="54"/>
      <c r="AM23" s="54"/>
      <c r="AN23" s="355"/>
      <c r="AO23" s="90"/>
    </row>
    <row r="24" spans="1:41" s="55" customFormat="1" ht="15" customHeight="1" x14ac:dyDescent="0.2">
      <c r="A24" s="4"/>
      <c r="B24" s="2202" t="s">
        <v>585</v>
      </c>
      <c r="C24" s="2240" t="s">
        <v>45</v>
      </c>
      <c r="D24" s="2241"/>
      <c r="E24" s="2241"/>
      <c r="F24" s="2191"/>
      <c r="G24" s="2191"/>
      <c r="H24" s="2191"/>
      <c r="I24" s="2191"/>
      <c r="J24" s="2191"/>
      <c r="K24" s="2191"/>
      <c r="L24" s="2191"/>
      <c r="M24" s="2191"/>
      <c r="N24" s="2191"/>
      <c r="O24" s="2191"/>
      <c r="P24" s="2191"/>
      <c r="Q24" s="2191"/>
      <c r="R24" s="2191"/>
      <c r="S24" s="2191"/>
      <c r="T24" s="2191"/>
      <c r="U24" s="2191"/>
      <c r="V24" s="2191"/>
      <c r="W24" s="2191"/>
      <c r="X24" s="2191"/>
      <c r="Y24" s="2191"/>
      <c r="Z24" s="2191"/>
      <c r="AA24" s="2192"/>
      <c r="AB24" s="2197">
        <f>'FE-1770 S-1'!AB24</f>
        <v>0</v>
      </c>
      <c r="AC24" s="2198"/>
      <c r="AD24" s="2198"/>
      <c r="AE24" s="2198"/>
      <c r="AF24" s="2198"/>
      <c r="AG24" s="2198"/>
      <c r="AH24" s="2198"/>
      <c r="AI24" s="2198"/>
      <c r="AJ24" s="2198"/>
      <c r="AK24" s="2198"/>
      <c r="AL24" s="2198"/>
      <c r="AM24" s="2198"/>
      <c r="AN24" s="1514"/>
      <c r="AO24" s="90"/>
    </row>
    <row r="25" spans="1:41" s="55" customFormat="1" ht="15" customHeight="1" x14ac:dyDescent="0.2">
      <c r="A25" s="4"/>
      <c r="B25" s="2232"/>
      <c r="C25" s="2242"/>
      <c r="D25" s="2243"/>
      <c r="E25" s="2243"/>
      <c r="F25" s="2244"/>
      <c r="G25" s="2244"/>
      <c r="H25" s="2244"/>
      <c r="I25" s="2244"/>
      <c r="J25" s="2244"/>
      <c r="K25" s="2244"/>
      <c r="L25" s="2244"/>
      <c r="M25" s="2244"/>
      <c r="N25" s="2244"/>
      <c r="O25" s="2244"/>
      <c r="P25" s="2244"/>
      <c r="Q25" s="2244"/>
      <c r="R25" s="2244"/>
      <c r="S25" s="2244"/>
      <c r="T25" s="2244"/>
      <c r="U25" s="2244"/>
      <c r="V25" s="2244"/>
      <c r="W25" s="2244"/>
      <c r="X25" s="2244"/>
      <c r="Y25" s="2244"/>
      <c r="Z25" s="2244"/>
      <c r="AA25" s="2233"/>
      <c r="AB25" s="2195"/>
      <c r="AC25" s="2196"/>
      <c r="AD25" s="2196"/>
      <c r="AE25" s="2196"/>
      <c r="AF25" s="2196"/>
      <c r="AG25" s="2196"/>
      <c r="AH25" s="2196"/>
      <c r="AI25" s="2196"/>
      <c r="AJ25" s="2196"/>
      <c r="AK25" s="2196"/>
      <c r="AL25" s="2196"/>
      <c r="AM25" s="2196"/>
      <c r="AN25" s="432"/>
      <c r="AO25" s="90"/>
    </row>
    <row r="26" spans="1:41" s="55" customFormat="1" ht="3" customHeight="1" x14ac:dyDescent="0.25">
      <c r="A26" s="4"/>
      <c r="B26" s="204"/>
      <c r="C26" s="208"/>
      <c r="D26" s="100"/>
      <c r="E26" s="100"/>
      <c r="F26" s="100"/>
      <c r="G26" s="100"/>
      <c r="H26" s="100"/>
      <c r="I26" s="100"/>
      <c r="J26" s="100"/>
      <c r="K26" s="100"/>
      <c r="L26" s="101"/>
      <c r="M26" s="100"/>
      <c r="N26" s="100"/>
      <c r="O26" s="22"/>
      <c r="P26" s="22"/>
      <c r="Q26" s="22"/>
      <c r="R26" s="22"/>
      <c r="S26" s="22"/>
      <c r="T26" s="22"/>
      <c r="U26" s="22"/>
      <c r="V26" s="22"/>
      <c r="W26" s="22"/>
      <c r="X26" s="22"/>
      <c r="Y26" s="22"/>
      <c r="Z26" s="22"/>
      <c r="AA26" s="209"/>
      <c r="AB26" s="54"/>
      <c r="AC26" s="54"/>
      <c r="AD26" s="54"/>
      <c r="AE26" s="54"/>
      <c r="AF26" s="54"/>
      <c r="AG26" s="54"/>
      <c r="AH26" s="54"/>
      <c r="AI26" s="54"/>
      <c r="AJ26" s="54"/>
      <c r="AK26" s="54"/>
      <c r="AL26" s="54"/>
      <c r="AM26" s="54"/>
      <c r="AN26" s="355"/>
      <c r="AO26" s="90"/>
    </row>
    <row r="27" spans="1:41" s="55" customFormat="1" ht="15" customHeight="1" x14ac:dyDescent="0.2">
      <c r="A27" s="4"/>
      <c r="B27" s="2202" t="s">
        <v>586</v>
      </c>
      <c r="C27" s="2240" t="s">
        <v>46</v>
      </c>
      <c r="D27" s="2241"/>
      <c r="E27" s="2241"/>
      <c r="F27" s="2241"/>
      <c r="G27" s="2241"/>
      <c r="H27" s="2241"/>
      <c r="I27" s="2241"/>
      <c r="J27" s="2241"/>
      <c r="K27" s="2241"/>
      <c r="L27" s="2241"/>
      <c r="M27" s="2241"/>
      <c r="N27" s="2241"/>
      <c r="O27" s="2241"/>
      <c r="P27" s="2241"/>
      <c r="Q27" s="2241"/>
      <c r="R27" s="2241"/>
      <c r="S27" s="2241"/>
      <c r="T27" s="2241"/>
      <c r="U27" s="2241"/>
      <c r="V27" s="2241"/>
      <c r="W27" s="2241"/>
      <c r="X27" s="2241"/>
      <c r="Y27" s="2241"/>
      <c r="Z27" s="2241"/>
      <c r="AA27" s="2245"/>
      <c r="AB27" s="2197">
        <f>'FE-1770 S-1'!AB27</f>
        <v>0</v>
      </c>
      <c r="AC27" s="2198"/>
      <c r="AD27" s="2198"/>
      <c r="AE27" s="2198"/>
      <c r="AF27" s="2198"/>
      <c r="AG27" s="2198"/>
      <c r="AH27" s="2198"/>
      <c r="AI27" s="2198"/>
      <c r="AJ27" s="2198"/>
      <c r="AK27" s="2198"/>
      <c r="AL27" s="2198"/>
      <c r="AM27" s="2198"/>
      <c r="AN27" s="1514"/>
      <c r="AO27" s="90"/>
    </row>
    <row r="28" spans="1:41" s="55" customFormat="1" ht="15" customHeight="1" x14ac:dyDescent="0.2">
      <c r="A28" s="4"/>
      <c r="B28" s="2232"/>
      <c r="C28" s="2242"/>
      <c r="D28" s="2243"/>
      <c r="E28" s="2243"/>
      <c r="F28" s="2243"/>
      <c r="G28" s="2243"/>
      <c r="H28" s="2243"/>
      <c r="I28" s="2243"/>
      <c r="J28" s="2243"/>
      <c r="K28" s="2243"/>
      <c r="L28" s="2243"/>
      <c r="M28" s="2243"/>
      <c r="N28" s="2243"/>
      <c r="O28" s="2243"/>
      <c r="P28" s="2243"/>
      <c r="Q28" s="2243"/>
      <c r="R28" s="2243"/>
      <c r="S28" s="2243"/>
      <c r="T28" s="2243"/>
      <c r="U28" s="2243"/>
      <c r="V28" s="2243"/>
      <c r="W28" s="2243"/>
      <c r="X28" s="2243"/>
      <c r="Y28" s="2243"/>
      <c r="Z28" s="2243"/>
      <c r="AA28" s="2246"/>
      <c r="AB28" s="2195"/>
      <c r="AC28" s="2196"/>
      <c r="AD28" s="2196"/>
      <c r="AE28" s="2196"/>
      <c r="AF28" s="2196"/>
      <c r="AG28" s="2196"/>
      <c r="AH28" s="2196"/>
      <c r="AI28" s="2196"/>
      <c r="AJ28" s="2196"/>
      <c r="AK28" s="2196"/>
      <c r="AL28" s="2196"/>
      <c r="AM28" s="2196"/>
      <c r="AN28" s="432"/>
      <c r="AO28" s="90"/>
    </row>
    <row r="29" spans="1:41" s="55" customFormat="1" ht="3" customHeight="1" x14ac:dyDescent="0.25">
      <c r="A29" s="4"/>
      <c r="B29" s="204"/>
      <c r="C29" s="208"/>
      <c r="D29" s="100"/>
      <c r="E29" s="100"/>
      <c r="F29" s="100"/>
      <c r="G29" s="100"/>
      <c r="H29" s="100"/>
      <c r="I29" s="100"/>
      <c r="J29" s="100"/>
      <c r="K29" s="100"/>
      <c r="L29" s="101"/>
      <c r="M29" s="100"/>
      <c r="N29" s="100"/>
      <c r="O29" s="22"/>
      <c r="P29" s="22"/>
      <c r="Q29" s="22"/>
      <c r="R29" s="22"/>
      <c r="S29" s="22"/>
      <c r="T29" s="22"/>
      <c r="U29" s="22"/>
      <c r="V29" s="22"/>
      <c r="W29" s="22"/>
      <c r="X29" s="22"/>
      <c r="Y29" s="22"/>
      <c r="Z29" s="22"/>
      <c r="AA29" s="209"/>
      <c r="AB29" s="54"/>
      <c r="AC29" s="54"/>
      <c r="AD29" s="54"/>
      <c r="AE29" s="54"/>
      <c r="AF29" s="54"/>
      <c r="AG29" s="54"/>
      <c r="AH29" s="54"/>
      <c r="AI29" s="54"/>
      <c r="AJ29" s="54"/>
      <c r="AK29" s="54"/>
      <c r="AL29" s="54"/>
      <c r="AM29" s="54"/>
      <c r="AN29" s="355"/>
      <c r="AO29" s="90"/>
    </row>
    <row r="30" spans="1:41" s="55" customFormat="1" ht="15" customHeight="1" x14ac:dyDescent="0.2">
      <c r="A30" s="4"/>
      <c r="B30" s="2202" t="s">
        <v>587</v>
      </c>
      <c r="C30" s="2240" t="s">
        <v>47</v>
      </c>
      <c r="D30" s="2241"/>
      <c r="E30" s="2241"/>
      <c r="F30" s="2241"/>
      <c r="G30" s="2241"/>
      <c r="H30" s="2241"/>
      <c r="I30" s="2241"/>
      <c r="J30" s="2241"/>
      <c r="K30" s="2241"/>
      <c r="L30" s="2241"/>
      <c r="M30" s="2241"/>
      <c r="N30" s="2241"/>
      <c r="O30" s="2241"/>
      <c r="P30" s="2241"/>
      <c r="Q30" s="2241"/>
      <c r="R30" s="2241"/>
      <c r="S30" s="2241"/>
      <c r="T30" s="2241"/>
      <c r="U30" s="2241"/>
      <c r="V30" s="2241"/>
      <c r="W30" s="2241"/>
      <c r="X30" s="2241"/>
      <c r="Y30" s="2241"/>
      <c r="Z30" s="2241"/>
      <c r="AA30" s="2245"/>
      <c r="AB30" s="2197">
        <f>'FE-1770 S-1'!AB30</f>
        <v>0</v>
      </c>
      <c r="AC30" s="2198"/>
      <c r="AD30" s="2198"/>
      <c r="AE30" s="2198"/>
      <c r="AF30" s="2198"/>
      <c r="AG30" s="2198"/>
      <c r="AH30" s="2198"/>
      <c r="AI30" s="2198"/>
      <c r="AJ30" s="2198"/>
      <c r="AK30" s="2198"/>
      <c r="AL30" s="2198"/>
      <c r="AM30" s="2198"/>
      <c r="AN30" s="1514"/>
      <c r="AO30" s="90"/>
    </row>
    <row r="31" spans="1:41" s="55" customFormat="1" ht="15" customHeight="1" x14ac:dyDescent="0.2">
      <c r="A31" s="4"/>
      <c r="B31" s="2232"/>
      <c r="C31" s="2242"/>
      <c r="D31" s="2243"/>
      <c r="E31" s="2243"/>
      <c r="F31" s="2243"/>
      <c r="G31" s="2243"/>
      <c r="H31" s="2243"/>
      <c r="I31" s="2243"/>
      <c r="J31" s="2243"/>
      <c r="K31" s="2243"/>
      <c r="L31" s="2243"/>
      <c r="M31" s="2243"/>
      <c r="N31" s="2243"/>
      <c r="O31" s="2243"/>
      <c r="P31" s="2243"/>
      <c r="Q31" s="2243"/>
      <c r="R31" s="2243"/>
      <c r="S31" s="2243"/>
      <c r="T31" s="2243"/>
      <c r="U31" s="2243"/>
      <c r="V31" s="2243"/>
      <c r="W31" s="2243"/>
      <c r="X31" s="2243"/>
      <c r="Y31" s="2243"/>
      <c r="Z31" s="2243"/>
      <c r="AA31" s="2246"/>
      <c r="AB31" s="2195"/>
      <c r="AC31" s="2196"/>
      <c r="AD31" s="2196"/>
      <c r="AE31" s="2196"/>
      <c r="AF31" s="2196"/>
      <c r="AG31" s="2196"/>
      <c r="AH31" s="2196"/>
      <c r="AI31" s="2196"/>
      <c r="AJ31" s="2196"/>
      <c r="AK31" s="2196"/>
      <c r="AL31" s="2196"/>
      <c r="AM31" s="2196"/>
      <c r="AN31" s="432"/>
      <c r="AO31" s="90"/>
    </row>
    <row r="32" spans="1:41" s="55" customFormat="1" ht="3" customHeight="1" x14ac:dyDescent="0.25">
      <c r="A32" s="4"/>
      <c r="B32" s="1460"/>
      <c r="C32" s="2270" t="s">
        <v>619</v>
      </c>
      <c r="D32" s="2365"/>
      <c r="E32" s="2365"/>
      <c r="F32" s="2365"/>
      <c r="G32" s="2365"/>
      <c r="H32" s="2365"/>
      <c r="I32" s="2365"/>
      <c r="J32" s="2365"/>
      <c r="K32" s="2365"/>
      <c r="L32" s="2365"/>
      <c r="M32" s="2365"/>
      <c r="N32" s="2365"/>
      <c r="O32" s="2365"/>
      <c r="P32" s="2365"/>
      <c r="Q32" s="2365"/>
      <c r="R32" s="2365"/>
      <c r="S32" s="2365"/>
      <c r="T32" s="2365"/>
      <c r="U32" s="2365"/>
      <c r="V32" s="2365"/>
      <c r="W32" s="2365"/>
      <c r="X32" s="2365"/>
      <c r="Y32" s="2365"/>
      <c r="Z32" s="2365"/>
      <c r="AA32" s="2394"/>
      <c r="AB32" s="436"/>
      <c r="AC32" s="436"/>
      <c r="AD32" s="436"/>
      <c r="AE32" s="436"/>
      <c r="AF32" s="436"/>
      <c r="AG32" s="436"/>
      <c r="AH32" s="436"/>
      <c r="AI32" s="436"/>
      <c r="AJ32" s="436"/>
      <c r="AK32" s="436"/>
      <c r="AL32" s="436"/>
      <c r="AM32" s="436"/>
      <c r="AN32" s="362"/>
      <c r="AO32" s="90"/>
    </row>
    <row r="33" spans="1:46" s="55" customFormat="1" ht="15" customHeight="1" x14ac:dyDescent="0.2">
      <c r="A33" s="4"/>
      <c r="B33" s="2202" t="s">
        <v>588</v>
      </c>
      <c r="C33" s="2240"/>
      <c r="D33" s="2241"/>
      <c r="E33" s="2241"/>
      <c r="F33" s="2241"/>
      <c r="G33" s="2241"/>
      <c r="H33" s="2241"/>
      <c r="I33" s="2241"/>
      <c r="J33" s="2241"/>
      <c r="K33" s="2241"/>
      <c r="L33" s="2241"/>
      <c r="M33" s="2241"/>
      <c r="N33" s="2241"/>
      <c r="O33" s="2241"/>
      <c r="P33" s="2241"/>
      <c r="Q33" s="2241"/>
      <c r="R33" s="2241"/>
      <c r="S33" s="2241"/>
      <c r="T33" s="2241"/>
      <c r="U33" s="2241"/>
      <c r="V33" s="2241"/>
      <c r="W33" s="2241"/>
      <c r="X33" s="2241"/>
      <c r="Y33" s="2241"/>
      <c r="Z33" s="2241"/>
      <c r="AA33" s="2245"/>
      <c r="AB33" s="2197">
        <f>'FE-1770 S-1'!AB33</f>
        <v>0</v>
      </c>
      <c r="AC33" s="2198"/>
      <c r="AD33" s="2198"/>
      <c r="AE33" s="2198"/>
      <c r="AF33" s="2198"/>
      <c r="AG33" s="2198"/>
      <c r="AH33" s="2198"/>
      <c r="AI33" s="2198"/>
      <c r="AJ33" s="2198"/>
      <c r="AK33" s="2198"/>
      <c r="AL33" s="2198"/>
      <c r="AM33" s="2198"/>
      <c r="AN33" s="1514"/>
      <c r="AO33" s="90"/>
    </row>
    <row r="34" spans="1:46" s="55" customFormat="1" ht="15" customHeight="1" x14ac:dyDescent="0.2">
      <c r="A34" s="4"/>
      <c r="B34" s="2232"/>
      <c r="C34" s="2242"/>
      <c r="D34" s="2243"/>
      <c r="E34" s="2243"/>
      <c r="F34" s="2243"/>
      <c r="G34" s="2243"/>
      <c r="H34" s="2243"/>
      <c r="I34" s="2243"/>
      <c r="J34" s="2243"/>
      <c r="K34" s="2243"/>
      <c r="L34" s="2243"/>
      <c r="M34" s="2243"/>
      <c r="N34" s="2243"/>
      <c r="O34" s="2243"/>
      <c r="P34" s="2243"/>
      <c r="Q34" s="2243"/>
      <c r="R34" s="2243"/>
      <c r="S34" s="2243"/>
      <c r="T34" s="2243"/>
      <c r="U34" s="2243"/>
      <c r="V34" s="2243"/>
      <c r="W34" s="2243"/>
      <c r="X34" s="2243"/>
      <c r="Y34" s="2243"/>
      <c r="Z34" s="2243"/>
      <c r="AA34" s="2246"/>
      <c r="AB34" s="2195"/>
      <c r="AC34" s="2196"/>
      <c r="AD34" s="2196"/>
      <c r="AE34" s="2196"/>
      <c r="AF34" s="2196"/>
      <c r="AG34" s="2196"/>
      <c r="AH34" s="2196"/>
      <c r="AI34" s="2196"/>
      <c r="AJ34" s="2196"/>
      <c r="AK34" s="2196"/>
      <c r="AL34" s="2196"/>
      <c r="AM34" s="2196"/>
      <c r="AN34" s="432"/>
      <c r="AO34" s="90"/>
    </row>
    <row r="35" spans="1:46" s="55" customFormat="1" ht="3" customHeight="1" x14ac:dyDescent="0.25">
      <c r="A35" s="4"/>
      <c r="B35" s="204"/>
      <c r="C35" s="208"/>
      <c r="D35" s="100"/>
      <c r="E35" s="100"/>
      <c r="F35" s="100"/>
      <c r="G35" s="100"/>
      <c r="H35" s="100"/>
      <c r="I35" s="100"/>
      <c r="J35" s="100"/>
      <c r="K35" s="100"/>
      <c r="L35" s="101"/>
      <c r="M35" s="100"/>
      <c r="N35" s="100"/>
      <c r="O35" s="22"/>
      <c r="P35" s="22"/>
      <c r="Q35" s="22"/>
      <c r="R35" s="22"/>
      <c r="S35" s="22"/>
      <c r="T35" s="22"/>
      <c r="U35" s="22"/>
      <c r="V35" s="22"/>
      <c r="W35" s="22"/>
      <c r="X35" s="22"/>
      <c r="Y35" s="22"/>
      <c r="Z35" s="22"/>
      <c r="AA35" s="209"/>
      <c r="AB35" s="54"/>
      <c r="AC35" s="54"/>
      <c r="AD35" s="54"/>
      <c r="AE35" s="54"/>
      <c r="AF35" s="54"/>
      <c r="AG35" s="54"/>
      <c r="AH35" s="54"/>
      <c r="AI35" s="54"/>
      <c r="AJ35" s="54"/>
      <c r="AK35" s="54"/>
      <c r="AL35" s="54"/>
      <c r="AM35" s="54"/>
      <c r="AN35" s="355"/>
      <c r="AO35" s="90"/>
    </row>
    <row r="36" spans="1:46" s="55" customFormat="1" ht="15" customHeight="1" x14ac:dyDescent="0.2">
      <c r="A36" s="4"/>
      <c r="B36" s="2202" t="s">
        <v>589</v>
      </c>
      <c r="C36" s="2240" t="s">
        <v>48</v>
      </c>
      <c r="D36" s="2241"/>
      <c r="E36" s="2241"/>
      <c r="F36" s="2241"/>
      <c r="G36" s="2241"/>
      <c r="H36" s="2241"/>
      <c r="I36" s="502"/>
      <c r="J36" s="502"/>
      <c r="K36" s="502"/>
      <c r="L36" s="502"/>
      <c r="M36" s="502"/>
      <c r="N36" s="502"/>
      <c r="O36" s="502"/>
      <c r="P36" s="2241"/>
      <c r="Q36" s="2241"/>
      <c r="R36" s="2241"/>
      <c r="S36" s="2241"/>
      <c r="T36" s="2241"/>
      <c r="U36" s="2241"/>
      <c r="V36" s="2241"/>
      <c r="W36" s="2241"/>
      <c r="X36" s="2241"/>
      <c r="Y36" s="2241"/>
      <c r="Z36" s="2241"/>
      <c r="AA36" s="2245"/>
      <c r="AB36" s="2197">
        <f>'FE-1770 S-1'!AB36</f>
        <v>0</v>
      </c>
      <c r="AC36" s="2198"/>
      <c r="AD36" s="2198"/>
      <c r="AE36" s="2198"/>
      <c r="AF36" s="2198"/>
      <c r="AG36" s="2198"/>
      <c r="AH36" s="2198"/>
      <c r="AI36" s="2198"/>
      <c r="AJ36" s="2198"/>
      <c r="AK36" s="2198"/>
      <c r="AL36" s="2198"/>
      <c r="AM36" s="2198"/>
      <c r="AN36" s="420"/>
      <c r="AO36" s="90"/>
    </row>
    <row r="37" spans="1:46" s="55" customFormat="1" ht="15" customHeight="1" x14ac:dyDescent="0.2">
      <c r="A37" s="4"/>
      <c r="B37" s="3006"/>
      <c r="C37" s="2240"/>
      <c r="D37" s="2241"/>
      <c r="E37" s="2241"/>
      <c r="F37" s="2241"/>
      <c r="G37" s="2241"/>
      <c r="H37" s="2241"/>
      <c r="I37" s="503"/>
      <c r="J37" s="503"/>
      <c r="K37" s="503"/>
      <c r="L37" s="503"/>
      <c r="M37" s="503"/>
      <c r="N37" s="503"/>
      <c r="O37" s="503"/>
      <c r="P37" s="3044"/>
      <c r="Q37" s="3044"/>
      <c r="R37" s="3044"/>
      <c r="S37" s="3044"/>
      <c r="T37" s="3044"/>
      <c r="U37" s="3044"/>
      <c r="V37" s="3044"/>
      <c r="W37" s="3044"/>
      <c r="X37" s="3044"/>
      <c r="Y37" s="3044"/>
      <c r="Z37" s="3044"/>
      <c r="AA37" s="3045"/>
      <c r="AB37" s="2200"/>
      <c r="AC37" s="2201"/>
      <c r="AD37" s="2201"/>
      <c r="AE37" s="2201"/>
      <c r="AF37" s="2201"/>
      <c r="AG37" s="2201"/>
      <c r="AH37" s="2201"/>
      <c r="AI37" s="2201"/>
      <c r="AJ37" s="2201"/>
      <c r="AK37" s="2201"/>
      <c r="AL37" s="2201"/>
      <c r="AM37" s="2201"/>
      <c r="AN37" s="423"/>
      <c r="AO37" s="90"/>
    </row>
    <row r="38" spans="1:46" s="55" customFormat="1" ht="3" customHeight="1" x14ac:dyDescent="0.2">
      <c r="A38" s="4"/>
      <c r="B38" s="211"/>
      <c r="C38" s="212"/>
      <c r="D38" s="213"/>
      <c r="E38" s="213"/>
      <c r="F38" s="213"/>
      <c r="G38" s="213"/>
      <c r="H38" s="213"/>
      <c r="I38" s="213"/>
      <c r="J38" s="213"/>
      <c r="K38" s="213"/>
      <c r="L38" s="214"/>
      <c r="M38" s="213"/>
      <c r="N38" s="213"/>
      <c r="O38" s="213"/>
      <c r="P38" s="213"/>
      <c r="Q38" s="213"/>
      <c r="R38" s="213"/>
      <c r="S38" s="213"/>
      <c r="T38" s="213"/>
      <c r="U38" s="213"/>
      <c r="V38" s="213"/>
      <c r="W38" s="213"/>
      <c r="X38" s="213"/>
      <c r="Y38" s="213"/>
      <c r="Z38" s="2203" t="s">
        <v>112</v>
      </c>
      <c r="AA38" s="2205"/>
      <c r="AB38" s="2193">
        <f>'FE-1770 S-1'!AB39</f>
        <v>0</v>
      </c>
      <c r="AC38" s="2194"/>
      <c r="AD38" s="2194"/>
      <c r="AE38" s="2194"/>
      <c r="AF38" s="2194"/>
      <c r="AG38" s="2194"/>
      <c r="AH38" s="2194"/>
      <c r="AI38" s="2194"/>
      <c r="AJ38" s="2194"/>
      <c r="AK38" s="2194"/>
      <c r="AL38" s="2194"/>
      <c r="AM38" s="2194"/>
      <c r="AN38" s="433"/>
      <c r="AO38" s="90"/>
    </row>
    <row r="39" spans="1:46" s="55" customFormat="1" ht="9" customHeight="1" x14ac:dyDescent="0.2">
      <c r="A39" s="4"/>
      <c r="B39" s="2202"/>
      <c r="C39" s="2202" t="s">
        <v>113</v>
      </c>
      <c r="D39" s="2191"/>
      <c r="E39" s="2191"/>
      <c r="F39" s="2191"/>
      <c r="G39" s="2191"/>
      <c r="H39" s="2191"/>
      <c r="I39" s="2191"/>
      <c r="J39" s="2191"/>
      <c r="K39" s="2191"/>
      <c r="L39" s="2191"/>
      <c r="M39" s="2191"/>
      <c r="N39" s="2191"/>
      <c r="O39" s="2191"/>
      <c r="P39" s="2191"/>
      <c r="Q39" s="2191"/>
      <c r="R39" s="2191"/>
      <c r="S39" s="2191"/>
      <c r="T39" s="2191"/>
      <c r="U39" s="2191"/>
      <c r="V39" s="2191"/>
      <c r="W39" s="2191"/>
      <c r="X39" s="2191"/>
      <c r="Y39" s="2192"/>
      <c r="Z39" s="2202"/>
      <c r="AA39" s="2192"/>
      <c r="AB39" s="2197"/>
      <c r="AC39" s="2198"/>
      <c r="AD39" s="2198"/>
      <c r="AE39" s="2198"/>
      <c r="AF39" s="2198"/>
      <c r="AG39" s="2198"/>
      <c r="AH39" s="2198"/>
      <c r="AI39" s="2198"/>
      <c r="AJ39" s="2198"/>
      <c r="AK39" s="2198"/>
      <c r="AL39" s="2198"/>
      <c r="AM39" s="2198"/>
      <c r="AN39" s="420"/>
      <c r="AO39" s="90"/>
    </row>
    <row r="40" spans="1:46" s="55" customFormat="1" ht="15" customHeight="1" x14ac:dyDescent="0.2">
      <c r="A40" s="4"/>
      <c r="B40" s="2232"/>
      <c r="C40" s="2232"/>
      <c r="D40" s="2244"/>
      <c r="E40" s="2244"/>
      <c r="F40" s="2244"/>
      <c r="G40" s="2244"/>
      <c r="H40" s="2244"/>
      <c r="I40" s="2244"/>
      <c r="J40" s="2244"/>
      <c r="K40" s="2244"/>
      <c r="L40" s="2244"/>
      <c r="M40" s="2244"/>
      <c r="N40" s="2244"/>
      <c r="O40" s="2244"/>
      <c r="P40" s="2244"/>
      <c r="Q40" s="2244"/>
      <c r="R40" s="2244"/>
      <c r="S40" s="2244"/>
      <c r="T40" s="2244"/>
      <c r="U40" s="2244"/>
      <c r="V40" s="2244"/>
      <c r="W40" s="2244"/>
      <c r="X40" s="2244"/>
      <c r="Y40" s="2233"/>
      <c r="Z40" s="2232"/>
      <c r="AA40" s="2233"/>
      <c r="AB40" s="2195"/>
      <c r="AC40" s="2196"/>
      <c r="AD40" s="2196"/>
      <c r="AE40" s="2196"/>
      <c r="AF40" s="2196"/>
      <c r="AG40" s="2196"/>
      <c r="AH40" s="2196"/>
      <c r="AI40" s="2196"/>
      <c r="AJ40" s="2196"/>
      <c r="AK40" s="2196"/>
      <c r="AL40" s="2196"/>
      <c r="AM40" s="2196"/>
      <c r="AN40" s="432"/>
      <c r="AO40" s="90"/>
    </row>
    <row r="41" spans="1:46" s="55" customFormat="1" ht="3" customHeight="1" x14ac:dyDescent="0.2">
      <c r="A41" s="4"/>
      <c r="B41" s="194"/>
      <c r="C41" s="25"/>
      <c r="D41" s="25"/>
      <c r="E41" s="25"/>
      <c r="F41" s="25"/>
      <c r="G41" s="25"/>
      <c r="H41" s="25"/>
      <c r="I41" s="25"/>
      <c r="J41" s="25"/>
      <c r="K41" s="25"/>
      <c r="L41" s="26"/>
      <c r="M41" s="25"/>
      <c r="N41" s="25"/>
      <c r="O41" s="25"/>
      <c r="P41" s="25"/>
      <c r="Q41" s="25"/>
      <c r="R41" s="25"/>
      <c r="S41" s="25"/>
      <c r="T41" s="25"/>
      <c r="U41" s="25"/>
      <c r="V41" s="25"/>
      <c r="W41" s="25"/>
      <c r="X41" s="25"/>
      <c r="Y41" s="25"/>
      <c r="Z41" s="25"/>
      <c r="AA41" s="25"/>
      <c r="AB41" s="25"/>
      <c r="AC41" s="51"/>
      <c r="AD41" s="51"/>
      <c r="AE41" s="51"/>
      <c r="AF41" s="51"/>
      <c r="AG41" s="51"/>
      <c r="AH41" s="51"/>
      <c r="AI41" s="51"/>
      <c r="AJ41" s="51"/>
      <c r="AK41" s="51"/>
      <c r="AL41" s="51"/>
      <c r="AM41" s="51"/>
      <c r="AN41" s="128"/>
      <c r="AO41" s="4"/>
    </row>
    <row r="42" spans="1:46" s="55" customFormat="1" ht="11.25" customHeight="1" x14ac:dyDescent="0.2">
      <c r="A42" s="4"/>
      <c r="B42" s="25"/>
      <c r="C42" s="25"/>
      <c r="D42" s="25"/>
      <c r="E42" s="25"/>
      <c r="F42" s="25"/>
      <c r="G42" s="25"/>
      <c r="H42" s="25"/>
      <c r="I42" s="25"/>
      <c r="J42" s="25"/>
      <c r="K42" s="25"/>
      <c r="L42" s="26"/>
      <c r="M42" s="25"/>
      <c r="N42" s="25"/>
      <c r="O42" s="25"/>
      <c r="P42" s="25"/>
      <c r="Q42" s="25"/>
      <c r="R42" s="25"/>
      <c r="S42" s="25"/>
      <c r="T42" s="25"/>
      <c r="U42" s="25"/>
      <c r="V42" s="25"/>
      <c r="W42" s="25"/>
      <c r="X42" s="25"/>
      <c r="Y42" s="25"/>
      <c r="Z42" s="25"/>
      <c r="AA42" s="25"/>
      <c r="AB42" s="2237" t="s">
        <v>143</v>
      </c>
      <c r="AC42" s="2237"/>
      <c r="AD42" s="2237"/>
      <c r="AE42" s="2237"/>
      <c r="AF42" s="2237"/>
      <c r="AG42" s="2237"/>
      <c r="AH42" s="2237"/>
      <c r="AI42" s="2237"/>
      <c r="AJ42" s="2237"/>
      <c r="AK42" s="2237"/>
      <c r="AL42" s="2237"/>
      <c r="AM42" s="2237"/>
      <c r="AN42" s="2237"/>
      <c r="AO42" s="5"/>
      <c r="AP42" s="5"/>
      <c r="AQ42" s="5"/>
      <c r="AR42" s="5"/>
      <c r="AS42" s="5"/>
      <c r="AT42" s="5"/>
    </row>
    <row r="43" spans="1:46" s="55" customFormat="1" ht="9.9499999999999993" customHeight="1" x14ac:dyDescent="0.2">
      <c r="A43" s="4"/>
      <c r="B43" s="25"/>
      <c r="C43" s="25"/>
      <c r="D43" s="25"/>
      <c r="E43" s="25"/>
      <c r="F43" s="25"/>
      <c r="G43" s="25"/>
      <c r="H43" s="25"/>
      <c r="I43" s="25"/>
      <c r="J43" s="25"/>
      <c r="K43" s="25"/>
      <c r="L43" s="26"/>
      <c r="M43" s="25"/>
      <c r="N43" s="25"/>
      <c r="O43" s="25"/>
      <c r="P43" s="25"/>
      <c r="Q43" s="25"/>
      <c r="R43" s="25"/>
      <c r="S43" s="25"/>
      <c r="T43" s="25"/>
      <c r="U43" s="25"/>
      <c r="V43" s="25"/>
      <c r="W43" s="25"/>
      <c r="X43" s="25"/>
      <c r="Y43" s="25"/>
      <c r="Z43" s="25"/>
      <c r="AA43" s="25"/>
      <c r="AB43" s="46" t="s">
        <v>620</v>
      </c>
      <c r="AC43" s="46"/>
      <c r="AD43" s="46"/>
      <c r="AE43" s="46"/>
      <c r="AF43" s="46"/>
      <c r="AG43" s="46"/>
      <c r="AH43" s="46"/>
      <c r="AI43" s="46"/>
      <c r="AJ43" s="46"/>
      <c r="AK43" s="46"/>
      <c r="AL43" s="46"/>
      <c r="AM43" s="46"/>
      <c r="AN43" s="46"/>
      <c r="AO43" s="4"/>
    </row>
    <row r="44" spans="1:46" ht="15" customHeight="1" x14ac:dyDescent="0.25">
      <c r="A44" s="4"/>
      <c r="B44" s="105" t="s">
        <v>49</v>
      </c>
      <c r="C44" s="105"/>
      <c r="D44" s="105"/>
      <c r="E44" s="105" t="s">
        <v>29</v>
      </c>
      <c r="F44" s="105" t="s">
        <v>35</v>
      </c>
      <c r="G44" s="105"/>
      <c r="H44" s="105"/>
      <c r="I44" s="105"/>
      <c r="J44" s="105"/>
      <c r="K44" s="105"/>
      <c r="L44" s="106"/>
      <c r="M44" s="105"/>
      <c r="N44" s="105"/>
      <c r="O44" s="105"/>
      <c r="P44" s="105"/>
      <c r="Q44" s="105"/>
      <c r="R44" s="105"/>
      <c r="S44" s="105"/>
      <c r="T44" s="105"/>
      <c r="U44" s="105"/>
      <c r="V44" s="105"/>
      <c r="W44" s="51"/>
      <c r="X44" s="51"/>
      <c r="Y44" s="51"/>
      <c r="Z44" s="51"/>
      <c r="AA44" s="51"/>
      <c r="AB44" s="51"/>
      <c r="AC44" s="51"/>
      <c r="AD44" s="51"/>
      <c r="AE44" s="51"/>
      <c r="AF44" s="51"/>
      <c r="AG44" s="51"/>
      <c r="AH44" s="51"/>
      <c r="AI44" s="51"/>
      <c r="AJ44" s="51"/>
      <c r="AK44" s="51"/>
      <c r="AL44" s="51"/>
      <c r="AM44" s="51"/>
      <c r="AN44" s="51"/>
      <c r="AO44" s="4"/>
    </row>
    <row r="45" spans="1:46" ht="9.9499999999999993" customHeight="1" x14ac:dyDescent="0.2">
      <c r="A45" s="4"/>
      <c r="B45" s="51"/>
      <c r="C45" s="51"/>
      <c r="D45" s="51"/>
      <c r="E45" s="51"/>
      <c r="F45" s="51"/>
      <c r="G45" s="51"/>
      <c r="H45" s="51"/>
      <c r="I45" s="51"/>
      <c r="J45" s="51"/>
      <c r="K45" s="51"/>
      <c r="L45" s="59"/>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4"/>
    </row>
    <row r="46" spans="1:46" ht="15" customHeight="1" x14ac:dyDescent="0.2">
      <c r="A46" s="4"/>
      <c r="B46" s="2203" t="s">
        <v>79</v>
      </c>
      <c r="C46" s="2203" t="s">
        <v>43</v>
      </c>
      <c r="D46" s="2204"/>
      <c r="E46" s="2204"/>
      <c r="F46" s="2204"/>
      <c r="G46" s="2204"/>
      <c r="H46" s="2204"/>
      <c r="I46" s="2204"/>
      <c r="J46" s="2204"/>
      <c r="K46" s="2204"/>
      <c r="L46" s="2204"/>
      <c r="M46" s="2204"/>
      <c r="N46" s="2204"/>
      <c r="O46" s="2204"/>
      <c r="P46" s="2204"/>
      <c r="Q46" s="2204"/>
      <c r="R46" s="2204"/>
      <c r="S46" s="2204"/>
      <c r="T46" s="2204"/>
      <c r="U46" s="2204"/>
      <c r="V46" s="2204"/>
      <c r="W46" s="2204"/>
      <c r="X46" s="2204"/>
      <c r="Y46" s="2204"/>
      <c r="Z46" s="2204"/>
      <c r="AA46" s="2205"/>
      <c r="AB46" s="2203" t="s">
        <v>140</v>
      </c>
      <c r="AC46" s="2204"/>
      <c r="AD46" s="2204"/>
      <c r="AE46" s="2204"/>
      <c r="AF46" s="2204"/>
      <c r="AG46" s="2204"/>
      <c r="AH46" s="2204"/>
      <c r="AI46" s="2204"/>
      <c r="AJ46" s="2204"/>
      <c r="AK46" s="2204"/>
      <c r="AL46" s="2204"/>
      <c r="AM46" s="2204"/>
      <c r="AN46" s="2205"/>
      <c r="AO46" s="80"/>
    </row>
    <row r="47" spans="1:46" ht="15" customHeight="1" x14ac:dyDescent="0.2">
      <c r="A47" s="4"/>
      <c r="B47" s="2202"/>
      <c r="C47" s="2202"/>
      <c r="D47" s="2191"/>
      <c r="E47" s="2191"/>
      <c r="F47" s="2191"/>
      <c r="G47" s="2191"/>
      <c r="H47" s="2191"/>
      <c r="I47" s="2191"/>
      <c r="J47" s="2191"/>
      <c r="K47" s="2191"/>
      <c r="L47" s="2191"/>
      <c r="M47" s="2191"/>
      <c r="N47" s="2191"/>
      <c r="O47" s="2191"/>
      <c r="P47" s="2191"/>
      <c r="Q47" s="2191"/>
      <c r="R47" s="2191"/>
      <c r="S47" s="2191"/>
      <c r="T47" s="2191"/>
      <c r="U47" s="2191"/>
      <c r="V47" s="2191"/>
      <c r="W47" s="2191"/>
      <c r="X47" s="2191"/>
      <c r="Y47" s="2191"/>
      <c r="Z47" s="2191"/>
      <c r="AA47" s="2192"/>
      <c r="AB47" s="2202" t="s">
        <v>73</v>
      </c>
      <c r="AC47" s="2191"/>
      <c r="AD47" s="2191"/>
      <c r="AE47" s="2191"/>
      <c r="AF47" s="2191"/>
      <c r="AG47" s="2191"/>
      <c r="AH47" s="2191"/>
      <c r="AI47" s="2191"/>
      <c r="AJ47" s="2191"/>
      <c r="AK47" s="2191"/>
      <c r="AL47" s="2191"/>
      <c r="AM47" s="2191"/>
      <c r="AN47" s="2192"/>
      <c r="AO47" s="80"/>
    </row>
    <row r="48" spans="1:46" s="6" customFormat="1" ht="15" customHeight="1" x14ac:dyDescent="0.15">
      <c r="B48" s="210" t="s">
        <v>68</v>
      </c>
      <c r="C48" s="2269" t="s">
        <v>67</v>
      </c>
      <c r="D48" s="2238"/>
      <c r="E48" s="2238"/>
      <c r="F48" s="2238"/>
      <c r="G48" s="2238"/>
      <c r="H48" s="2238"/>
      <c r="I48" s="2238"/>
      <c r="J48" s="2238"/>
      <c r="K48" s="2238"/>
      <c r="L48" s="2238"/>
      <c r="M48" s="2238"/>
      <c r="N48" s="2238"/>
      <c r="O48" s="2238"/>
      <c r="P48" s="2238"/>
      <c r="Q48" s="2238"/>
      <c r="R48" s="2238"/>
      <c r="S48" s="2238"/>
      <c r="T48" s="2238"/>
      <c r="U48" s="2238"/>
      <c r="V48" s="2238"/>
      <c r="W48" s="2238"/>
      <c r="X48" s="2238"/>
      <c r="Y48" s="2238"/>
      <c r="Z48" s="2238"/>
      <c r="AA48" s="2239"/>
      <c r="AB48" s="2269" t="s">
        <v>69</v>
      </c>
      <c r="AC48" s="2238"/>
      <c r="AD48" s="2238"/>
      <c r="AE48" s="2238"/>
      <c r="AF48" s="2238"/>
      <c r="AG48" s="2238"/>
      <c r="AH48" s="2238"/>
      <c r="AI48" s="2238"/>
      <c r="AJ48" s="2238"/>
      <c r="AK48" s="2238"/>
      <c r="AL48" s="2238"/>
      <c r="AM48" s="2238"/>
      <c r="AN48" s="2239"/>
      <c r="AO48" s="87"/>
    </row>
    <row r="49" spans="1:41" s="8" customFormat="1" ht="3" customHeight="1" x14ac:dyDescent="0.2">
      <c r="A49" s="51"/>
      <c r="B49" s="233"/>
      <c r="C49" s="233"/>
      <c r="D49" s="62"/>
      <c r="E49" s="62"/>
      <c r="F49" s="62"/>
      <c r="G49" s="62"/>
      <c r="H49" s="62"/>
      <c r="I49" s="62"/>
      <c r="J49" s="62"/>
      <c r="K49" s="62"/>
      <c r="L49" s="230"/>
      <c r="M49" s="62"/>
      <c r="N49" s="62"/>
      <c r="O49" s="62"/>
      <c r="P49" s="62"/>
      <c r="Q49" s="62"/>
      <c r="R49" s="62"/>
      <c r="S49" s="62"/>
      <c r="T49" s="62"/>
      <c r="U49" s="62"/>
      <c r="V49" s="62"/>
      <c r="W49" s="62"/>
      <c r="X49" s="62"/>
      <c r="Y49" s="62"/>
      <c r="Z49" s="62"/>
      <c r="AA49" s="215"/>
      <c r="AB49" s="233"/>
      <c r="AC49" s="51"/>
      <c r="AD49" s="51"/>
      <c r="AE49" s="51"/>
      <c r="AF49" s="51"/>
      <c r="AG49" s="51"/>
      <c r="AH49" s="51"/>
      <c r="AI49" s="51"/>
      <c r="AJ49" s="51"/>
      <c r="AK49" s="51"/>
      <c r="AL49" s="51"/>
      <c r="AM49" s="51"/>
      <c r="AN49" s="184"/>
      <c r="AO49" s="51"/>
    </row>
    <row r="50" spans="1:41" ht="15" customHeight="1" x14ac:dyDescent="0.2">
      <c r="A50" s="4"/>
      <c r="B50" s="2202" t="s">
        <v>584</v>
      </c>
      <c r="C50" s="2240" t="s">
        <v>130</v>
      </c>
      <c r="D50" s="2241"/>
      <c r="E50" s="2241"/>
      <c r="F50" s="2241"/>
      <c r="G50" s="2241"/>
      <c r="H50" s="2241"/>
      <c r="I50" s="2241"/>
      <c r="J50" s="2241"/>
      <c r="K50" s="2241"/>
      <c r="L50" s="2191"/>
      <c r="M50" s="2191"/>
      <c r="N50" s="2191"/>
      <c r="O50" s="2191"/>
      <c r="P50" s="2191"/>
      <c r="Q50" s="2191"/>
      <c r="R50" s="2191"/>
      <c r="S50" s="2191"/>
      <c r="T50" s="2191"/>
      <c r="U50" s="2191"/>
      <c r="V50" s="2191"/>
      <c r="W50" s="2191"/>
      <c r="X50" s="2191"/>
      <c r="Y50" s="2191"/>
      <c r="Z50" s="2191"/>
      <c r="AA50" s="2192"/>
      <c r="AB50" s="2197">
        <f>'FE-1770 S-1'!AB50</f>
        <v>0</v>
      </c>
      <c r="AC50" s="2198"/>
      <c r="AD50" s="2198"/>
      <c r="AE50" s="2198"/>
      <c r="AF50" s="2198"/>
      <c r="AG50" s="2198"/>
      <c r="AH50" s="2198"/>
      <c r="AI50" s="2198"/>
      <c r="AJ50" s="2198"/>
      <c r="AK50" s="2198"/>
      <c r="AL50" s="2198"/>
      <c r="AM50" s="2198"/>
      <c r="AN50" s="1514"/>
    </row>
    <row r="51" spans="1:41" ht="15" customHeight="1" x14ac:dyDescent="0.2">
      <c r="A51" s="4"/>
      <c r="B51" s="2232"/>
      <c r="C51" s="2242"/>
      <c r="D51" s="2243"/>
      <c r="E51" s="2243"/>
      <c r="F51" s="2243"/>
      <c r="G51" s="2243"/>
      <c r="H51" s="2243"/>
      <c r="I51" s="2243"/>
      <c r="J51" s="2243"/>
      <c r="K51" s="2243"/>
      <c r="L51" s="2244"/>
      <c r="M51" s="2244"/>
      <c r="N51" s="2244"/>
      <c r="O51" s="2244"/>
      <c r="P51" s="2244"/>
      <c r="Q51" s="2244"/>
      <c r="R51" s="2244"/>
      <c r="S51" s="2244"/>
      <c r="T51" s="2244"/>
      <c r="U51" s="2244"/>
      <c r="V51" s="2244"/>
      <c r="W51" s="2244"/>
      <c r="X51" s="2244"/>
      <c r="Y51" s="2244"/>
      <c r="Z51" s="2244"/>
      <c r="AA51" s="2233"/>
      <c r="AB51" s="2195"/>
      <c r="AC51" s="2196"/>
      <c r="AD51" s="2196"/>
      <c r="AE51" s="2196"/>
      <c r="AF51" s="2196"/>
      <c r="AG51" s="2196"/>
      <c r="AH51" s="2196"/>
      <c r="AI51" s="2196"/>
      <c r="AJ51" s="2196"/>
      <c r="AK51" s="2196"/>
      <c r="AL51" s="2196"/>
      <c r="AM51" s="2196"/>
      <c r="AN51" s="432"/>
    </row>
    <row r="52" spans="1:41" ht="3" customHeight="1" x14ac:dyDescent="0.2">
      <c r="A52" s="4"/>
      <c r="B52" s="1460"/>
      <c r="C52" s="212"/>
      <c r="D52" s="213"/>
      <c r="E52" s="213"/>
      <c r="F52" s="213"/>
      <c r="G52" s="213"/>
      <c r="H52" s="213"/>
      <c r="I52" s="213"/>
      <c r="J52" s="213"/>
      <c r="K52" s="213"/>
      <c r="L52" s="1461"/>
      <c r="M52" s="213"/>
      <c r="N52" s="213"/>
      <c r="O52" s="213"/>
      <c r="P52" s="213"/>
      <c r="Q52" s="213"/>
      <c r="R52" s="213"/>
      <c r="S52" s="213"/>
      <c r="T52" s="213"/>
      <c r="U52" s="213"/>
      <c r="V52" s="213"/>
      <c r="W52" s="213"/>
      <c r="X52" s="213"/>
      <c r="Y52" s="213"/>
      <c r="Z52" s="213"/>
      <c r="AA52" s="515"/>
      <c r="AB52" s="2193">
        <f>'FE-1770 S-1'!AB52</f>
        <v>0</v>
      </c>
      <c r="AC52" s="2194"/>
      <c r="AD52" s="2194"/>
      <c r="AE52" s="2194"/>
      <c r="AF52" s="2194"/>
      <c r="AG52" s="2194"/>
      <c r="AH52" s="2194"/>
      <c r="AI52" s="2194"/>
      <c r="AJ52" s="2194"/>
      <c r="AK52" s="2194"/>
      <c r="AL52" s="2194"/>
      <c r="AM52" s="2194"/>
      <c r="AN52" s="433"/>
    </row>
    <row r="53" spans="1:41" ht="15" customHeight="1" x14ac:dyDescent="0.2">
      <c r="A53" s="4"/>
      <c r="B53" s="2202" t="s">
        <v>585</v>
      </c>
      <c r="C53" s="2240" t="s">
        <v>50</v>
      </c>
      <c r="D53" s="2241"/>
      <c r="E53" s="2241"/>
      <c r="F53" s="2241"/>
      <c r="G53" s="2241"/>
      <c r="H53" s="2241"/>
      <c r="I53" s="2241"/>
      <c r="J53" s="2241"/>
      <c r="K53" s="2241"/>
      <c r="L53" s="2241"/>
      <c r="M53" s="2241"/>
      <c r="N53" s="2241"/>
      <c r="O53" s="2241"/>
      <c r="P53" s="2241"/>
      <c r="Q53" s="2241"/>
      <c r="R53" s="2241"/>
      <c r="S53" s="2241"/>
      <c r="T53" s="2241"/>
      <c r="U53" s="2241"/>
      <c r="V53" s="2241"/>
      <c r="W53" s="2241"/>
      <c r="X53" s="2241"/>
      <c r="Y53" s="2241"/>
      <c r="Z53" s="2241"/>
      <c r="AA53" s="2245"/>
      <c r="AB53" s="2197"/>
      <c r="AC53" s="2198"/>
      <c r="AD53" s="2198"/>
      <c r="AE53" s="2198"/>
      <c r="AF53" s="2198"/>
      <c r="AG53" s="2198"/>
      <c r="AH53" s="2198"/>
      <c r="AI53" s="2198"/>
      <c r="AJ53" s="2198"/>
      <c r="AK53" s="2198"/>
      <c r="AL53" s="2198"/>
      <c r="AM53" s="2198"/>
      <c r="AN53" s="1514"/>
    </row>
    <row r="54" spans="1:41" ht="15" customHeight="1" x14ac:dyDescent="0.2">
      <c r="A54" s="4"/>
      <c r="B54" s="2232"/>
      <c r="C54" s="2242"/>
      <c r="D54" s="2243"/>
      <c r="E54" s="2243"/>
      <c r="F54" s="2243"/>
      <c r="G54" s="2243"/>
      <c r="H54" s="2243"/>
      <c r="I54" s="2243"/>
      <c r="J54" s="2243"/>
      <c r="K54" s="2243"/>
      <c r="L54" s="2243"/>
      <c r="M54" s="2243"/>
      <c r="N54" s="2243"/>
      <c r="O54" s="2243"/>
      <c r="P54" s="2243"/>
      <c r="Q54" s="2243"/>
      <c r="R54" s="2243"/>
      <c r="S54" s="2243"/>
      <c r="T54" s="2243"/>
      <c r="U54" s="2243"/>
      <c r="V54" s="2243"/>
      <c r="W54" s="2243"/>
      <c r="X54" s="2243"/>
      <c r="Y54" s="2243"/>
      <c r="Z54" s="2243"/>
      <c r="AA54" s="2246"/>
      <c r="AB54" s="2195"/>
      <c r="AC54" s="2196"/>
      <c r="AD54" s="2196"/>
      <c r="AE54" s="2196"/>
      <c r="AF54" s="2196"/>
      <c r="AG54" s="2196"/>
      <c r="AH54" s="2196"/>
      <c r="AI54" s="2196"/>
      <c r="AJ54" s="2196"/>
      <c r="AK54" s="2196"/>
      <c r="AL54" s="2196"/>
      <c r="AM54" s="2196"/>
      <c r="AN54" s="432"/>
    </row>
    <row r="55" spans="1:41" ht="3" customHeight="1" x14ac:dyDescent="0.2">
      <c r="A55" s="4"/>
      <c r="B55" s="1460"/>
      <c r="C55" s="212"/>
      <c r="D55" s="213"/>
      <c r="E55" s="213"/>
      <c r="F55" s="213"/>
      <c r="G55" s="213"/>
      <c r="H55" s="213"/>
      <c r="I55" s="213"/>
      <c r="J55" s="213"/>
      <c r="K55" s="213"/>
      <c r="L55" s="1461"/>
      <c r="M55" s="213"/>
      <c r="N55" s="213"/>
      <c r="O55" s="213"/>
      <c r="P55" s="213"/>
      <c r="Q55" s="213"/>
      <c r="R55" s="213"/>
      <c r="S55" s="213"/>
      <c r="T55" s="213"/>
      <c r="U55" s="213"/>
      <c r="V55" s="213"/>
      <c r="W55" s="213"/>
      <c r="X55" s="213"/>
      <c r="Y55" s="213"/>
      <c r="Z55" s="213"/>
      <c r="AA55" s="515"/>
      <c r="AB55" s="2193">
        <f>'FE-1770 S-1'!AB55</f>
        <v>0</v>
      </c>
      <c r="AC55" s="2194"/>
      <c r="AD55" s="2194"/>
      <c r="AE55" s="2194"/>
      <c r="AF55" s="2194"/>
      <c r="AG55" s="2194"/>
      <c r="AH55" s="2194"/>
      <c r="AI55" s="2194"/>
      <c r="AJ55" s="2194"/>
      <c r="AK55" s="2194"/>
      <c r="AL55" s="2194"/>
      <c r="AM55" s="2194"/>
      <c r="AN55" s="433"/>
    </row>
    <row r="56" spans="1:41" ht="15" customHeight="1" x14ac:dyDescent="0.2">
      <c r="A56" s="4"/>
      <c r="B56" s="2278" t="s">
        <v>586</v>
      </c>
      <c r="C56" s="218" t="s">
        <v>131</v>
      </c>
      <c r="D56" s="978"/>
      <c r="E56" s="978"/>
      <c r="F56" s="978"/>
      <c r="G56" s="978"/>
      <c r="H56" s="978"/>
      <c r="I56" s="978"/>
      <c r="J56" s="978"/>
      <c r="K56" s="978"/>
      <c r="L56" s="1468"/>
      <c r="M56" s="978"/>
      <c r="N56" s="978"/>
      <c r="O56" s="978"/>
      <c r="P56" s="978"/>
      <c r="Q56" s="978"/>
      <c r="R56" s="978"/>
      <c r="S56" s="978"/>
      <c r="T56" s="978"/>
      <c r="U56" s="978"/>
      <c r="V56" s="978"/>
      <c r="W56" s="978"/>
      <c r="X56" s="978"/>
      <c r="Y56" s="978"/>
      <c r="Z56" s="978"/>
      <c r="AA56" s="209"/>
      <c r="AB56" s="2197"/>
      <c r="AC56" s="2198"/>
      <c r="AD56" s="2198"/>
      <c r="AE56" s="2198"/>
      <c r="AF56" s="2198"/>
      <c r="AG56" s="2198"/>
      <c r="AH56" s="2198"/>
      <c r="AI56" s="2198"/>
      <c r="AJ56" s="2198"/>
      <c r="AK56" s="2198"/>
      <c r="AL56" s="2198"/>
      <c r="AM56" s="2198"/>
      <c r="AN56" s="1514"/>
    </row>
    <row r="57" spans="1:41" ht="15" customHeight="1" x14ac:dyDescent="0.2">
      <c r="A57" s="4"/>
      <c r="B57" s="2279"/>
      <c r="C57" s="220" t="s">
        <v>84</v>
      </c>
      <c r="D57" s="1015"/>
      <c r="E57" s="1015"/>
      <c r="F57" s="1015"/>
      <c r="G57" s="1015"/>
      <c r="H57" s="1015"/>
      <c r="I57" s="1015"/>
      <c r="J57" s="1015"/>
      <c r="K57" s="2243"/>
      <c r="L57" s="2243"/>
      <c r="M57" s="2243"/>
      <c r="N57" s="2243"/>
      <c r="O57" s="2243"/>
      <c r="P57" s="2243"/>
      <c r="Q57" s="2243"/>
      <c r="R57" s="2243"/>
      <c r="S57" s="2243"/>
      <c r="T57" s="2243"/>
      <c r="U57" s="2243"/>
      <c r="V57" s="2243"/>
      <c r="W57" s="2243"/>
      <c r="X57" s="2243"/>
      <c r="Y57" s="2243"/>
      <c r="Z57" s="2243"/>
      <c r="AA57" s="2246"/>
      <c r="AB57" s="2195"/>
      <c r="AC57" s="2196"/>
      <c r="AD57" s="2196"/>
      <c r="AE57" s="2196"/>
      <c r="AF57" s="2196"/>
      <c r="AG57" s="2196"/>
      <c r="AH57" s="2196"/>
      <c r="AI57" s="2196"/>
      <c r="AJ57" s="2196"/>
      <c r="AK57" s="2196"/>
      <c r="AL57" s="2196"/>
      <c r="AM57" s="2196"/>
      <c r="AN57" s="432"/>
    </row>
    <row r="58" spans="1:41" ht="3" customHeight="1" x14ac:dyDescent="0.2">
      <c r="A58" s="4"/>
      <c r="B58" s="1460"/>
      <c r="C58" s="212"/>
      <c r="D58" s="213"/>
      <c r="E58" s="213"/>
      <c r="F58" s="213"/>
      <c r="G58" s="213"/>
      <c r="H58" s="213"/>
      <c r="I58" s="213"/>
      <c r="J58" s="213"/>
      <c r="K58" s="213"/>
      <c r="L58" s="1461"/>
      <c r="M58" s="213"/>
      <c r="N58" s="213"/>
      <c r="O58" s="213"/>
      <c r="P58" s="213"/>
      <c r="Q58" s="213"/>
      <c r="R58" s="213"/>
      <c r="S58" s="213"/>
      <c r="T58" s="213"/>
      <c r="U58" s="213"/>
      <c r="V58" s="213"/>
      <c r="W58" s="213"/>
      <c r="X58" s="213"/>
      <c r="Y58" s="213"/>
      <c r="Z58" s="213"/>
      <c r="AA58" s="515"/>
      <c r="AB58" s="2193">
        <f>'FE-1770 S-1'!AB58</f>
        <v>0</v>
      </c>
      <c r="AC58" s="2194"/>
      <c r="AD58" s="2194"/>
      <c r="AE58" s="2194"/>
      <c r="AF58" s="2194"/>
      <c r="AG58" s="2194"/>
      <c r="AH58" s="2194"/>
      <c r="AI58" s="2194"/>
      <c r="AJ58" s="2194"/>
      <c r="AK58" s="2194"/>
      <c r="AL58" s="2194"/>
      <c r="AM58" s="2194"/>
      <c r="AN58" s="433"/>
    </row>
    <row r="59" spans="1:41" ht="15" customHeight="1" x14ac:dyDescent="0.2">
      <c r="A59" s="4"/>
      <c r="B59" s="2202" t="s">
        <v>587</v>
      </c>
      <c r="C59" s="2240" t="s">
        <v>51</v>
      </c>
      <c r="D59" s="2241"/>
      <c r="E59" s="2241"/>
      <c r="F59" s="2241"/>
      <c r="G59" s="2241"/>
      <c r="H59" s="2241"/>
      <c r="I59" s="2241"/>
      <c r="J59" s="2241"/>
      <c r="K59" s="2241"/>
      <c r="L59" s="2241"/>
      <c r="M59" s="2241"/>
      <c r="N59" s="2241"/>
      <c r="O59" s="2241"/>
      <c r="P59" s="2241"/>
      <c r="Q59" s="2241"/>
      <c r="R59" s="2241"/>
      <c r="S59" s="2241"/>
      <c r="T59" s="2241"/>
      <c r="U59" s="2241"/>
      <c r="V59" s="2241"/>
      <c r="W59" s="2241"/>
      <c r="X59" s="2241"/>
      <c r="Y59" s="2241"/>
      <c r="Z59" s="2241"/>
      <c r="AA59" s="2245"/>
      <c r="AB59" s="2197"/>
      <c r="AC59" s="2198"/>
      <c r="AD59" s="2198"/>
      <c r="AE59" s="2198"/>
      <c r="AF59" s="2198"/>
      <c r="AG59" s="2198"/>
      <c r="AH59" s="2198"/>
      <c r="AI59" s="2198"/>
      <c r="AJ59" s="2198"/>
      <c r="AK59" s="2198"/>
      <c r="AL59" s="2198"/>
      <c r="AM59" s="2198"/>
      <c r="AN59" s="1514"/>
    </row>
    <row r="60" spans="1:41" ht="15" customHeight="1" x14ac:dyDescent="0.2">
      <c r="A60" s="4"/>
      <c r="B60" s="2232"/>
      <c r="C60" s="2242"/>
      <c r="D60" s="2243"/>
      <c r="E60" s="2243"/>
      <c r="F60" s="2243"/>
      <c r="G60" s="2243"/>
      <c r="H60" s="2243"/>
      <c r="I60" s="2243"/>
      <c r="J60" s="2243"/>
      <c r="K60" s="2243"/>
      <c r="L60" s="2243"/>
      <c r="M60" s="2243"/>
      <c r="N60" s="2243"/>
      <c r="O60" s="2243"/>
      <c r="P60" s="2243"/>
      <c r="Q60" s="2243"/>
      <c r="R60" s="2243"/>
      <c r="S60" s="2243"/>
      <c r="T60" s="2243"/>
      <c r="U60" s="2243"/>
      <c r="V60" s="2243"/>
      <c r="W60" s="2243"/>
      <c r="X60" s="2243"/>
      <c r="Y60" s="2243"/>
      <c r="Z60" s="2243"/>
      <c r="AA60" s="2246"/>
      <c r="AB60" s="2195"/>
      <c r="AC60" s="2196"/>
      <c r="AD60" s="2196"/>
      <c r="AE60" s="2196"/>
      <c r="AF60" s="2196"/>
      <c r="AG60" s="2196"/>
      <c r="AH60" s="2196"/>
      <c r="AI60" s="2196"/>
      <c r="AJ60" s="2196"/>
      <c r="AK60" s="2196"/>
      <c r="AL60" s="2196"/>
      <c r="AM60" s="2196"/>
      <c r="AN60" s="432"/>
    </row>
    <row r="61" spans="1:41" ht="3" customHeight="1" x14ac:dyDescent="0.2">
      <c r="A61" s="4"/>
      <c r="B61" s="1460"/>
      <c r="C61" s="212"/>
      <c r="D61" s="213"/>
      <c r="E61" s="213"/>
      <c r="F61" s="213"/>
      <c r="G61" s="213"/>
      <c r="H61" s="213"/>
      <c r="I61" s="213"/>
      <c r="J61" s="213"/>
      <c r="K61" s="213"/>
      <c r="L61" s="1461"/>
      <c r="M61" s="213"/>
      <c r="N61" s="213"/>
      <c r="O61" s="213"/>
      <c r="P61" s="213"/>
      <c r="Q61" s="213"/>
      <c r="R61" s="213"/>
      <c r="S61" s="213"/>
      <c r="T61" s="213"/>
      <c r="U61" s="213"/>
      <c r="V61" s="213"/>
      <c r="W61" s="213"/>
      <c r="X61" s="213"/>
      <c r="Y61" s="213"/>
      <c r="Z61" s="213"/>
      <c r="AA61" s="515"/>
      <c r="AB61" s="2193">
        <f>'FE-1770 S-1'!AB61:AM63</f>
        <v>0</v>
      </c>
      <c r="AC61" s="2194"/>
      <c r="AD61" s="2194"/>
      <c r="AE61" s="2194"/>
      <c r="AF61" s="2194"/>
      <c r="AG61" s="2194"/>
      <c r="AH61" s="2194"/>
      <c r="AI61" s="2194"/>
      <c r="AJ61" s="2194"/>
      <c r="AK61" s="2194"/>
      <c r="AL61" s="2194"/>
      <c r="AM61" s="2194"/>
      <c r="AN61" s="433"/>
    </row>
    <row r="62" spans="1:41" ht="15" customHeight="1" x14ac:dyDescent="0.2">
      <c r="A62" s="4"/>
      <c r="B62" s="2202" t="s">
        <v>588</v>
      </c>
      <c r="C62" s="2240" t="s">
        <v>686</v>
      </c>
      <c r="D62" s="2241"/>
      <c r="E62" s="2241"/>
      <c r="F62" s="2241"/>
      <c r="G62" s="2241"/>
      <c r="H62" s="2241"/>
      <c r="I62" s="2241"/>
      <c r="J62" s="2241"/>
      <c r="K62" s="2241"/>
      <c r="L62" s="2241"/>
      <c r="M62" s="2241"/>
      <c r="N62" s="2241"/>
      <c r="O62" s="2241"/>
      <c r="P62" s="2241"/>
      <c r="Q62" s="2241"/>
      <c r="R62" s="2241"/>
      <c r="S62" s="2241"/>
      <c r="T62" s="2241"/>
      <c r="U62" s="2241"/>
      <c r="V62" s="2241"/>
      <c r="W62" s="2241"/>
      <c r="X62" s="2241"/>
      <c r="Y62" s="2241"/>
      <c r="Z62" s="2241"/>
      <c r="AA62" s="2245"/>
      <c r="AB62" s="2197"/>
      <c r="AC62" s="2198"/>
      <c r="AD62" s="2198"/>
      <c r="AE62" s="2198"/>
      <c r="AF62" s="2198"/>
      <c r="AG62" s="2198"/>
      <c r="AH62" s="2198"/>
      <c r="AI62" s="2198"/>
      <c r="AJ62" s="2198"/>
      <c r="AK62" s="2198"/>
      <c r="AL62" s="2198"/>
      <c r="AM62" s="2198"/>
      <c r="AN62" s="1514"/>
    </row>
    <row r="63" spans="1:41" ht="15" customHeight="1" x14ac:dyDescent="0.2">
      <c r="A63" s="4"/>
      <c r="B63" s="2232"/>
      <c r="C63" s="2242"/>
      <c r="D63" s="2243"/>
      <c r="E63" s="2243"/>
      <c r="F63" s="2243"/>
      <c r="G63" s="2243"/>
      <c r="H63" s="2243"/>
      <c r="I63" s="2243"/>
      <c r="J63" s="2243"/>
      <c r="K63" s="2243"/>
      <c r="L63" s="2243"/>
      <c r="M63" s="2243"/>
      <c r="N63" s="2243"/>
      <c r="O63" s="2243"/>
      <c r="P63" s="2243"/>
      <c r="Q63" s="2243"/>
      <c r="R63" s="2243"/>
      <c r="S63" s="2243"/>
      <c r="T63" s="2243"/>
      <c r="U63" s="2243"/>
      <c r="V63" s="2243"/>
      <c r="W63" s="2243"/>
      <c r="X63" s="2243"/>
      <c r="Y63" s="2243"/>
      <c r="Z63" s="2243"/>
      <c r="AA63" s="2246"/>
      <c r="AB63" s="2195"/>
      <c r="AC63" s="2196"/>
      <c r="AD63" s="2196"/>
      <c r="AE63" s="2196"/>
      <c r="AF63" s="2196"/>
      <c r="AG63" s="2196"/>
      <c r="AH63" s="2196"/>
      <c r="AI63" s="2196"/>
      <c r="AJ63" s="2196"/>
      <c r="AK63" s="2196"/>
      <c r="AL63" s="2196"/>
      <c r="AM63" s="2196"/>
      <c r="AN63" s="432"/>
    </row>
    <row r="64" spans="1:41" ht="15" customHeight="1" x14ac:dyDescent="0.2">
      <c r="A64" s="4"/>
      <c r="B64" s="2202" t="s">
        <v>589</v>
      </c>
      <c r="C64" s="2240" t="s">
        <v>132</v>
      </c>
      <c r="D64" s="2241"/>
      <c r="E64" s="2241"/>
      <c r="F64" s="2241"/>
      <c r="G64" s="2241"/>
      <c r="H64" s="2241"/>
      <c r="I64" s="2241"/>
      <c r="J64" s="2241"/>
      <c r="K64" s="2241"/>
      <c r="L64" s="2241"/>
      <c r="M64" s="2241"/>
      <c r="N64" s="2241"/>
      <c r="O64" s="2241"/>
      <c r="P64" s="2241"/>
      <c r="Q64" s="2241"/>
      <c r="R64" s="2241"/>
      <c r="S64" s="2241"/>
      <c r="T64" s="2241"/>
      <c r="U64" s="2241"/>
      <c r="V64" s="2241"/>
      <c r="W64" s="2241"/>
      <c r="X64" s="2241"/>
      <c r="Y64" s="2241"/>
      <c r="Z64" s="2241"/>
      <c r="AA64" s="2245"/>
      <c r="AB64" s="2197">
        <f>'FE-1770 S-1'!AB64:AM66</f>
        <v>0</v>
      </c>
      <c r="AC64" s="2198"/>
      <c r="AD64" s="2198"/>
      <c r="AE64" s="2198"/>
      <c r="AF64" s="2198"/>
      <c r="AG64" s="2198"/>
      <c r="AH64" s="2198"/>
      <c r="AI64" s="2198"/>
      <c r="AJ64" s="2198"/>
      <c r="AK64" s="2198"/>
      <c r="AL64" s="2198"/>
      <c r="AM64" s="2198"/>
      <c r="AN64" s="420"/>
    </row>
    <row r="65" spans="1:55" ht="15" customHeight="1" x14ac:dyDescent="0.2">
      <c r="A65" s="4"/>
      <c r="B65" s="2202"/>
      <c r="C65" s="2242"/>
      <c r="D65" s="2243"/>
      <c r="E65" s="2243"/>
      <c r="F65" s="2243"/>
      <c r="G65" s="2243"/>
      <c r="H65" s="2243"/>
      <c r="I65" s="2243"/>
      <c r="J65" s="2243"/>
      <c r="K65" s="2243"/>
      <c r="L65" s="2243"/>
      <c r="M65" s="2243"/>
      <c r="N65" s="2243"/>
      <c r="O65" s="2243"/>
      <c r="P65" s="2243"/>
      <c r="Q65" s="2243"/>
      <c r="R65" s="2243"/>
      <c r="S65" s="2243"/>
      <c r="T65" s="2243"/>
      <c r="U65" s="2243"/>
      <c r="V65" s="2243"/>
      <c r="W65" s="2243"/>
      <c r="X65" s="2243"/>
      <c r="Y65" s="2243"/>
      <c r="Z65" s="2243"/>
      <c r="AA65" s="2246"/>
      <c r="AB65" s="2195"/>
      <c r="AC65" s="2196"/>
      <c r="AD65" s="2196"/>
      <c r="AE65" s="2196"/>
      <c r="AF65" s="2196"/>
      <c r="AG65" s="2196"/>
      <c r="AH65" s="2196"/>
      <c r="AI65" s="2196"/>
      <c r="AJ65" s="2196"/>
      <c r="AK65" s="2196"/>
      <c r="AL65" s="2196"/>
      <c r="AM65" s="2196"/>
      <c r="AN65" s="432"/>
    </row>
    <row r="66" spans="1:55" ht="3" customHeight="1" x14ac:dyDescent="0.2">
      <c r="A66" s="4"/>
      <c r="B66" s="206"/>
      <c r="C66" s="212"/>
      <c r="D66" s="213"/>
      <c r="E66" s="213"/>
      <c r="F66" s="213"/>
      <c r="G66" s="213"/>
      <c r="H66" s="213"/>
      <c r="I66" s="213"/>
      <c r="J66" s="213"/>
      <c r="K66" s="213"/>
      <c r="L66" s="214"/>
      <c r="M66" s="213"/>
      <c r="N66" s="213"/>
      <c r="O66" s="213"/>
      <c r="P66" s="213"/>
      <c r="Q66" s="213"/>
      <c r="R66" s="213"/>
      <c r="S66" s="213"/>
      <c r="T66" s="213"/>
      <c r="U66" s="213"/>
      <c r="V66" s="213"/>
      <c r="W66" s="213"/>
      <c r="X66" s="213"/>
      <c r="Y66" s="213"/>
      <c r="Z66" s="2203" t="s">
        <v>115</v>
      </c>
      <c r="AA66" s="2205"/>
      <c r="AB66" s="2193">
        <f>'FE-1770 S-1'!AB67</f>
        <v>0</v>
      </c>
      <c r="AC66" s="2194"/>
      <c r="AD66" s="2194"/>
      <c r="AE66" s="2194"/>
      <c r="AF66" s="2194"/>
      <c r="AG66" s="2194"/>
      <c r="AH66" s="2194"/>
      <c r="AI66" s="2194"/>
      <c r="AJ66" s="2194"/>
      <c r="AK66" s="2194"/>
      <c r="AL66" s="2194"/>
      <c r="AM66" s="2194"/>
      <c r="AN66" s="433"/>
    </row>
    <row r="67" spans="1:55" ht="15" customHeight="1" x14ac:dyDescent="0.2">
      <c r="A67" s="4"/>
      <c r="B67" s="2202"/>
      <c r="C67" s="2202" t="s">
        <v>114</v>
      </c>
      <c r="D67" s="2191"/>
      <c r="E67" s="2191"/>
      <c r="F67" s="2191"/>
      <c r="G67" s="2191"/>
      <c r="H67" s="2191"/>
      <c r="I67" s="2191"/>
      <c r="J67" s="2191"/>
      <c r="K67" s="2191"/>
      <c r="L67" s="2191"/>
      <c r="M67" s="2191"/>
      <c r="N67" s="2191"/>
      <c r="O67" s="2191"/>
      <c r="P67" s="2191"/>
      <c r="Q67" s="2191"/>
      <c r="R67" s="2191"/>
      <c r="S67" s="2191"/>
      <c r="T67" s="2191"/>
      <c r="U67" s="2191"/>
      <c r="V67" s="2191"/>
      <c r="W67" s="2191"/>
      <c r="X67" s="2191"/>
      <c r="Y67" s="2192"/>
      <c r="Z67" s="2202"/>
      <c r="AA67" s="2192"/>
      <c r="AB67" s="2197"/>
      <c r="AC67" s="2198"/>
      <c r="AD67" s="2198"/>
      <c r="AE67" s="2198"/>
      <c r="AF67" s="2198"/>
      <c r="AG67" s="2198"/>
      <c r="AH67" s="2198"/>
      <c r="AI67" s="2198"/>
      <c r="AJ67" s="2198"/>
      <c r="AK67" s="2198"/>
      <c r="AL67" s="2198"/>
      <c r="AM67" s="2198"/>
      <c r="AN67" s="420"/>
    </row>
    <row r="68" spans="1:55" ht="15" customHeight="1" x14ac:dyDescent="0.2">
      <c r="A68" s="4"/>
      <c r="B68" s="2232"/>
      <c r="C68" s="2232"/>
      <c r="D68" s="2244"/>
      <c r="E68" s="2244"/>
      <c r="F68" s="2244"/>
      <c r="G68" s="2244"/>
      <c r="H68" s="2244"/>
      <c r="I68" s="2244"/>
      <c r="J68" s="2244"/>
      <c r="K68" s="2244"/>
      <c r="L68" s="2244"/>
      <c r="M68" s="2244"/>
      <c r="N68" s="2244"/>
      <c r="O68" s="2244"/>
      <c r="P68" s="2244"/>
      <c r="Q68" s="2244"/>
      <c r="R68" s="2244"/>
      <c r="S68" s="2244"/>
      <c r="T68" s="2244"/>
      <c r="U68" s="2244"/>
      <c r="V68" s="2244"/>
      <c r="W68" s="2244"/>
      <c r="X68" s="2244"/>
      <c r="Y68" s="2233"/>
      <c r="Z68" s="2232"/>
      <c r="AA68" s="2233"/>
      <c r="AB68" s="2195"/>
      <c r="AC68" s="2196"/>
      <c r="AD68" s="2196"/>
      <c r="AE68" s="2196"/>
      <c r="AF68" s="2196"/>
      <c r="AG68" s="2196"/>
      <c r="AH68" s="2196"/>
      <c r="AI68" s="2196"/>
      <c r="AJ68" s="2196"/>
      <c r="AK68" s="2196"/>
      <c r="AL68" s="2196"/>
      <c r="AM68" s="2196"/>
      <c r="AN68" s="432"/>
    </row>
    <row r="69" spans="1:55" ht="3" customHeight="1" x14ac:dyDescent="0.2">
      <c r="A69" s="4"/>
      <c r="B69" s="193"/>
      <c r="C69" s="193"/>
      <c r="D69" s="194"/>
      <c r="E69" s="194"/>
      <c r="F69" s="194"/>
      <c r="G69" s="194"/>
      <c r="H69" s="194"/>
      <c r="I69" s="194"/>
      <c r="J69" s="194"/>
      <c r="K69" s="194"/>
      <c r="L69" s="193"/>
      <c r="M69" s="194"/>
      <c r="N69" s="194"/>
      <c r="O69" s="194"/>
      <c r="P69" s="194"/>
      <c r="Q69" s="194"/>
      <c r="R69" s="194"/>
      <c r="S69" s="194"/>
      <c r="T69" s="194"/>
      <c r="U69" s="194"/>
      <c r="V69" s="194"/>
      <c r="W69" s="194"/>
      <c r="X69" s="194"/>
      <c r="Y69" s="194"/>
      <c r="Z69" s="194"/>
      <c r="AA69" s="194"/>
      <c r="AB69" s="3013"/>
      <c r="AC69" s="3013"/>
      <c r="AD69" s="3013"/>
      <c r="AE69" s="3013"/>
      <c r="AF69" s="3013"/>
      <c r="AG69" s="3013"/>
      <c r="AH69" s="3013"/>
      <c r="AI69" s="3013"/>
      <c r="AJ69" s="3013"/>
      <c r="AK69" s="3013"/>
      <c r="AL69" s="3013"/>
      <c r="AM69" s="3013"/>
      <c r="AN69" s="3013"/>
    </row>
    <row r="70" spans="1:55" ht="12" customHeight="1" x14ac:dyDescent="0.2">
      <c r="A70" s="4"/>
      <c r="B70" s="26"/>
      <c r="C70" s="26"/>
      <c r="D70" s="25"/>
      <c r="E70" s="25"/>
      <c r="F70" s="25"/>
      <c r="G70" s="25"/>
      <c r="H70" s="25"/>
      <c r="I70" s="25"/>
      <c r="J70" s="25"/>
      <c r="K70" s="25"/>
      <c r="L70" s="26"/>
      <c r="M70" s="25"/>
      <c r="N70" s="25"/>
      <c r="O70" s="25"/>
      <c r="P70" s="25"/>
      <c r="Q70" s="25"/>
      <c r="R70" s="25"/>
      <c r="S70" s="25"/>
      <c r="T70" s="25"/>
      <c r="U70" s="25"/>
      <c r="V70" s="25"/>
      <c r="W70" s="25"/>
      <c r="X70" s="25"/>
      <c r="Y70" s="25"/>
      <c r="Z70" s="25"/>
      <c r="AA70" s="25"/>
      <c r="AB70" s="51"/>
      <c r="AC70" s="51"/>
      <c r="AD70" s="51"/>
      <c r="AE70" s="51"/>
      <c r="AF70" s="51"/>
      <c r="AG70" s="51"/>
      <c r="AH70" s="51"/>
      <c r="AI70" s="51"/>
      <c r="AJ70" s="51"/>
      <c r="AK70" s="51"/>
      <c r="AL70" s="51"/>
      <c r="AM70" s="51"/>
      <c r="AN70" s="51"/>
    </row>
    <row r="71" spans="1:55" ht="9.9499999999999993" customHeight="1" x14ac:dyDescent="0.2">
      <c r="A71" s="4"/>
      <c r="B71" s="51"/>
      <c r="C71" s="51"/>
      <c r="D71" s="51"/>
      <c r="E71" s="51"/>
      <c r="F71" s="51"/>
      <c r="G71" s="51"/>
      <c r="H71" s="51"/>
      <c r="I71" s="51"/>
      <c r="J71" s="51"/>
      <c r="K71" s="51"/>
      <c r="L71" s="59"/>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4"/>
    </row>
    <row r="72" spans="1:55" ht="15" customHeight="1" x14ac:dyDescent="0.25">
      <c r="A72" s="4"/>
      <c r="B72" s="105" t="s">
        <v>62</v>
      </c>
      <c r="C72" s="105"/>
      <c r="D72" s="105"/>
      <c r="E72" s="105" t="s">
        <v>29</v>
      </c>
      <c r="F72" s="105" t="s">
        <v>624</v>
      </c>
      <c r="G72" s="105"/>
      <c r="H72" s="105"/>
      <c r="I72" s="105"/>
      <c r="J72" s="105"/>
      <c r="K72" s="105"/>
      <c r="L72" s="106"/>
      <c r="M72" s="105"/>
      <c r="N72" s="105"/>
      <c r="O72" s="105"/>
      <c r="P72" s="105"/>
      <c r="Q72" s="105"/>
      <c r="R72" s="105"/>
      <c r="S72" s="105"/>
      <c r="T72" s="105"/>
      <c r="U72" s="105"/>
      <c r="V72" s="105"/>
      <c r="W72" s="105"/>
      <c r="X72" s="113"/>
      <c r="Y72" s="51"/>
      <c r="Z72" s="51"/>
      <c r="AA72" s="51"/>
      <c r="AB72" s="51"/>
      <c r="AC72" s="51"/>
      <c r="AD72" s="51"/>
      <c r="AE72" s="51"/>
      <c r="AF72" s="51"/>
      <c r="AG72" s="51"/>
      <c r="AH72" s="51"/>
      <c r="AI72" s="51"/>
      <c r="AJ72" s="51"/>
      <c r="AK72" s="51"/>
      <c r="AL72" s="51"/>
      <c r="AM72" s="51"/>
      <c r="AN72" s="51"/>
      <c r="AO72" s="4"/>
    </row>
    <row r="73" spans="1:55" ht="3" customHeight="1" x14ac:dyDescent="0.2">
      <c r="A73" s="4"/>
      <c r="B73" s="51"/>
      <c r="C73" s="51"/>
      <c r="D73" s="51"/>
      <c r="E73" s="51"/>
      <c r="F73" s="51"/>
      <c r="G73" s="51"/>
      <c r="H73" s="51"/>
      <c r="I73" s="51"/>
      <c r="J73" s="51"/>
      <c r="K73" s="51"/>
      <c r="L73" s="59"/>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4"/>
    </row>
    <row r="74" spans="1:55" ht="3" customHeight="1" x14ac:dyDescent="0.2">
      <c r="A74" s="4"/>
      <c r="B74" s="129"/>
      <c r="C74" s="51"/>
      <c r="D74" s="51"/>
      <c r="E74" s="51"/>
      <c r="F74" s="51"/>
      <c r="G74" s="51"/>
      <c r="H74" s="51"/>
      <c r="I74" s="51"/>
      <c r="J74" s="51"/>
      <c r="K74" s="51"/>
      <c r="L74" s="59"/>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128"/>
      <c r="AO74" s="4"/>
    </row>
    <row r="75" spans="1:55" ht="15" customHeight="1" x14ac:dyDescent="0.2">
      <c r="A75" s="4"/>
      <c r="B75" s="2203" t="s">
        <v>87</v>
      </c>
      <c r="C75" s="2247" t="s">
        <v>139</v>
      </c>
      <c r="D75" s="2206"/>
      <c r="E75" s="2206"/>
      <c r="F75" s="2206"/>
      <c r="G75" s="2206"/>
      <c r="H75" s="2206"/>
      <c r="I75" s="2206"/>
      <c r="J75" s="2206"/>
      <c r="K75" s="2207"/>
      <c r="L75" s="2204" t="s">
        <v>137</v>
      </c>
      <c r="M75" s="2204"/>
      <c r="N75" s="2204"/>
      <c r="O75" s="2204"/>
      <c r="P75" s="2204"/>
      <c r="Q75" s="2204"/>
      <c r="R75" s="2204"/>
      <c r="S75" s="2204"/>
      <c r="T75" s="2247" t="s">
        <v>101</v>
      </c>
      <c r="U75" s="2206"/>
      <c r="V75" s="2206"/>
      <c r="W75" s="2206"/>
      <c r="X75" s="2206"/>
      <c r="Y75" s="2206"/>
      <c r="Z75" s="2206"/>
      <c r="AA75" s="2207"/>
      <c r="AB75" s="2247" t="s">
        <v>161</v>
      </c>
      <c r="AC75" s="2206"/>
      <c r="AD75" s="2206"/>
      <c r="AE75" s="2206"/>
      <c r="AF75" s="2207"/>
      <c r="AG75" s="2206" t="s">
        <v>110</v>
      </c>
      <c r="AH75" s="2206"/>
      <c r="AI75" s="2206"/>
      <c r="AJ75" s="2206"/>
      <c r="AK75" s="2206"/>
      <c r="AL75" s="2206"/>
      <c r="AM75" s="2206"/>
      <c r="AN75" s="2207"/>
      <c r="AO75" s="4"/>
    </row>
    <row r="76" spans="1:55" ht="15" customHeight="1" x14ac:dyDescent="0.2">
      <c r="A76" s="4"/>
      <c r="B76" s="2202"/>
      <c r="C76" s="2202" t="s">
        <v>100</v>
      </c>
      <c r="D76" s="2191"/>
      <c r="E76" s="2191"/>
      <c r="F76" s="2191"/>
      <c r="G76" s="2191"/>
      <c r="H76" s="2191"/>
      <c r="I76" s="2191"/>
      <c r="J76" s="2191"/>
      <c r="K76" s="2192"/>
      <c r="L76" s="2191" t="s">
        <v>100</v>
      </c>
      <c r="M76" s="2191"/>
      <c r="N76" s="2191"/>
      <c r="O76" s="2191"/>
      <c r="P76" s="2191"/>
      <c r="Q76" s="2191"/>
      <c r="R76" s="2191"/>
      <c r="S76" s="2191"/>
      <c r="T76" s="2234" t="s">
        <v>109</v>
      </c>
      <c r="U76" s="2235"/>
      <c r="V76" s="2235"/>
      <c r="W76" s="2235"/>
      <c r="X76" s="2235"/>
      <c r="Y76" s="2235"/>
      <c r="Z76" s="2235"/>
      <c r="AA76" s="2236"/>
      <c r="AB76" s="2234" t="s">
        <v>102</v>
      </c>
      <c r="AC76" s="2235"/>
      <c r="AD76" s="2235"/>
      <c r="AE76" s="2235"/>
      <c r="AF76" s="2236"/>
      <c r="AG76" s="2191" t="s">
        <v>111</v>
      </c>
      <c r="AH76" s="2191"/>
      <c r="AI76" s="2191"/>
      <c r="AJ76" s="2191"/>
      <c r="AK76" s="2191"/>
      <c r="AL76" s="2191"/>
      <c r="AM76" s="2191"/>
      <c r="AN76" s="2192"/>
      <c r="AO76" s="4"/>
    </row>
    <row r="77" spans="1:55" ht="15" customHeight="1" x14ac:dyDescent="0.2">
      <c r="A77" s="4"/>
      <c r="B77" s="2202"/>
      <c r="C77" s="2202"/>
      <c r="D77" s="2191"/>
      <c r="E77" s="2191"/>
      <c r="F77" s="2191"/>
      <c r="G77" s="2191"/>
      <c r="H77" s="2191"/>
      <c r="I77" s="2191"/>
      <c r="J77" s="2191"/>
      <c r="K77" s="2192"/>
      <c r="L77" s="2191"/>
      <c r="M77" s="2191"/>
      <c r="N77" s="2191"/>
      <c r="O77" s="2191"/>
      <c r="P77" s="2191"/>
      <c r="Q77" s="2191"/>
      <c r="R77" s="2191"/>
      <c r="S77" s="2191"/>
      <c r="T77" s="2283" t="s">
        <v>157</v>
      </c>
      <c r="U77" s="2284"/>
      <c r="V77" s="2284"/>
      <c r="W77" s="2284"/>
      <c r="X77" s="2283" t="s">
        <v>53</v>
      </c>
      <c r="Y77" s="2284"/>
      <c r="Z77" s="2284"/>
      <c r="AA77" s="2285"/>
      <c r="AB77" s="2234" t="s">
        <v>625</v>
      </c>
      <c r="AC77" s="2235"/>
      <c r="AD77" s="2235"/>
      <c r="AE77" s="2235"/>
      <c r="AF77" s="2236"/>
      <c r="AG77" s="2191"/>
      <c r="AH77" s="2191"/>
      <c r="AI77" s="2191"/>
      <c r="AJ77" s="2191"/>
      <c r="AK77" s="2191"/>
      <c r="AL77" s="2191"/>
      <c r="AM77" s="2191"/>
      <c r="AN77" s="2192"/>
      <c r="AO77" s="4"/>
    </row>
    <row r="78" spans="1:55" ht="3" customHeight="1" x14ac:dyDescent="0.2">
      <c r="A78" s="4"/>
      <c r="B78" s="228"/>
      <c r="C78" s="229"/>
      <c r="D78" s="194"/>
      <c r="E78" s="194"/>
      <c r="F78" s="194"/>
      <c r="G78" s="194"/>
      <c r="H78" s="194"/>
      <c r="I78" s="194"/>
      <c r="J78" s="194"/>
      <c r="K78" s="196"/>
      <c r="L78" s="230"/>
      <c r="M78" s="62"/>
      <c r="N78" s="62"/>
      <c r="O78" s="62"/>
      <c r="P78" s="231"/>
      <c r="Q78" s="232"/>
      <c r="R78" s="232"/>
      <c r="S78" s="62"/>
      <c r="T78" s="2251" t="s">
        <v>70</v>
      </c>
      <c r="U78" s="2252"/>
      <c r="V78" s="2252"/>
      <c r="W78" s="2253"/>
      <c r="X78" s="2252" t="s">
        <v>71</v>
      </c>
      <c r="Y78" s="2252"/>
      <c r="Z78" s="2252"/>
      <c r="AA78" s="2252"/>
      <c r="AB78" s="233"/>
      <c r="AC78" s="232"/>
      <c r="AD78" s="234"/>
      <c r="AE78" s="232"/>
      <c r="AF78" s="235"/>
      <c r="AG78" s="232"/>
      <c r="AH78" s="62"/>
      <c r="AI78" s="62"/>
      <c r="AJ78" s="62"/>
      <c r="AK78" s="62"/>
      <c r="AL78" s="62"/>
      <c r="AM78" s="62"/>
      <c r="AN78" s="215"/>
      <c r="AO78" s="4"/>
    </row>
    <row r="79" spans="1:55" s="102" customFormat="1" ht="15" customHeight="1" x14ac:dyDescent="0.2">
      <c r="B79" s="236" t="s">
        <v>68</v>
      </c>
      <c r="C79" s="2248" t="s">
        <v>67</v>
      </c>
      <c r="D79" s="2249"/>
      <c r="E79" s="2249"/>
      <c r="F79" s="2249"/>
      <c r="G79" s="2249"/>
      <c r="H79" s="2249"/>
      <c r="I79" s="2249"/>
      <c r="J79" s="2249"/>
      <c r="K79" s="2250"/>
      <c r="L79" s="2249" t="s">
        <v>69</v>
      </c>
      <c r="M79" s="2249"/>
      <c r="N79" s="2249"/>
      <c r="O79" s="2249"/>
      <c r="P79" s="2249"/>
      <c r="Q79" s="2249"/>
      <c r="R79" s="2249"/>
      <c r="S79" s="2249"/>
      <c r="T79" s="2248"/>
      <c r="U79" s="2249"/>
      <c r="V79" s="2249"/>
      <c r="W79" s="2250"/>
      <c r="X79" s="2249"/>
      <c r="Y79" s="2249"/>
      <c r="Z79" s="2249"/>
      <c r="AA79" s="2249"/>
      <c r="AB79" s="2248" t="s">
        <v>104</v>
      </c>
      <c r="AC79" s="2249"/>
      <c r="AD79" s="2249"/>
      <c r="AE79" s="2249"/>
      <c r="AF79" s="2250"/>
      <c r="AG79" s="2249" t="s">
        <v>158</v>
      </c>
      <c r="AH79" s="2249"/>
      <c r="AI79" s="2249"/>
      <c r="AJ79" s="2249"/>
      <c r="AK79" s="2249"/>
      <c r="AL79" s="2249"/>
      <c r="AM79" s="2249"/>
      <c r="AN79" s="2250"/>
    </row>
    <row r="80" spans="1:55" ht="15" customHeight="1" x14ac:dyDescent="0.2">
      <c r="A80" s="4"/>
      <c r="B80" s="2282" t="s">
        <v>584</v>
      </c>
      <c r="C80" s="3020">
        <f>IF('FE-1770 S-1'!C81="please refer to separate attachment","Lihat Lampiran Tersendiri",'FE-1770 S-1'!C81)</f>
        <v>0</v>
      </c>
      <c r="D80" s="3021"/>
      <c r="E80" s="3021"/>
      <c r="F80" s="3021"/>
      <c r="G80" s="3021"/>
      <c r="H80" s="3021"/>
      <c r="I80" s="3021"/>
      <c r="J80" s="3021"/>
      <c r="K80" s="3022"/>
      <c r="L80" s="3047" t="str">
        <f>'FE-1770 S-1'!L81</f>
        <v>-</v>
      </c>
      <c r="M80" s="3048"/>
      <c r="N80" s="3048"/>
      <c r="O80" s="3048"/>
      <c r="P80" s="3048"/>
      <c r="Q80" s="3048"/>
      <c r="R80" s="3048"/>
      <c r="S80" s="3049"/>
      <c r="T80" s="3046" t="str">
        <f>'FE-1770 S-1'!T81</f>
        <v>-</v>
      </c>
      <c r="U80" s="3021"/>
      <c r="V80" s="3021"/>
      <c r="W80" s="3022"/>
      <c r="X80" s="2263">
        <f>'FE-1770 S-1'!X81</f>
        <v>0</v>
      </c>
      <c r="Y80" s="2264"/>
      <c r="Z80" s="2264"/>
      <c r="AA80" s="2265"/>
      <c r="AB80" s="2214" t="str">
        <f>'FE-1770 S-1'!AB81</f>
        <v>-</v>
      </c>
      <c r="AC80" s="2215"/>
      <c r="AD80" s="2215"/>
      <c r="AE80" s="2215"/>
      <c r="AF80" s="2216"/>
      <c r="AG80" s="2193">
        <f>'FE-1770 S-1'!AG81</f>
        <v>0</v>
      </c>
      <c r="AH80" s="2194"/>
      <c r="AI80" s="2194"/>
      <c r="AJ80" s="2194"/>
      <c r="AK80" s="2194"/>
      <c r="AL80" s="2194"/>
      <c r="AM80" s="2194"/>
      <c r="AN80" s="433"/>
      <c r="AO80" s="24"/>
      <c r="AP80" s="24"/>
      <c r="AQ80" s="24"/>
      <c r="AR80" s="24"/>
      <c r="AS80" s="24"/>
      <c r="AT80" s="24"/>
      <c r="AU80" s="24"/>
      <c r="AV80" s="24"/>
      <c r="AW80" s="24"/>
      <c r="AX80" s="24"/>
      <c r="AY80" s="24"/>
      <c r="AZ80" s="24"/>
      <c r="BA80" s="24"/>
      <c r="BB80" s="24"/>
      <c r="BC80" s="24"/>
    </row>
    <row r="81" spans="1:55" ht="15" customHeight="1" x14ac:dyDescent="0.2">
      <c r="A81" s="4"/>
      <c r="B81" s="2279"/>
      <c r="C81" s="3017"/>
      <c r="D81" s="3018"/>
      <c r="E81" s="3018"/>
      <c r="F81" s="3018"/>
      <c r="G81" s="3018"/>
      <c r="H81" s="3018"/>
      <c r="I81" s="3018"/>
      <c r="J81" s="3018"/>
      <c r="K81" s="3019"/>
      <c r="L81" s="3050"/>
      <c r="M81" s="3051"/>
      <c r="N81" s="3051"/>
      <c r="O81" s="3051"/>
      <c r="P81" s="3051"/>
      <c r="Q81" s="3051"/>
      <c r="R81" s="3051"/>
      <c r="S81" s="3052"/>
      <c r="T81" s="3017"/>
      <c r="U81" s="3018"/>
      <c r="V81" s="3018"/>
      <c r="W81" s="3019"/>
      <c r="X81" s="2266"/>
      <c r="Y81" s="2267"/>
      <c r="Z81" s="2267"/>
      <c r="AA81" s="2268"/>
      <c r="AB81" s="2217"/>
      <c r="AC81" s="2218"/>
      <c r="AD81" s="2218"/>
      <c r="AE81" s="2218"/>
      <c r="AF81" s="2219"/>
      <c r="AG81" s="2195"/>
      <c r="AH81" s="2196"/>
      <c r="AI81" s="2196"/>
      <c r="AJ81" s="2196"/>
      <c r="AK81" s="2196"/>
      <c r="AL81" s="2196"/>
      <c r="AM81" s="2196"/>
      <c r="AN81" s="432"/>
      <c r="AO81" s="24"/>
      <c r="AP81" s="24"/>
      <c r="AQ81" s="24"/>
      <c r="AR81" s="24"/>
      <c r="AS81" s="24"/>
      <c r="AT81" s="24"/>
      <c r="AU81" s="24"/>
      <c r="AV81" s="24"/>
      <c r="AW81" s="24"/>
      <c r="AX81" s="24"/>
      <c r="AY81" s="24"/>
      <c r="AZ81" s="24"/>
      <c r="BA81" s="24"/>
      <c r="BB81" s="24"/>
      <c r="BC81" s="24"/>
    </row>
    <row r="82" spans="1:55" ht="3" customHeight="1" x14ac:dyDescent="0.2">
      <c r="A82" s="4"/>
      <c r="B82" s="204"/>
      <c r="C82" s="496"/>
      <c r="D82" s="497"/>
      <c r="E82" s="497"/>
      <c r="F82" s="497"/>
      <c r="G82" s="497"/>
      <c r="H82" s="497"/>
      <c r="I82" s="497"/>
      <c r="J82" s="497"/>
      <c r="K82" s="498"/>
      <c r="L82" s="572"/>
      <c r="M82" s="572"/>
      <c r="N82" s="572"/>
      <c r="O82" s="572"/>
      <c r="P82" s="572"/>
      <c r="Q82" s="572"/>
      <c r="R82" s="572"/>
      <c r="S82" s="572"/>
      <c r="T82" s="496"/>
      <c r="U82" s="497"/>
      <c r="V82" s="497"/>
      <c r="W82" s="498"/>
      <c r="X82" s="570"/>
      <c r="Y82" s="571"/>
      <c r="Z82" s="570"/>
      <c r="AA82" s="570"/>
      <c r="AB82" s="442"/>
      <c r="AC82" s="54"/>
      <c r="AD82" s="441"/>
      <c r="AE82" s="54"/>
      <c r="AF82" s="443"/>
      <c r="AG82" s="54"/>
      <c r="AH82" s="54"/>
      <c r="AI82" s="54"/>
      <c r="AJ82" s="54"/>
      <c r="AK82" s="54"/>
      <c r="AL82" s="54"/>
      <c r="AM82" s="54"/>
      <c r="AN82" s="443"/>
      <c r="AO82" s="24"/>
      <c r="AP82" s="24"/>
      <c r="AQ82" s="24"/>
      <c r="AR82" s="24"/>
      <c r="AS82" s="24"/>
      <c r="AT82" s="24"/>
      <c r="AU82" s="24"/>
      <c r="AV82" s="24"/>
      <c r="AW82" s="24"/>
      <c r="AX82" s="24"/>
      <c r="AY82" s="24"/>
      <c r="AZ82" s="24"/>
      <c r="BA82" s="24"/>
      <c r="BB82" s="24"/>
      <c r="BC82" s="24"/>
    </row>
    <row r="83" spans="1:55" ht="15" customHeight="1" x14ac:dyDescent="0.2">
      <c r="A83" s="4"/>
      <c r="B83" s="2278" t="s">
        <v>585</v>
      </c>
      <c r="C83" s="3014" t="str">
        <f>'FE-1770 S-1'!C83</f>
        <v>-</v>
      </c>
      <c r="D83" s="3015"/>
      <c r="E83" s="3015"/>
      <c r="F83" s="3015"/>
      <c r="G83" s="3015"/>
      <c r="H83" s="3015"/>
      <c r="I83" s="3015"/>
      <c r="J83" s="3015"/>
      <c r="K83" s="3016"/>
      <c r="L83" s="3055" t="str">
        <f>'FE-1770 S-1'!L83</f>
        <v>-</v>
      </c>
      <c r="M83" s="3056"/>
      <c r="N83" s="3056"/>
      <c r="O83" s="3056"/>
      <c r="P83" s="3056"/>
      <c r="Q83" s="3056"/>
      <c r="R83" s="3056"/>
      <c r="S83" s="3057"/>
      <c r="T83" s="3014" t="str">
        <f>'FE-1770 S-1'!T83</f>
        <v>-</v>
      </c>
      <c r="U83" s="3015"/>
      <c r="V83" s="3015"/>
      <c r="W83" s="3016"/>
      <c r="X83" s="2292" t="str">
        <f>'FE-1770 S-1'!X83</f>
        <v>-</v>
      </c>
      <c r="Y83" s="2293"/>
      <c r="Z83" s="2293"/>
      <c r="AA83" s="2294"/>
      <c r="AB83" s="2197" t="str">
        <f>'FE-1770 S-1'!AB83</f>
        <v>-</v>
      </c>
      <c r="AC83" s="2198"/>
      <c r="AD83" s="2198"/>
      <c r="AE83" s="2198"/>
      <c r="AF83" s="2222"/>
      <c r="AG83" s="2197">
        <f>'FE-1770 S-1'!AG83</f>
        <v>0</v>
      </c>
      <c r="AH83" s="2198"/>
      <c r="AI83" s="2198"/>
      <c r="AJ83" s="2198"/>
      <c r="AK83" s="2198"/>
      <c r="AL83" s="2198"/>
      <c r="AM83" s="2198"/>
      <c r="AN83" s="1514"/>
      <c r="AO83" s="24"/>
      <c r="AP83" s="3053" t="s">
        <v>1320</v>
      </c>
      <c r="AQ83" s="3053"/>
      <c r="AR83" s="3053"/>
      <c r="AS83" s="3053"/>
      <c r="AT83" s="3053"/>
      <c r="AU83" s="3053"/>
      <c r="AV83" s="3053"/>
      <c r="AW83" s="3053"/>
      <c r="AX83" s="3053"/>
      <c r="AY83" s="24"/>
      <c r="AZ83" s="24"/>
      <c r="BA83" s="24"/>
      <c r="BB83" s="24"/>
      <c r="BC83" s="24"/>
    </row>
    <row r="84" spans="1:55" ht="15" customHeight="1" x14ac:dyDescent="0.2">
      <c r="A84" s="4"/>
      <c r="B84" s="2279"/>
      <c r="C84" s="3017"/>
      <c r="D84" s="3018"/>
      <c r="E84" s="3018"/>
      <c r="F84" s="3018"/>
      <c r="G84" s="3018"/>
      <c r="H84" s="3018"/>
      <c r="I84" s="3018"/>
      <c r="J84" s="3018"/>
      <c r="K84" s="3019"/>
      <c r="L84" s="3050"/>
      <c r="M84" s="3051"/>
      <c r="N84" s="3051"/>
      <c r="O84" s="3051"/>
      <c r="P84" s="3051"/>
      <c r="Q84" s="3051"/>
      <c r="R84" s="3051"/>
      <c r="S84" s="3052"/>
      <c r="T84" s="3017"/>
      <c r="U84" s="3018"/>
      <c r="V84" s="3018"/>
      <c r="W84" s="3019"/>
      <c r="X84" s="2266"/>
      <c r="Y84" s="2267"/>
      <c r="Z84" s="2267"/>
      <c r="AA84" s="2268"/>
      <c r="AB84" s="2195"/>
      <c r="AC84" s="2196"/>
      <c r="AD84" s="2196"/>
      <c r="AE84" s="2196"/>
      <c r="AF84" s="2221"/>
      <c r="AG84" s="2195"/>
      <c r="AH84" s="2196"/>
      <c r="AI84" s="2196"/>
      <c r="AJ84" s="2196"/>
      <c r="AK84" s="2196"/>
      <c r="AL84" s="2196"/>
      <c r="AM84" s="2196"/>
      <c r="AN84" s="432"/>
      <c r="AO84" s="24"/>
      <c r="AP84" s="3053"/>
      <c r="AQ84" s="3053"/>
      <c r="AR84" s="3053"/>
      <c r="AS84" s="3053"/>
      <c r="AT84" s="3053"/>
      <c r="AU84" s="3053"/>
      <c r="AV84" s="3053"/>
      <c r="AW84" s="3053"/>
      <c r="AX84" s="3053"/>
      <c r="AY84" s="24"/>
      <c r="AZ84" s="24"/>
      <c r="BA84" s="24"/>
      <c r="BB84" s="24"/>
      <c r="BC84" s="24"/>
    </row>
    <row r="85" spans="1:55" ht="3" customHeight="1" x14ac:dyDescent="0.2">
      <c r="A85" s="4"/>
      <c r="B85" s="204"/>
      <c r="C85" s="496"/>
      <c r="D85" s="497"/>
      <c r="E85" s="497"/>
      <c r="F85" s="497"/>
      <c r="G85" s="497"/>
      <c r="H85" s="497"/>
      <c r="I85" s="497"/>
      <c r="J85" s="497"/>
      <c r="K85" s="498"/>
      <c r="L85" s="572"/>
      <c r="M85" s="572"/>
      <c r="N85" s="572"/>
      <c r="O85" s="572"/>
      <c r="P85" s="572"/>
      <c r="Q85" s="572"/>
      <c r="R85" s="572"/>
      <c r="S85" s="572"/>
      <c r="T85" s="496"/>
      <c r="U85" s="497"/>
      <c r="V85" s="497"/>
      <c r="W85" s="498"/>
      <c r="X85" s="570"/>
      <c r="Y85" s="571"/>
      <c r="Z85" s="570"/>
      <c r="AA85" s="570"/>
      <c r="AB85" s="439"/>
      <c r="AC85" s="414"/>
      <c r="AD85" s="441"/>
      <c r="AE85" s="414"/>
      <c r="AF85" s="440"/>
      <c r="AG85" s="54"/>
      <c r="AH85" s="54"/>
      <c r="AI85" s="54"/>
      <c r="AJ85" s="54"/>
      <c r="AK85" s="54"/>
      <c r="AL85" s="54"/>
      <c r="AM85" s="54"/>
      <c r="AN85" s="443"/>
      <c r="AO85" s="24"/>
      <c r="AP85" s="3053"/>
      <c r="AQ85" s="3053"/>
      <c r="AR85" s="3053"/>
      <c r="AS85" s="3053"/>
      <c r="AT85" s="3053"/>
      <c r="AU85" s="3053"/>
      <c r="AV85" s="3053"/>
      <c r="AW85" s="3053"/>
      <c r="AX85" s="3053"/>
      <c r="AY85" s="24"/>
      <c r="AZ85" s="24"/>
      <c r="BA85" s="24"/>
      <c r="BB85" s="24"/>
      <c r="BC85" s="24"/>
    </row>
    <row r="86" spans="1:55" ht="15" customHeight="1" x14ac:dyDescent="0.2">
      <c r="A86" s="4"/>
      <c r="B86" s="2278" t="s">
        <v>586</v>
      </c>
      <c r="C86" s="3014" t="str">
        <f>'FE-1770 S-1'!C86</f>
        <v>-</v>
      </c>
      <c r="D86" s="3015"/>
      <c r="E86" s="3015"/>
      <c r="F86" s="3015"/>
      <c r="G86" s="3015"/>
      <c r="H86" s="3015"/>
      <c r="I86" s="3015"/>
      <c r="J86" s="3015"/>
      <c r="K86" s="3016"/>
      <c r="L86" s="3055" t="str">
        <f>'FE-1770 S-1'!L86</f>
        <v>-</v>
      </c>
      <c r="M86" s="3056"/>
      <c r="N86" s="3056"/>
      <c r="O86" s="3056"/>
      <c r="P86" s="3056"/>
      <c r="Q86" s="3056"/>
      <c r="R86" s="3056"/>
      <c r="S86" s="3057"/>
      <c r="T86" s="3014" t="str">
        <f>'FE-1770 S-1'!T86</f>
        <v>-</v>
      </c>
      <c r="U86" s="3015"/>
      <c r="V86" s="3015"/>
      <c r="W86" s="3016"/>
      <c r="X86" s="2292" t="str">
        <f>'FE-1770 S-1'!X86</f>
        <v>-</v>
      </c>
      <c r="Y86" s="2293"/>
      <c r="Z86" s="2293"/>
      <c r="AA86" s="2294"/>
      <c r="AB86" s="3054" t="str">
        <f>'FE-1770 S-1'!AB86</f>
        <v>-</v>
      </c>
      <c r="AC86" s="2198"/>
      <c r="AD86" s="2198"/>
      <c r="AE86" s="2198"/>
      <c r="AF86" s="2222"/>
      <c r="AG86" s="2197">
        <f>'FE-1770 S-1'!AG85</f>
        <v>0</v>
      </c>
      <c r="AH86" s="2198"/>
      <c r="AI86" s="2198"/>
      <c r="AJ86" s="2198"/>
      <c r="AK86" s="2198"/>
      <c r="AL86" s="2198"/>
      <c r="AM86" s="2198"/>
      <c r="AN86" s="1514"/>
      <c r="AO86" s="24"/>
      <c r="AP86" s="3053"/>
      <c r="AQ86" s="3053"/>
      <c r="AR86" s="3053"/>
      <c r="AS86" s="3053"/>
      <c r="AT86" s="3053"/>
      <c r="AU86" s="3053"/>
      <c r="AV86" s="3053"/>
      <c r="AW86" s="3053"/>
      <c r="AX86" s="3053"/>
      <c r="AY86" s="24"/>
      <c r="AZ86" s="24"/>
      <c r="BA86" s="24"/>
      <c r="BB86" s="24"/>
      <c r="BC86" s="24"/>
    </row>
    <row r="87" spans="1:55" ht="15" customHeight="1" x14ac:dyDescent="0.2">
      <c r="A87" s="4"/>
      <c r="B87" s="2279"/>
      <c r="C87" s="3017"/>
      <c r="D87" s="3018"/>
      <c r="E87" s="3018"/>
      <c r="F87" s="3018"/>
      <c r="G87" s="3018"/>
      <c r="H87" s="3018"/>
      <c r="I87" s="3018"/>
      <c r="J87" s="3018"/>
      <c r="K87" s="3019"/>
      <c r="L87" s="3050"/>
      <c r="M87" s="3051"/>
      <c r="N87" s="3051"/>
      <c r="O87" s="3051"/>
      <c r="P87" s="3051"/>
      <c r="Q87" s="3051"/>
      <c r="R87" s="3051"/>
      <c r="S87" s="3052"/>
      <c r="T87" s="3017"/>
      <c r="U87" s="3018"/>
      <c r="V87" s="3018"/>
      <c r="W87" s="3019"/>
      <c r="X87" s="2266"/>
      <c r="Y87" s="2267"/>
      <c r="Z87" s="2267"/>
      <c r="AA87" s="2268"/>
      <c r="AB87" s="2195"/>
      <c r="AC87" s="2196"/>
      <c r="AD87" s="2196"/>
      <c r="AE87" s="2196"/>
      <c r="AF87" s="2221"/>
      <c r="AG87" s="2195"/>
      <c r="AH87" s="2196"/>
      <c r="AI87" s="2196"/>
      <c r="AJ87" s="2196"/>
      <c r="AK87" s="2196"/>
      <c r="AL87" s="2196"/>
      <c r="AM87" s="2196"/>
      <c r="AN87" s="432"/>
      <c r="AO87" s="24"/>
      <c r="AP87" s="24"/>
      <c r="AQ87" s="24"/>
      <c r="AR87" s="24"/>
      <c r="AS87" s="24"/>
      <c r="AT87" s="24"/>
      <c r="AU87" s="24"/>
      <c r="AV87" s="24"/>
      <c r="AW87" s="24"/>
      <c r="AX87" s="24"/>
      <c r="AY87" s="24"/>
      <c r="AZ87" s="24"/>
      <c r="BA87" s="24"/>
      <c r="BB87" s="24"/>
      <c r="BC87" s="24"/>
    </row>
    <row r="88" spans="1:55" ht="3" customHeight="1" x14ac:dyDescent="0.2">
      <c r="A88" s="4"/>
      <c r="B88" s="1460"/>
      <c r="C88" s="1612"/>
      <c r="D88" s="1613"/>
      <c r="E88" s="1613"/>
      <c r="F88" s="1613"/>
      <c r="G88" s="1613"/>
      <c r="H88" s="1613"/>
      <c r="I88" s="1613"/>
      <c r="J88" s="1613"/>
      <c r="K88" s="1614"/>
      <c r="L88" s="1615"/>
      <c r="M88" s="1615"/>
      <c r="N88" s="1615"/>
      <c r="O88" s="1615"/>
      <c r="P88" s="1615"/>
      <c r="Q88" s="1615"/>
      <c r="R88" s="1615"/>
      <c r="S88" s="1615"/>
      <c r="T88" s="1612"/>
      <c r="U88" s="1613"/>
      <c r="V88" s="1613"/>
      <c r="W88" s="1614"/>
      <c r="X88" s="1485"/>
      <c r="Y88" s="1559"/>
      <c r="Z88" s="1485"/>
      <c r="AA88" s="1485"/>
      <c r="AB88" s="795"/>
      <c r="AC88" s="436"/>
      <c r="AD88" s="1560"/>
      <c r="AE88" s="436"/>
      <c r="AF88" s="796"/>
      <c r="AG88" s="2193">
        <f>'FE-1770 S-1'!AG89</f>
        <v>0</v>
      </c>
      <c r="AH88" s="2194"/>
      <c r="AI88" s="2194"/>
      <c r="AJ88" s="2194"/>
      <c r="AK88" s="2194"/>
      <c r="AL88" s="2194"/>
      <c r="AM88" s="2194"/>
      <c r="AN88" s="796"/>
      <c r="AO88" s="24"/>
      <c r="AP88" s="24"/>
      <c r="AQ88" s="24"/>
      <c r="AR88" s="24"/>
      <c r="AS88" s="24"/>
      <c r="AT88" s="24"/>
      <c r="AU88" s="24"/>
      <c r="AV88" s="24"/>
      <c r="AW88" s="24"/>
      <c r="AX88" s="24"/>
      <c r="AY88" s="24"/>
      <c r="AZ88" s="24"/>
      <c r="BA88" s="24"/>
      <c r="BB88" s="24"/>
      <c r="BC88" s="24"/>
    </row>
    <row r="89" spans="1:55" ht="15" customHeight="1" x14ac:dyDescent="0.2">
      <c r="A89" s="4"/>
      <c r="B89" s="2278" t="s">
        <v>587</v>
      </c>
      <c r="C89" s="3014" t="str">
        <f>'FE-1770 S-1'!C88</f>
        <v>-</v>
      </c>
      <c r="D89" s="3015"/>
      <c r="E89" s="3015"/>
      <c r="F89" s="3015"/>
      <c r="G89" s="3015"/>
      <c r="H89" s="3015"/>
      <c r="I89" s="3015"/>
      <c r="J89" s="3015"/>
      <c r="K89" s="3016"/>
      <c r="L89" s="3023" t="str">
        <f>'FE-1770 S-1'!L89</f>
        <v>-</v>
      </c>
      <c r="M89" s="3024"/>
      <c r="N89" s="3024"/>
      <c r="O89" s="3024"/>
      <c r="P89" s="3024"/>
      <c r="Q89" s="3024"/>
      <c r="R89" s="3024"/>
      <c r="S89" s="3025"/>
      <c r="T89" s="3029" t="str">
        <f>'FE-1770 S-1'!T89</f>
        <v>-</v>
      </c>
      <c r="U89" s="3030"/>
      <c r="V89" s="3030"/>
      <c r="W89" s="3031"/>
      <c r="X89" s="2292" t="str">
        <f>'FE-1770 S-1'!X89</f>
        <v>-</v>
      </c>
      <c r="Y89" s="2293"/>
      <c r="Z89" s="2293"/>
      <c r="AA89" s="2294"/>
      <c r="AB89" s="2208" t="str">
        <f>'FE-1770 S-1'!AB89</f>
        <v>-</v>
      </c>
      <c r="AC89" s="2209"/>
      <c r="AD89" s="2209"/>
      <c r="AE89" s="2209"/>
      <c r="AF89" s="2210"/>
      <c r="AG89" s="2197"/>
      <c r="AH89" s="2198"/>
      <c r="AI89" s="2198"/>
      <c r="AJ89" s="2198"/>
      <c r="AK89" s="2198"/>
      <c r="AL89" s="2198"/>
      <c r="AM89" s="2198"/>
      <c r="AN89" s="1514"/>
      <c r="AO89" s="24"/>
      <c r="AP89" s="24"/>
      <c r="AQ89" s="24"/>
      <c r="AR89" s="24"/>
      <c r="AS89" s="24"/>
      <c r="AT89" s="24"/>
      <c r="AU89" s="24"/>
      <c r="AV89" s="24"/>
      <c r="AW89" s="24"/>
      <c r="AX89" s="24"/>
      <c r="AY89" s="24"/>
      <c r="AZ89" s="24"/>
      <c r="BA89" s="24"/>
      <c r="BB89" s="24"/>
      <c r="BC89" s="24"/>
    </row>
    <row r="90" spans="1:55" ht="15" customHeight="1" x14ac:dyDescent="0.2">
      <c r="A90" s="4"/>
      <c r="B90" s="2279"/>
      <c r="C90" s="3017"/>
      <c r="D90" s="3018"/>
      <c r="E90" s="3018"/>
      <c r="F90" s="3018"/>
      <c r="G90" s="3018"/>
      <c r="H90" s="3018"/>
      <c r="I90" s="3018"/>
      <c r="J90" s="3018"/>
      <c r="K90" s="3019"/>
      <c r="L90" s="3026"/>
      <c r="M90" s="3027"/>
      <c r="N90" s="3027"/>
      <c r="O90" s="3027"/>
      <c r="P90" s="3027"/>
      <c r="Q90" s="3027"/>
      <c r="R90" s="3027"/>
      <c r="S90" s="3028"/>
      <c r="T90" s="3032"/>
      <c r="U90" s="3033"/>
      <c r="V90" s="3033"/>
      <c r="W90" s="3034"/>
      <c r="X90" s="2266"/>
      <c r="Y90" s="2267"/>
      <c r="Z90" s="2267"/>
      <c r="AA90" s="2268"/>
      <c r="AB90" s="2217"/>
      <c r="AC90" s="2218"/>
      <c r="AD90" s="2218"/>
      <c r="AE90" s="2218"/>
      <c r="AF90" s="2219"/>
      <c r="AG90" s="2195"/>
      <c r="AH90" s="2196"/>
      <c r="AI90" s="2196"/>
      <c r="AJ90" s="2196"/>
      <c r="AK90" s="2196"/>
      <c r="AL90" s="2196"/>
      <c r="AM90" s="2196"/>
      <c r="AN90" s="432"/>
      <c r="AO90" s="24"/>
      <c r="AP90" s="24"/>
      <c r="AQ90" s="24"/>
      <c r="AR90" s="24"/>
      <c r="AS90" s="24"/>
      <c r="AT90" s="24"/>
      <c r="AU90" s="24"/>
      <c r="AV90" s="24"/>
      <c r="AW90" s="24"/>
      <c r="AX90" s="24"/>
      <c r="AY90" s="24"/>
      <c r="AZ90" s="24"/>
      <c r="BA90" s="24"/>
      <c r="BB90" s="24"/>
      <c r="BC90" s="24"/>
    </row>
    <row r="91" spans="1:55" ht="3" customHeight="1" x14ac:dyDescent="0.2">
      <c r="A91" s="4"/>
      <c r="B91" s="204"/>
      <c r="C91" s="496"/>
      <c r="D91" s="497"/>
      <c r="E91" s="497"/>
      <c r="F91" s="497"/>
      <c r="G91" s="497"/>
      <c r="H91" s="497"/>
      <c r="I91" s="497"/>
      <c r="J91" s="497"/>
      <c r="K91" s="498"/>
      <c r="L91" s="572"/>
      <c r="M91" s="572"/>
      <c r="N91" s="572"/>
      <c r="O91" s="572"/>
      <c r="P91" s="572"/>
      <c r="Q91" s="572"/>
      <c r="R91" s="572"/>
      <c r="S91" s="572"/>
      <c r="T91" s="496"/>
      <c r="U91" s="497"/>
      <c r="V91" s="497"/>
      <c r="W91" s="498"/>
      <c r="X91" s="570"/>
      <c r="Y91" s="571"/>
      <c r="Z91" s="570"/>
      <c r="AA91" s="570"/>
      <c r="AB91" s="439"/>
      <c r="AC91" s="414"/>
      <c r="AD91" s="441"/>
      <c r="AE91" s="414"/>
      <c r="AF91" s="440"/>
      <c r="AG91" s="54"/>
      <c r="AH91" s="54"/>
      <c r="AI91" s="54"/>
      <c r="AJ91" s="54"/>
      <c r="AK91" s="54"/>
      <c r="AL91" s="54"/>
      <c r="AM91" s="54"/>
      <c r="AN91" s="443"/>
    </row>
    <row r="92" spans="1:55" ht="15" customHeight="1" x14ac:dyDescent="0.2">
      <c r="A92" s="4"/>
      <c r="B92" s="504" t="s">
        <v>588</v>
      </c>
      <c r="C92" s="3029">
        <v>0</v>
      </c>
      <c r="D92" s="3030"/>
      <c r="E92" s="3030"/>
      <c r="F92" s="3030"/>
      <c r="G92" s="3030"/>
      <c r="H92" s="3030"/>
      <c r="I92" s="3030"/>
      <c r="J92" s="3030"/>
      <c r="K92" s="3031"/>
      <c r="L92" s="3023">
        <v>0</v>
      </c>
      <c r="M92" s="3024"/>
      <c r="N92" s="3024"/>
      <c r="O92" s="3024"/>
      <c r="P92" s="3024"/>
      <c r="Q92" s="3024"/>
      <c r="R92" s="3024"/>
      <c r="S92" s="3025"/>
      <c r="T92" s="3029">
        <v>0</v>
      </c>
      <c r="U92" s="3030"/>
      <c r="V92" s="3030"/>
      <c r="W92" s="3031"/>
      <c r="X92" s="2292" t="s">
        <v>33</v>
      </c>
      <c r="Y92" s="2293"/>
      <c r="Z92" s="2293"/>
      <c r="AA92" s="2294"/>
      <c r="AB92" s="2208" t="s">
        <v>33</v>
      </c>
      <c r="AC92" s="2209"/>
      <c r="AD92" s="2209"/>
      <c r="AE92" s="2209"/>
      <c r="AF92" s="2210"/>
      <c r="AG92" s="2197">
        <v>0</v>
      </c>
      <c r="AH92" s="2198"/>
      <c r="AI92" s="2198"/>
      <c r="AJ92" s="2198"/>
      <c r="AK92" s="2198"/>
      <c r="AL92" s="2198"/>
      <c r="AM92" s="2198"/>
      <c r="AN92" s="420"/>
      <c r="AO92" s="4"/>
    </row>
    <row r="93" spans="1:55" ht="15" customHeight="1" x14ac:dyDescent="0.2">
      <c r="A93" s="4"/>
      <c r="B93" s="505" t="s">
        <v>133</v>
      </c>
      <c r="C93" s="3035"/>
      <c r="D93" s="3036"/>
      <c r="E93" s="3036"/>
      <c r="F93" s="3036"/>
      <c r="G93" s="3036"/>
      <c r="H93" s="3036"/>
      <c r="I93" s="3036"/>
      <c r="J93" s="3036"/>
      <c r="K93" s="3037"/>
      <c r="L93" s="3038"/>
      <c r="M93" s="3039"/>
      <c r="N93" s="3039"/>
      <c r="O93" s="3039"/>
      <c r="P93" s="3039"/>
      <c r="Q93" s="3039"/>
      <c r="R93" s="3039"/>
      <c r="S93" s="3040"/>
      <c r="T93" s="3035"/>
      <c r="U93" s="3036"/>
      <c r="V93" s="3036"/>
      <c r="W93" s="3037"/>
      <c r="X93" s="3041"/>
      <c r="Y93" s="3042"/>
      <c r="Z93" s="3042"/>
      <c r="AA93" s="3043"/>
      <c r="AB93" s="2211"/>
      <c r="AC93" s="2212"/>
      <c r="AD93" s="2212"/>
      <c r="AE93" s="2212"/>
      <c r="AF93" s="2213"/>
      <c r="AG93" s="2200"/>
      <c r="AH93" s="2201"/>
      <c r="AI93" s="2201"/>
      <c r="AJ93" s="2201"/>
      <c r="AK93" s="2201"/>
      <c r="AL93" s="2201"/>
      <c r="AM93" s="2201"/>
      <c r="AN93" s="423"/>
      <c r="AO93" s="4"/>
    </row>
    <row r="94" spans="1:55" ht="3" customHeight="1" x14ac:dyDescent="0.2">
      <c r="A94" s="4"/>
      <c r="B94" s="211"/>
      <c r="C94" s="2203" t="s">
        <v>124</v>
      </c>
      <c r="D94" s="2204"/>
      <c r="E94" s="2204"/>
      <c r="F94" s="2204"/>
      <c r="G94" s="2204"/>
      <c r="H94" s="2204"/>
      <c r="I94" s="2204"/>
      <c r="J94" s="2204"/>
      <c r="K94" s="2204"/>
      <c r="L94" s="2204"/>
      <c r="M94" s="2204"/>
      <c r="N94" s="2204"/>
      <c r="O94" s="2204"/>
      <c r="P94" s="2204"/>
      <c r="Q94" s="2204"/>
      <c r="R94" s="2204"/>
      <c r="S94" s="2204"/>
      <c r="T94" s="2204"/>
      <c r="U94" s="2204"/>
      <c r="V94" s="2204"/>
      <c r="W94" s="2204"/>
      <c r="X94" s="2204"/>
      <c r="Y94" s="2204"/>
      <c r="Z94" s="2204"/>
      <c r="AA94" s="2205"/>
      <c r="AB94" s="237"/>
      <c r="AC94" s="238"/>
      <c r="AD94" s="238"/>
      <c r="AE94" s="2203" t="s">
        <v>123</v>
      </c>
      <c r="AF94" s="2205"/>
      <c r="AG94" s="437"/>
      <c r="AH94" s="437"/>
      <c r="AI94" s="437"/>
      <c r="AJ94" s="438"/>
      <c r="AK94" s="438"/>
      <c r="AL94" s="438"/>
      <c r="AM94" s="438"/>
      <c r="AN94" s="470"/>
      <c r="AO94" s="4"/>
    </row>
    <row r="95" spans="1:55" ht="15" customHeight="1" x14ac:dyDescent="0.2">
      <c r="A95" s="4"/>
      <c r="B95" s="204"/>
      <c r="C95" s="2202"/>
      <c r="D95" s="2191"/>
      <c r="E95" s="2191"/>
      <c r="F95" s="2191"/>
      <c r="G95" s="2191"/>
      <c r="H95" s="2191"/>
      <c r="I95" s="2191"/>
      <c r="J95" s="2191"/>
      <c r="K95" s="2191"/>
      <c r="L95" s="2191"/>
      <c r="M95" s="2191"/>
      <c r="N95" s="2191"/>
      <c r="O95" s="2191"/>
      <c r="P95" s="2191"/>
      <c r="Q95" s="2191"/>
      <c r="R95" s="2191"/>
      <c r="S95" s="2191"/>
      <c r="T95" s="2191"/>
      <c r="U95" s="2191"/>
      <c r="V95" s="2191"/>
      <c r="W95" s="2191"/>
      <c r="X95" s="2191"/>
      <c r="Y95" s="2191"/>
      <c r="Z95" s="2191"/>
      <c r="AA95" s="2192"/>
      <c r="AB95" s="226"/>
      <c r="AC95" s="143"/>
      <c r="AD95" s="143"/>
      <c r="AE95" s="2202"/>
      <c r="AF95" s="2192"/>
      <c r="AG95" s="2197">
        <f>'FE-1770 S-1'!AG95</f>
        <v>0</v>
      </c>
      <c r="AH95" s="2198"/>
      <c r="AI95" s="2198"/>
      <c r="AJ95" s="2198"/>
      <c r="AK95" s="2198"/>
      <c r="AL95" s="2198"/>
      <c r="AM95" s="2198"/>
      <c r="AN95" s="420"/>
      <c r="AO95" s="4"/>
    </row>
    <row r="96" spans="1:55" ht="15" customHeight="1" x14ac:dyDescent="0.2">
      <c r="A96" s="4"/>
      <c r="B96" s="208"/>
      <c r="C96" s="2202"/>
      <c r="D96" s="2191"/>
      <c r="E96" s="2191"/>
      <c r="F96" s="2191"/>
      <c r="G96" s="2191"/>
      <c r="H96" s="2191"/>
      <c r="I96" s="2191"/>
      <c r="J96" s="2191"/>
      <c r="K96" s="2191"/>
      <c r="L96" s="2191"/>
      <c r="M96" s="2191"/>
      <c r="N96" s="2191"/>
      <c r="O96" s="2191"/>
      <c r="P96" s="2191"/>
      <c r="Q96" s="2191"/>
      <c r="R96" s="2191"/>
      <c r="S96" s="2191"/>
      <c r="T96" s="2191"/>
      <c r="U96" s="2191"/>
      <c r="V96" s="2191"/>
      <c r="W96" s="2191"/>
      <c r="X96" s="2191"/>
      <c r="Y96" s="2191"/>
      <c r="Z96" s="2191"/>
      <c r="AA96" s="2192"/>
      <c r="AB96" s="226"/>
      <c r="AC96" s="143"/>
      <c r="AD96" s="143"/>
      <c r="AE96" s="2202"/>
      <c r="AF96" s="2192"/>
      <c r="AG96" s="2197"/>
      <c r="AH96" s="2198"/>
      <c r="AI96" s="2198"/>
      <c r="AJ96" s="2198"/>
      <c r="AK96" s="2198"/>
      <c r="AL96" s="2198"/>
      <c r="AM96" s="2198"/>
      <c r="AN96" s="420"/>
      <c r="AO96" s="4"/>
    </row>
    <row r="97" spans="1:41" s="8" customFormat="1" ht="3" customHeight="1" x14ac:dyDescent="0.2">
      <c r="A97" s="51"/>
      <c r="B97" s="220"/>
      <c r="C97" s="2232"/>
      <c r="D97" s="2244"/>
      <c r="E97" s="2244"/>
      <c r="F97" s="2244"/>
      <c r="G97" s="2244"/>
      <c r="H97" s="2244"/>
      <c r="I97" s="2244"/>
      <c r="J97" s="2244"/>
      <c r="K97" s="2244"/>
      <c r="L97" s="2244"/>
      <c r="M97" s="2244"/>
      <c r="N97" s="2244"/>
      <c r="O97" s="2244"/>
      <c r="P97" s="2244"/>
      <c r="Q97" s="2244"/>
      <c r="R97" s="2244"/>
      <c r="S97" s="2244"/>
      <c r="T97" s="2244"/>
      <c r="U97" s="2244"/>
      <c r="V97" s="2244"/>
      <c r="W97" s="2244"/>
      <c r="X97" s="2244"/>
      <c r="Y97" s="2244"/>
      <c r="Z97" s="2244"/>
      <c r="AA97" s="2233"/>
      <c r="AB97" s="227"/>
      <c r="AC97" s="221"/>
      <c r="AD97" s="221"/>
      <c r="AE97" s="2232"/>
      <c r="AF97" s="2233"/>
      <c r="AG97" s="471"/>
      <c r="AH97" s="471"/>
      <c r="AI97" s="471"/>
      <c r="AJ97" s="156"/>
      <c r="AK97" s="156"/>
      <c r="AL97" s="156"/>
      <c r="AM97" s="156"/>
      <c r="AN97" s="472"/>
      <c r="AO97" s="51"/>
    </row>
    <row r="98" spans="1:41" s="8" customFormat="1" ht="11.25" customHeight="1" x14ac:dyDescent="0.2">
      <c r="A98" s="51"/>
      <c r="B98" s="22"/>
      <c r="C98" s="414"/>
      <c r="D98" s="414"/>
      <c r="E98" s="414"/>
      <c r="F98" s="414"/>
      <c r="G98" s="414"/>
      <c r="H98" s="414"/>
      <c r="I98" s="414"/>
      <c r="J98" s="414"/>
      <c r="K98" s="414"/>
      <c r="L98" s="414"/>
      <c r="M98" s="414"/>
      <c r="N98" s="414"/>
      <c r="O98" s="414"/>
      <c r="P98" s="414"/>
      <c r="Q98" s="414"/>
      <c r="R98" s="414"/>
      <c r="S98" s="414"/>
      <c r="T98" s="414"/>
      <c r="U98" s="414"/>
      <c r="V98" s="414"/>
      <c r="W98" s="414"/>
      <c r="X98" s="414"/>
      <c r="Y98" s="414"/>
      <c r="Z98" s="414"/>
      <c r="AA98" s="414"/>
      <c r="AB98" s="516"/>
      <c r="AC98" s="516"/>
      <c r="AD98" s="516"/>
      <c r="AE98" s="414"/>
      <c r="AF98" s="414"/>
      <c r="AG98" s="18" t="s">
        <v>144</v>
      </c>
      <c r="AH98" s="136"/>
      <c r="AI98" s="319"/>
      <c r="AJ98" s="61"/>
      <c r="AK98" s="61"/>
      <c r="AL98" s="61"/>
      <c r="AM98" s="61"/>
      <c r="AN98" s="61"/>
      <c r="AO98" s="51"/>
    </row>
    <row r="99" spans="1:41" s="8" customFormat="1" ht="14.25" customHeight="1" x14ac:dyDescent="0.2">
      <c r="A99" s="51"/>
      <c r="B99" s="22"/>
      <c r="C99" s="414"/>
      <c r="D99" s="414"/>
      <c r="E99" s="414"/>
      <c r="F99" s="414"/>
      <c r="G99" s="414"/>
      <c r="H99" s="414"/>
      <c r="I99" s="414"/>
      <c r="J99" s="414"/>
      <c r="K99" s="414"/>
      <c r="L99" s="414"/>
      <c r="M99" s="414"/>
      <c r="N99" s="414"/>
      <c r="O99" s="414"/>
      <c r="P99" s="414"/>
      <c r="Q99" s="414"/>
      <c r="R99" s="414"/>
      <c r="S99" s="414"/>
      <c r="T99" s="414"/>
      <c r="U99" s="414"/>
      <c r="V99" s="414"/>
      <c r="W99" s="414"/>
      <c r="X99" s="414"/>
      <c r="Y99" s="414"/>
      <c r="Z99" s="414"/>
      <c r="AA99" s="414"/>
      <c r="AB99" s="516"/>
      <c r="AC99" s="516"/>
      <c r="AD99" s="516"/>
      <c r="AE99" s="414"/>
      <c r="AF99" s="414"/>
      <c r="AG99" s="18" t="s">
        <v>626</v>
      </c>
      <c r="AH99" s="82"/>
      <c r="AI99" s="319"/>
      <c r="AJ99" s="61"/>
      <c r="AK99" s="61"/>
      <c r="AL99" s="61"/>
      <c r="AM99" s="61"/>
      <c r="AN99" s="61"/>
      <c r="AO99" s="51"/>
    </row>
    <row r="100" spans="1:41" s="8" customFormat="1" ht="14.25" customHeight="1" x14ac:dyDescent="0.2">
      <c r="A100" s="51"/>
      <c r="B100" s="22"/>
      <c r="C100" s="414"/>
      <c r="D100" s="414"/>
      <c r="E100" s="414"/>
      <c r="F100" s="414"/>
      <c r="G100" s="414"/>
      <c r="H100" s="414"/>
      <c r="I100" s="414"/>
      <c r="J100" s="414"/>
      <c r="K100" s="414"/>
      <c r="L100" s="414"/>
      <c r="M100" s="414"/>
      <c r="N100" s="414"/>
      <c r="O100" s="414"/>
      <c r="P100" s="414"/>
      <c r="Q100" s="414"/>
      <c r="R100" s="414"/>
      <c r="S100" s="414"/>
      <c r="T100" s="414"/>
      <c r="U100" s="414"/>
      <c r="V100" s="414"/>
      <c r="W100" s="414"/>
      <c r="X100" s="414"/>
      <c r="Y100" s="414"/>
      <c r="Z100" s="414"/>
      <c r="AA100" s="414"/>
      <c r="AB100" s="516"/>
      <c r="AC100" s="516"/>
      <c r="AD100" s="516"/>
      <c r="AE100" s="414"/>
      <c r="AF100" s="414"/>
      <c r="AG100" s="18"/>
      <c r="AH100" s="82"/>
      <c r="AI100" s="319"/>
      <c r="AJ100" s="61"/>
      <c r="AK100" s="61"/>
      <c r="AL100" s="61"/>
      <c r="AM100" s="61"/>
      <c r="AN100" s="61"/>
      <c r="AO100" s="51"/>
    </row>
    <row r="101" spans="1:41" ht="14.25" customHeight="1" x14ac:dyDescent="0.2">
      <c r="A101" s="4"/>
      <c r="B101" s="4" t="s">
        <v>63</v>
      </c>
      <c r="C101" s="4"/>
      <c r="D101" s="4"/>
      <c r="E101" s="4"/>
      <c r="F101" s="4"/>
      <c r="G101" s="4"/>
      <c r="H101" s="4"/>
      <c r="I101" s="4"/>
      <c r="J101" s="4"/>
      <c r="K101" s="4"/>
      <c r="L101" s="57"/>
      <c r="M101" s="4"/>
      <c r="N101" s="78"/>
      <c r="O101" s="78"/>
      <c r="P101" s="78"/>
      <c r="Q101" s="78"/>
      <c r="R101" s="78"/>
      <c r="S101" s="78"/>
      <c r="T101" s="78"/>
      <c r="U101" s="89"/>
      <c r="V101" s="89"/>
      <c r="W101" s="89"/>
      <c r="X101" s="89"/>
      <c r="Y101" s="89"/>
      <c r="Z101" s="89"/>
      <c r="AA101" s="89"/>
      <c r="AB101" s="89"/>
      <c r="AC101" s="89"/>
      <c r="AI101" s="136"/>
      <c r="AJ101" s="136"/>
      <c r="AK101" s="136"/>
      <c r="AL101" s="136"/>
      <c r="AN101" s="136"/>
      <c r="AO101" s="4"/>
    </row>
    <row r="102" spans="1:41" ht="12.75" customHeight="1" x14ac:dyDescent="0.2">
      <c r="A102" s="4"/>
      <c r="B102" s="4" t="s">
        <v>65</v>
      </c>
      <c r="C102" s="173" t="s">
        <v>86</v>
      </c>
      <c r="D102" s="174"/>
      <c r="E102" s="4"/>
      <c r="F102" s="4"/>
      <c r="G102" s="4"/>
      <c r="H102" s="4"/>
      <c r="I102" s="4"/>
      <c r="J102" s="4"/>
      <c r="K102" s="4"/>
      <c r="L102" s="57"/>
      <c r="M102" s="4"/>
      <c r="N102" s="51"/>
      <c r="O102" s="51"/>
      <c r="P102" s="51"/>
      <c r="Q102" s="51"/>
      <c r="R102" s="51"/>
      <c r="S102" s="51"/>
      <c r="T102" s="51"/>
      <c r="U102" s="51"/>
      <c r="V102" s="51"/>
      <c r="W102" s="51"/>
      <c r="X102" s="51"/>
      <c r="Y102" s="51"/>
      <c r="Z102" s="51"/>
      <c r="AA102" s="51"/>
      <c r="AB102" s="51"/>
      <c r="AC102" s="51"/>
      <c r="AE102" s="82"/>
      <c r="AI102" s="82"/>
      <c r="AJ102" s="82"/>
      <c r="AK102" s="82"/>
      <c r="AL102" s="82"/>
      <c r="AN102" s="82"/>
      <c r="AO102" s="4"/>
    </row>
    <row r="103" spans="1:41" ht="12" customHeight="1" x14ac:dyDescent="0.2">
      <c r="A103" s="4"/>
      <c r="C103" s="173" t="s">
        <v>165</v>
      </c>
      <c r="D103" s="174"/>
      <c r="E103" s="4"/>
      <c r="F103" s="4"/>
      <c r="G103" s="4"/>
      <c r="H103" s="4"/>
      <c r="I103" s="4"/>
      <c r="J103" s="4"/>
      <c r="K103" s="4"/>
      <c r="L103" s="57"/>
      <c r="M103" s="4"/>
      <c r="N103" s="25"/>
      <c r="O103" s="25"/>
      <c r="P103" s="25"/>
      <c r="Q103" s="25"/>
      <c r="R103" s="25"/>
      <c r="S103" s="25"/>
      <c r="T103" s="25"/>
      <c r="U103" s="25"/>
      <c r="V103" s="25"/>
      <c r="W103" s="25"/>
      <c r="X103" s="25"/>
      <c r="Y103" s="25"/>
      <c r="Z103" s="25"/>
      <c r="AA103" s="51"/>
      <c r="AB103" s="51"/>
      <c r="AC103" s="51"/>
      <c r="AD103" s="51"/>
      <c r="AE103" s="51"/>
      <c r="AF103" s="51"/>
      <c r="AG103" s="51"/>
      <c r="AH103" s="51"/>
      <c r="AI103" s="51"/>
      <c r="AJ103" s="51"/>
      <c r="AK103" s="51"/>
      <c r="AL103" s="51"/>
      <c r="AN103" s="51"/>
    </row>
    <row r="104" spans="1:41" ht="15" customHeight="1" x14ac:dyDescent="0.2">
      <c r="C104" s="163" t="s">
        <v>147</v>
      </c>
      <c r="D104" s="148"/>
      <c r="E104" s="148"/>
      <c r="F104" s="148"/>
      <c r="G104" s="148"/>
      <c r="H104" s="148"/>
      <c r="I104" s="148"/>
      <c r="J104" s="148"/>
      <c r="K104" s="148"/>
      <c r="L104" s="164"/>
      <c r="M104" s="148"/>
      <c r="N104" s="165"/>
      <c r="O104" s="165"/>
      <c r="P104" s="165"/>
      <c r="Q104" s="61"/>
      <c r="R104" s="61"/>
      <c r="S104" s="61"/>
      <c r="T104" s="61"/>
      <c r="U104" s="61"/>
      <c r="V104" s="61"/>
      <c r="W104" s="148"/>
      <c r="X104" s="148"/>
      <c r="Y104" s="148"/>
      <c r="Z104" s="148"/>
      <c r="AA104" s="148"/>
      <c r="AB104" s="148"/>
      <c r="AC104" s="148"/>
      <c r="AD104" s="148"/>
      <c r="AE104" s="148"/>
      <c r="AN104" s="172"/>
    </row>
    <row r="105" spans="1:41" ht="15" customHeight="1" x14ac:dyDescent="0.2">
      <c r="C105" s="95" t="s">
        <v>172</v>
      </c>
    </row>
    <row r="106" spans="1:41" ht="15" customHeight="1" x14ac:dyDescent="0.2">
      <c r="C106" s="95"/>
    </row>
    <row r="107" spans="1:41" ht="15" customHeight="1" thickBot="1" x14ac:dyDescent="0.25">
      <c r="C107" s="95"/>
    </row>
    <row r="108" spans="1:41" ht="16.5" customHeight="1" thickBot="1" x14ac:dyDescent="0.25">
      <c r="B108" s="267" t="s">
        <v>141</v>
      </c>
      <c r="C108" s="268"/>
      <c r="D108" s="268"/>
      <c r="E108" s="268"/>
      <c r="F108" s="268"/>
      <c r="G108" s="268"/>
      <c r="H108" s="268"/>
      <c r="I108" s="268"/>
      <c r="J108" s="268"/>
      <c r="K108" s="268"/>
      <c r="L108" s="268"/>
      <c r="M108" s="268"/>
      <c r="N108" s="268"/>
      <c r="O108" s="268"/>
      <c r="P108" s="268"/>
      <c r="Q108" s="268"/>
      <c r="R108" s="268"/>
      <c r="S108" s="268"/>
      <c r="T108" s="269"/>
      <c r="U108" s="262"/>
      <c r="AD108" s="174" t="s">
        <v>145</v>
      </c>
      <c r="AE108" s="174"/>
      <c r="AF108" s="174"/>
      <c r="AG108" s="1561">
        <f>'FE-1770 S-1'!AG108</f>
        <v>1</v>
      </c>
      <c r="AH108" s="88" t="s">
        <v>146</v>
      </c>
      <c r="AI108" s="1561">
        <f>'FE-1770 S-1'!AI108</f>
        <v>1</v>
      </c>
      <c r="AJ108" s="95" t="s">
        <v>173</v>
      </c>
      <c r="AK108" s="24"/>
      <c r="AL108" s="24"/>
      <c r="AM108" s="24"/>
      <c r="AN108" s="24"/>
    </row>
    <row r="109" spans="1:41" ht="16.5" customHeight="1" x14ac:dyDescent="0.2">
      <c r="B109" s="262"/>
      <c r="C109" s="262"/>
      <c r="D109" s="262"/>
      <c r="E109" s="262"/>
      <c r="F109" s="262"/>
      <c r="G109" s="262"/>
      <c r="H109" s="262"/>
      <c r="I109" s="262"/>
      <c r="J109" s="262"/>
      <c r="K109" s="262"/>
      <c r="L109" s="262"/>
      <c r="M109" s="262"/>
      <c r="N109" s="262"/>
      <c r="O109" s="262"/>
      <c r="P109" s="262"/>
      <c r="Q109" s="262"/>
      <c r="R109" s="262"/>
      <c r="S109" s="262"/>
      <c r="T109" s="262"/>
      <c r="U109" s="262"/>
      <c r="AD109" s="174"/>
      <c r="AE109" s="174"/>
      <c r="AF109" s="174"/>
      <c r="AG109" s="95"/>
      <c r="AH109" s="88"/>
      <c r="AI109" s="95"/>
      <c r="AJ109" s="95"/>
      <c r="AK109" s="24"/>
      <c r="AL109" s="24"/>
      <c r="AM109" s="24"/>
      <c r="AN109" s="24"/>
    </row>
    <row r="110" spans="1:41" ht="16.5" customHeight="1" x14ac:dyDescent="0.2">
      <c r="B110" s="262"/>
      <c r="C110" s="262"/>
      <c r="D110" s="262"/>
      <c r="E110" s="262"/>
      <c r="F110" s="262"/>
      <c r="G110" s="262"/>
      <c r="H110" s="262"/>
      <c r="I110" s="262"/>
      <c r="J110" s="262"/>
      <c r="K110" s="262"/>
      <c r="L110" s="262"/>
      <c r="M110" s="262"/>
      <c r="N110" s="262"/>
      <c r="O110" s="262"/>
      <c r="P110" s="262"/>
      <c r="Q110" s="262"/>
      <c r="R110" s="262"/>
      <c r="S110" s="262"/>
      <c r="T110" s="262"/>
      <c r="U110" s="262"/>
      <c r="AD110" s="174"/>
      <c r="AE110" s="174"/>
      <c r="AF110" s="174"/>
      <c r="AG110" s="95"/>
      <c r="AH110" s="88"/>
      <c r="AI110" s="95"/>
      <c r="AJ110" s="95"/>
      <c r="AK110" s="24"/>
      <c r="AL110" s="24"/>
      <c r="AM110" s="24"/>
      <c r="AN110" s="24"/>
    </row>
    <row r="111" spans="1:41" ht="16.5" customHeight="1" x14ac:dyDescent="0.2">
      <c r="B111" s="262"/>
      <c r="C111" s="262"/>
      <c r="D111" s="262"/>
      <c r="E111" s="262"/>
      <c r="F111" s="262"/>
      <c r="G111" s="262"/>
      <c r="H111" s="262"/>
      <c r="I111" s="262"/>
      <c r="J111" s="262"/>
      <c r="K111" s="262"/>
      <c r="L111" s="262"/>
      <c r="M111" s="262"/>
      <c r="N111" s="262"/>
      <c r="O111" s="262"/>
      <c r="P111" s="262"/>
      <c r="Q111" s="262"/>
      <c r="R111" s="262"/>
      <c r="S111" s="262"/>
      <c r="T111" s="262"/>
      <c r="U111" s="262"/>
      <c r="AD111" s="174"/>
      <c r="AE111" s="174"/>
      <c r="AF111" s="174"/>
      <c r="AG111" s="95"/>
      <c r="AH111" s="88"/>
      <c r="AI111" s="95"/>
      <c r="AJ111" s="95"/>
      <c r="AK111" s="24"/>
      <c r="AL111" s="24"/>
      <c r="AM111" s="24"/>
      <c r="AN111" s="24"/>
    </row>
    <row r="112" spans="1:41" ht="16.5" customHeight="1" x14ac:dyDescent="0.2">
      <c r="B112" s="262"/>
      <c r="C112" s="262"/>
      <c r="D112" s="262"/>
      <c r="E112" s="262"/>
      <c r="F112" s="262"/>
      <c r="G112" s="262"/>
      <c r="H112" s="262"/>
      <c r="I112" s="262"/>
      <c r="J112" s="262"/>
      <c r="K112" s="262"/>
      <c r="L112" s="262"/>
      <c r="M112" s="262"/>
      <c r="N112" s="262"/>
      <c r="O112" s="262"/>
      <c r="P112" s="262"/>
      <c r="Q112" s="262"/>
      <c r="R112" s="262"/>
      <c r="S112" s="262"/>
      <c r="T112" s="262"/>
      <c r="U112" s="262"/>
      <c r="AD112" s="174"/>
      <c r="AE112" s="174"/>
      <c r="AF112" s="174"/>
      <c r="AG112" s="95"/>
      <c r="AH112" s="88"/>
      <c r="AI112" s="95"/>
      <c r="AJ112" s="95"/>
      <c r="AK112" s="24"/>
      <c r="AL112" s="24"/>
      <c r="AM112" s="24"/>
      <c r="AN112" s="24"/>
    </row>
    <row r="113" spans="1:41" ht="16.5" customHeight="1" x14ac:dyDescent="0.2">
      <c r="B113" s="262"/>
      <c r="C113" s="262"/>
      <c r="D113" s="262"/>
      <c r="E113" s="262"/>
      <c r="F113" s="262"/>
      <c r="G113" s="262"/>
      <c r="H113" s="262"/>
      <c r="I113" s="262"/>
      <c r="J113" s="262"/>
      <c r="K113" s="262"/>
      <c r="L113" s="262"/>
      <c r="M113" s="262"/>
      <c r="N113" s="262"/>
      <c r="O113" s="262"/>
      <c r="P113" s="262"/>
      <c r="Q113" s="262"/>
      <c r="R113" s="262"/>
      <c r="S113" s="262"/>
      <c r="T113" s="262"/>
      <c r="U113" s="262"/>
      <c r="AD113" s="174"/>
      <c r="AE113" s="174"/>
      <c r="AF113" s="174"/>
      <c r="AG113" s="95"/>
      <c r="AH113" s="88"/>
      <c r="AI113" s="95"/>
      <c r="AJ113" s="95"/>
      <c r="AK113" s="24"/>
      <c r="AL113" s="24"/>
      <c r="AM113" s="24"/>
      <c r="AN113" s="24"/>
    </row>
    <row r="114" spans="1:41" ht="9.9499999999999993" customHeight="1" x14ac:dyDescent="0.2">
      <c r="A114" s="1"/>
      <c r="B114" s="4"/>
      <c r="C114" s="4"/>
      <c r="D114" s="4"/>
      <c r="AO114" s="1"/>
    </row>
    <row r="117" spans="1:41" ht="9.9499999999999993" customHeight="1" x14ac:dyDescent="0.2">
      <c r="Q117" s="6"/>
      <c r="R117" s="6"/>
      <c r="S117" s="6"/>
      <c r="T117" s="6"/>
      <c r="U117" s="6"/>
      <c r="V117" s="6"/>
      <c r="W117" s="6"/>
      <c r="X117" s="6"/>
      <c r="Y117" s="6"/>
      <c r="Z117" s="6"/>
    </row>
    <row r="118" spans="1:41" ht="9.9499999999999993" customHeight="1" x14ac:dyDescent="0.2">
      <c r="E118" s="155"/>
      <c r="Q118" s="6"/>
      <c r="R118" s="6"/>
      <c r="S118" s="6"/>
      <c r="T118" s="6"/>
      <c r="U118" s="6"/>
      <c r="V118" s="6"/>
      <c r="W118" s="6"/>
      <c r="X118" s="6"/>
      <c r="Y118" s="6"/>
      <c r="Z118" s="6"/>
    </row>
    <row r="119" spans="1:41" ht="9.9499999999999993" customHeight="1" x14ac:dyDescent="0.2">
      <c r="B119" s="6"/>
      <c r="C119" s="6"/>
      <c r="E119" s="155"/>
      <c r="F119" s="6"/>
      <c r="G119" s="6"/>
      <c r="H119" s="6"/>
      <c r="I119" s="6"/>
      <c r="J119" s="6"/>
      <c r="K119" s="6"/>
      <c r="L119" s="81"/>
      <c r="M119" s="6"/>
      <c r="N119" s="6"/>
      <c r="O119" s="6"/>
      <c r="P119" s="6"/>
      <c r="Q119" s="6"/>
      <c r="R119" s="6"/>
      <c r="S119" s="6"/>
      <c r="T119" s="6"/>
      <c r="U119" s="6"/>
      <c r="V119" s="6"/>
      <c r="W119" s="6"/>
      <c r="X119" s="6"/>
      <c r="Y119" s="6"/>
      <c r="Z119" s="6"/>
    </row>
    <row r="121" spans="1:41" ht="9.9499999999999993" customHeight="1" x14ac:dyDescent="0.2">
      <c r="B121" s="6"/>
      <c r="C121" s="6"/>
      <c r="D121" s="6"/>
      <c r="E121" s="6"/>
      <c r="F121" s="6"/>
      <c r="G121" s="6"/>
      <c r="H121" s="6"/>
      <c r="I121" s="6"/>
      <c r="J121" s="6"/>
      <c r="K121" s="6"/>
      <c r="L121" s="81"/>
      <c r="M121" s="6"/>
      <c r="N121" s="6"/>
      <c r="O121" s="6"/>
      <c r="P121" s="6"/>
      <c r="Q121" s="6"/>
      <c r="R121" s="6"/>
      <c r="S121" s="6"/>
      <c r="T121" s="6"/>
      <c r="U121" s="6"/>
      <c r="V121" s="6"/>
      <c r="W121" s="6"/>
      <c r="X121" s="6"/>
      <c r="Y121" s="6"/>
      <c r="Z121" s="6"/>
    </row>
  </sheetData>
  <mergeCells count="133">
    <mergeCell ref="AP83:AX86"/>
    <mergeCell ref="AB86:AF87"/>
    <mergeCell ref="L83:S84"/>
    <mergeCell ref="C86:K87"/>
    <mergeCell ref="L86:S87"/>
    <mergeCell ref="T86:W87"/>
    <mergeCell ref="X86:AA87"/>
    <mergeCell ref="T83:W84"/>
    <mergeCell ref="X83:AA84"/>
    <mergeCell ref="AB83:AF84"/>
    <mergeCell ref="X92:AA93"/>
    <mergeCell ref="C30:AA31"/>
    <mergeCell ref="C32:AA34"/>
    <mergeCell ref="B62:B63"/>
    <mergeCell ref="C62:AA63"/>
    <mergeCell ref="Z38:AA40"/>
    <mergeCell ref="P36:AA37"/>
    <mergeCell ref="C36:H37"/>
    <mergeCell ref="C39:Y40"/>
    <mergeCell ref="L50:AA51"/>
    <mergeCell ref="C59:AA60"/>
    <mergeCell ref="B80:B81"/>
    <mergeCell ref="B83:B84"/>
    <mergeCell ref="B86:B87"/>
    <mergeCell ref="B89:B90"/>
    <mergeCell ref="C46:AA47"/>
    <mergeCell ref="C53:E54"/>
    <mergeCell ref="F53:AA54"/>
    <mergeCell ref="C50:K51"/>
    <mergeCell ref="T80:W81"/>
    <mergeCell ref="X80:AA81"/>
    <mergeCell ref="L80:S81"/>
    <mergeCell ref="AB80:AF81"/>
    <mergeCell ref="AG75:AN75"/>
    <mergeCell ref="AG79:AN79"/>
    <mergeCell ref="AB79:AF79"/>
    <mergeCell ref="AG80:AM81"/>
    <mergeCell ref="AG83:AM84"/>
    <mergeCell ref="C94:AA97"/>
    <mergeCell ref="C83:K84"/>
    <mergeCell ref="C80:K81"/>
    <mergeCell ref="AG95:AM96"/>
    <mergeCell ref="AG86:AM87"/>
    <mergeCell ref="AG88:AM90"/>
    <mergeCell ref="AG92:AM93"/>
    <mergeCell ref="AE94:AF97"/>
    <mergeCell ref="AB75:AF75"/>
    <mergeCell ref="AB89:AF90"/>
    <mergeCell ref="AB92:AF93"/>
    <mergeCell ref="C89:K90"/>
    <mergeCell ref="L89:S90"/>
    <mergeCell ref="T89:W90"/>
    <mergeCell ref="X89:AA90"/>
    <mergeCell ref="C92:K93"/>
    <mergeCell ref="L92:S93"/>
    <mergeCell ref="T92:W93"/>
    <mergeCell ref="AG76:AN77"/>
    <mergeCell ref="AB76:AF76"/>
    <mergeCell ref="C79:K79"/>
    <mergeCell ref="L79:S79"/>
    <mergeCell ref="X77:AA77"/>
    <mergeCell ref="T78:W79"/>
    <mergeCell ref="X78:AA79"/>
    <mergeCell ref="T77:W77"/>
    <mergeCell ref="C64:AA65"/>
    <mergeCell ref="T75:AA75"/>
    <mergeCell ref="T76:AA76"/>
    <mergeCell ref="L76:S77"/>
    <mergeCell ref="C76:K77"/>
    <mergeCell ref="L75:S75"/>
    <mergeCell ref="C67:Y68"/>
    <mergeCell ref="Z66:AA68"/>
    <mergeCell ref="AB77:AF77"/>
    <mergeCell ref="AB69:AN69"/>
    <mergeCell ref="C75:K75"/>
    <mergeCell ref="AB20:AN20"/>
    <mergeCell ref="AB18:AN18"/>
    <mergeCell ref="AD2:AE7"/>
    <mergeCell ref="M3:AC3"/>
    <mergeCell ref="AB19:AN19"/>
    <mergeCell ref="M2:AC2"/>
    <mergeCell ref="AF3:AG4"/>
    <mergeCell ref="AH3:AI4"/>
    <mergeCell ref="AJ3:AK4"/>
    <mergeCell ref="AL3:AM4"/>
    <mergeCell ref="B2:B7"/>
    <mergeCell ref="D2:K4"/>
    <mergeCell ref="C6:L6"/>
    <mergeCell ref="C21:D22"/>
    <mergeCell ref="B18:B19"/>
    <mergeCell ref="C5:L5"/>
    <mergeCell ref="C20:AA20"/>
    <mergeCell ref="B21:B22"/>
    <mergeCell ref="C18:AA19"/>
    <mergeCell ref="E21:AA22"/>
    <mergeCell ref="AB21:AM22"/>
    <mergeCell ref="C48:AA48"/>
    <mergeCell ref="C24:E25"/>
    <mergeCell ref="F24:AA25"/>
    <mergeCell ref="F27:AA28"/>
    <mergeCell ref="C27:E28"/>
    <mergeCell ref="AB66:AM68"/>
    <mergeCell ref="AB24:AM25"/>
    <mergeCell ref="AB27:AM28"/>
    <mergeCell ref="AB30:AM31"/>
    <mergeCell ref="AB58:AM60"/>
    <mergeCell ref="AB50:AM51"/>
    <mergeCell ref="AB52:AM54"/>
    <mergeCell ref="AB55:AM57"/>
    <mergeCell ref="AB33:AM34"/>
    <mergeCell ref="AB36:AM37"/>
    <mergeCell ref="AB47:AN47"/>
    <mergeCell ref="AB46:AN46"/>
    <mergeCell ref="AB38:AM40"/>
    <mergeCell ref="AB64:AM65"/>
    <mergeCell ref="AB42:AN42"/>
    <mergeCell ref="AB61:AM63"/>
    <mergeCell ref="AB48:AN48"/>
    <mergeCell ref="K57:AA57"/>
    <mergeCell ref="B24:B25"/>
    <mergeCell ref="B27:B28"/>
    <mergeCell ref="B75:B77"/>
    <mergeCell ref="B36:B37"/>
    <mergeCell ref="B46:B47"/>
    <mergeCell ref="B64:B65"/>
    <mergeCell ref="B39:B40"/>
    <mergeCell ref="B56:B57"/>
    <mergeCell ref="B30:B31"/>
    <mergeCell ref="B33:B34"/>
    <mergeCell ref="B67:B68"/>
    <mergeCell ref="B59:B60"/>
    <mergeCell ref="B50:B51"/>
    <mergeCell ref="B53:B54"/>
  </mergeCells>
  <phoneticPr fontId="10" type="noConversion"/>
  <pageMargins left="0.196850393700787" right="0.23622047244094499" top="0.196850393700787" bottom="0.27559055118110198" header="0.196850393700787" footer="0.23622047244094499"/>
  <pageSetup paperSize="5" scale="67"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00B0F0"/>
    <pageSetUpPr fitToPage="1"/>
  </sheetPr>
  <dimension ref="A1:BC147"/>
  <sheetViews>
    <sheetView showGridLines="0" view="pageBreakPreview" zoomScaleNormal="75" zoomScaleSheetLayoutView="100" workbookViewId="0">
      <selection activeCell="N76" sqref="N76:Q77"/>
    </sheetView>
  </sheetViews>
  <sheetFormatPr defaultColWidth="3.7109375" defaultRowHeight="9.9499999999999993" customHeight="1" x14ac:dyDescent="0.2"/>
  <cols>
    <col min="1" max="1" width="3.7109375" customWidth="1"/>
    <col min="2" max="2" width="5.28515625" customWidth="1"/>
    <col min="3" max="4" width="5.140625" customWidth="1"/>
    <col min="30" max="30" width="3.5703125" customWidth="1"/>
    <col min="31" max="31" width="3.85546875" customWidth="1"/>
    <col min="47" max="47" width="9.7109375" bestFit="1" customWidth="1"/>
  </cols>
  <sheetData>
    <row r="1" spans="1:41" ht="9.9499999999999993" customHeight="1" x14ac:dyDescent="0.2">
      <c r="A1" s="1"/>
      <c r="B1" s="7"/>
      <c r="AO1" s="1"/>
    </row>
    <row r="2" spans="1:41" ht="12.75" customHeight="1" x14ac:dyDescent="0.25">
      <c r="A2" s="7"/>
      <c r="B2" s="2395" t="s">
        <v>41</v>
      </c>
      <c r="C2" s="2315" t="s">
        <v>88</v>
      </c>
      <c r="D2" s="2315"/>
      <c r="E2" s="2315"/>
      <c r="F2" s="2315"/>
      <c r="G2" s="2315"/>
      <c r="H2" s="2315"/>
      <c r="I2" s="2315"/>
      <c r="J2" s="2364"/>
      <c r="K2" s="2228" t="s">
        <v>153</v>
      </c>
      <c r="L2" s="2229"/>
      <c r="M2" s="2229"/>
      <c r="N2" s="2229"/>
      <c r="O2" s="2229"/>
      <c r="P2" s="2229"/>
      <c r="Q2" s="2229"/>
      <c r="R2" s="2229"/>
      <c r="S2" s="2229"/>
      <c r="T2" s="2229"/>
      <c r="U2" s="2229"/>
      <c r="V2" s="2229"/>
      <c r="W2" s="2229"/>
      <c r="X2" s="2229"/>
      <c r="Y2" s="2229"/>
      <c r="Z2" s="2229"/>
      <c r="AA2" s="2229"/>
      <c r="AB2" s="2229"/>
      <c r="AC2" s="2229"/>
      <c r="AD2" s="2230"/>
      <c r="AE2" s="2093" t="s">
        <v>32</v>
      </c>
      <c r="AF2" s="2405"/>
      <c r="AG2" s="2359">
        <v>2</v>
      </c>
      <c r="AH2" s="2359"/>
      <c r="AI2" s="3118">
        <v>0</v>
      </c>
      <c r="AJ2" s="3118"/>
      <c r="AK2" s="2359">
        <f>'1770 S-1'!AJ3</f>
        <v>0</v>
      </c>
      <c r="AL2" s="2359"/>
      <c r="AM2" s="2359">
        <f>'1770 S-1'!AL3</f>
        <v>0</v>
      </c>
      <c r="AN2" s="2359"/>
    </row>
    <row r="3" spans="1:41" ht="15" customHeight="1" x14ac:dyDescent="0.2">
      <c r="B3" s="2395"/>
      <c r="C3" s="2315"/>
      <c r="D3" s="2315"/>
      <c r="E3" s="2315"/>
      <c r="F3" s="2315"/>
      <c r="G3" s="2315"/>
      <c r="H3" s="2315"/>
      <c r="I3" s="2315"/>
      <c r="J3" s="2364"/>
      <c r="K3" s="2360" t="s">
        <v>58</v>
      </c>
      <c r="L3" s="2209"/>
      <c r="M3" s="2209"/>
      <c r="N3" s="2209"/>
      <c r="O3" s="2209"/>
      <c r="P3" s="2209"/>
      <c r="Q3" s="2209"/>
      <c r="R3" s="2209"/>
      <c r="S3" s="2209"/>
      <c r="T3" s="2209"/>
      <c r="U3" s="2209"/>
      <c r="V3" s="2209"/>
      <c r="W3" s="2209"/>
      <c r="X3" s="2209"/>
      <c r="Y3" s="2209"/>
      <c r="Z3" s="2209"/>
      <c r="AA3" s="2209"/>
      <c r="AB3" s="2209"/>
      <c r="AC3" s="2209"/>
      <c r="AD3" s="2361"/>
      <c r="AE3" s="2093"/>
      <c r="AF3" s="2405"/>
      <c r="AG3" s="2359"/>
      <c r="AH3" s="2359"/>
      <c r="AI3" s="3118"/>
      <c r="AJ3" s="3118"/>
      <c r="AK3" s="2359"/>
      <c r="AL3" s="2359"/>
      <c r="AM3" s="2359"/>
      <c r="AN3" s="2359"/>
    </row>
    <row r="4" spans="1:41" ht="3" customHeight="1" thickBot="1" x14ac:dyDescent="0.25">
      <c r="B4" s="2395"/>
      <c r="C4" s="2315"/>
      <c r="D4" s="2315"/>
      <c r="E4" s="2315"/>
      <c r="F4" s="2315"/>
      <c r="G4" s="2315"/>
      <c r="H4" s="2315"/>
      <c r="I4" s="2315"/>
      <c r="J4" s="2364"/>
      <c r="K4" s="540"/>
      <c r="L4" s="541"/>
      <c r="M4" s="541"/>
      <c r="N4" s="541"/>
      <c r="O4" s="541"/>
      <c r="P4" s="541"/>
      <c r="Q4" s="541"/>
      <c r="R4" s="541"/>
      <c r="S4" s="541"/>
      <c r="T4" s="541"/>
      <c r="U4" s="541"/>
      <c r="V4" s="541"/>
      <c r="W4" s="541"/>
      <c r="X4" s="541"/>
      <c r="Y4" s="541"/>
      <c r="Z4" s="541"/>
      <c r="AA4" s="541"/>
      <c r="AB4" s="541"/>
      <c r="AC4" s="541"/>
      <c r="AD4" s="542"/>
      <c r="AE4" s="2093"/>
      <c r="AF4" s="2405"/>
      <c r="AG4" s="283"/>
      <c r="AH4" s="283"/>
      <c r="AI4" s="543"/>
      <c r="AJ4" s="543"/>
      <c r="AK4" s="283"/>
      <c r="AL4" s="283"/>
      <c r="AM4" s="283"/>
      <c r="AN4" s="283"/>
    </row>
    <row r="5" spans="1:41" ht="21.75" customHeight="1" x14ac:dyDescent="0.2">
      <c r="B5" s="2395"/>
      <c r="C5" s="3115" t="s">
        <v>677</v>
      </c>
      <c r="D5" s="3115"/>
      <c r="E5" s="3115"/>
      <c r="F5" s="3115"/>
      <c r="G5" s="3115"/>
      <c r="H5" s="3115"/>
      <c r="I5" s="3115"/>
      <c r="J5" s="3116"/>
      <c r="K5" s="88" t="s">
        <v>24</v>
      </c>
      <c r="L5" s="3117" t="s">
        <v>178</v>
      </c>
      <c r="M5" s="3117"/>
      <c r="N5" s="3117"/>
      <c r="O5" s="3117"/>
      <c r="P5" s="3117"/>
      <c r="Q5" s="3117"/>
      <c r="R5" s="3117"/>
      <c r="S5" s="3117"/>
      <c r="T5" s="3117"/>
      <c r="U5" s="3117"/>
      <c r="V5" s="3117"/>
      <c r="W5" s="3117"/>
      <c r="X5" s="51"/>
      <c r="Y5" s="51"/>
      <c r="Z5" s="51"/>
      <c r="AA5" s="51"/>
      <c r="AB5" s="51"/>
      <c r="AC5" s="51"/>
      <c r="AD5" s="51"/>
      <c r="AE5" s="2093"/>
      <c r="AF5" s="2405"/>
      <c r="AG5" s="283"/>
      <c r="AH5" s="283"/>
      <c r="AI5" s="283"/>
      <c r="AJ5" s="283"/>
      <c r="AK5" s="283"/>
      <c r="AL5" s="283"/>
      <c r="AM5" s="283"/>
      <c r="AN5" s="283"/>
    </row>
    <row r="6" spans="1:41" ht="15" customHeight="1" x14ac:dyDescent="0.2">
      <c r="B6" s="2395"/>
      <c r="C6" s="3115" t="s">
        <v>34</v>
      </c>
      <c r="D6" s="3115"/>
      <c r="E6" s="3115"/>
      <c r="F6" s="3115"/>
      <c r="G6" s="3115"/>
      <c r="H6" s="3115"/>
      <c r="I6" s="3115"/>
      <c r="J6" s="3116"/>
      <c r="K6" s="167" t="s">
        <v>24</v>
      </c>
      <c r="L6" s="61" t="s">
        <v>629</v>
      </c>
      <c r="M6" s="51"/>
      <c r="N6" s="51"/>
      <c r="O6" s="51"/>
      <c r="P6" s="51"/>
      <c r="Q6" s="51"/>
      <c r="R6" s="51"/>
      <c r="S6" s="51"/>
      <c r="T6" s="51"/>
      <c r="U6" s="51"/>
      <c r="V6" s="51"/>
      <c r="W6" s="51"/>
      <c r="X6" s="51"/>
      <c r="Y6" s="51"/>
      <c r="Z6" s="51"/>
      <c r="AA6" s="51"/>
      <c r="AB6" s="51"/>
      <c r="AC6" s="51"/>
      <c r="AD6" s="51"/>
      <c r="AE6" s="2093"/>
      <c r="AF6" s="2405"/>
      <c r="AG6" s="518"/>
      <c r="AH6" s="518"/>
      <c r="AI6" s="518"/>
      <c r="AJ6" s="518"/>
      <c r="AK6" s="518"/>
      <c r="AL6" s="518"/>
      <c r="AM6" s="518"/>
      <c r="AN6" s="518"/>
    </row>
    <row r="7" spans="1:41" ht="12.75" customHeight="1" x14ac:dyDescent="0.2">
      <c r="B7" s="2395"/>
      <c r="K7" s="167" t="s">
        <v>24</v>
      </c>
      <c r="L7" s="61" t="s">
        <v>630</v>
      </c>
      <c r="M7" s="8"/>
      <c r="N7" s="8"/>
      <c r="O7" s="8"/>
      <c r="P7" s="51"/>
      <c r="Q7" s="51"/>
      <c r="R7" s="51"/>
      <c r="S7" s="51"/>
      <c r="T7" s="51"/>
      <c r="U7" s="51"/>
      <c r="V7" s="51"/>
      <c r="W7" s="51"/>
      <c r="X7" s="51"/>
      <c r="Y7" s="51"/>
      <c r="Z7" s="51"/>
      <c r="AA7" s="51"/>
      <c r="AB7" s="51"/>
      <c r="AC7" s="51"/>
      <c r="AD7" s="51"/>
      <c r="AE7" s="2093"/>
      <c r="AF7" s="2405"/>
    </row>
    <row r="8" spans="1:41" ht="15" customHeight="1" thickBot="1" x14ac:dyDescent="0.25">
      <c r="B8" s="2396"/>
      <c r="C8" s="72"/>
      <c r="D8" s="72"/>
      <c r="E8" s="72"/>
      <c r="F8" s="72"/>
      <c r="G8" s="72"/>
      <c r="H8" s="72"/>
      <c r="I8" s="72"/>
      <c r="J8" s="114"/>
      <c r="K8" s="167" t="s">
        <v>24</v>
      </c>
      <c r="L8" s="61" t="s">
        <v>631</v>
      </c>
      <c r="T8" s="51"/>
      <c r="U8" s="51"/>
      <c r="V8" s="51"/>
      <c r="W8" s="51"/>
      <c r="X8" s="51"/>
      <c r="Y8" s="51"/>
      <c r="Z8" s="51"/>
      <c r="AA8" s="51"/>
      <c r="AB8" s="51"/>
      <c r="AC8" s="51"/>
      <c r="AD8" s="51"/>
      <c r="AE8" s="2095"/>
      <c r="AF8" s="2406"/>
      <c r="AG8" s="51"/>
      <c r="AH8" s="8"/>
      <c r="AI8" s="72"/>
      <c r="AJ8" s="72"/>
      <c r="AK8" s="72"/>
      <c r="AL8" s="72"/>
      <c r="AM8" s="72"/>
      <c r="AN8" s="8"/>
    </row>
    <row r="9" spans="1:41" ht="2.25" customHeight="1" x14ac:dyDescent="0.2">
      <c r="B9" s="98"/>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20"/>
    </row>
    <row r="10" spans="1:41" s="24" customFormat="1" ht="18" customHeight="1" x14ac:dyDescent="0.25">
      <c r="B10" s="158" t="s">
        <v>36</v>
      </c>
      <c r="C10" s="100"/>
      <c r="D10" s="100"/>
      <c r="E10" s="100"/>
      <c r="F10" s="100"/>
      <c r="G10" s="100"/>
      <c r="H10" s="88" t="s">
        <v>29</v>
      </c>
      <c r="I10" s="95"/>
      <c r="J10" s="1609" t="str">
        <f>'FE-1770 S-II'!J10</f>
        <v/>
      </c>
      <c r="K10" s="1609" t="str">
        <f>'FE-1770 S-II'!K10</f>
        <v/>
      </c>
      <c r="L10" s="560"/>
      <c r="M10" s="1609" t="str">
        <f>'FE-1770 S-II'!M10</f>
        <v/>
      </c>
      <c r="N10" s="1609" t="str">
        <f>'FE-1770 S-II'!N10</f>
        <v/>
      </c>
      <c r="O10" s="1609" t="str">
        <f>'FE-1770 S-II'!O10</f>
        <v/>
      </c>
      <c r="P10" s="560"/>
      <c r="Q10" s="1609" t="str">
        <f>'FE-1770 S-II'!Q10</f>
        <v/>
      </c>
      <c r="R10" s="1609" t="str">
        <f>'FE-1770 S-II'!R10</f>
        <v/>
      </c>
      <c r="S10" s="1609" t="str">
        <f>'FE-1770 S-II'!S10</f>
        <v/>
      </c>
      <c r="T10" s="560"/>
      <c r="U10" s="1609" t="str">
        <f>'FE-1770 S-II'!U10</f>
        <v/>
      </c>
      <c r="V10" s="560"/>
      <c r="W10" s="1609" t="str">
        <f>'FE-1770 S-II'!W10</f>
        <v/>
      </c>
      <c r="X10" s="1609" t="str">
        <f>'FE-1770 S-II'!X10</f>
        <v/>
      </c>
      <c r="Y10" s="1609" t="str">
        <f>'FE-1770 S-II'!Y10</f>
        <v/>
      </c>
      <c r="Z10" s="560"/>
      <c r="AA10" s="1609" t="str">
        <f>'FE-1770 S-II'!AA10</f>
        <v/>
      </c>
      <c r="AB10" s="1609" t="str">
        <f>'FE-1770 S-II'!AB10</f>
        <v/>
      </c>
      <c r="AC10" s="1609" t="str">
        <f>'FE-1770 S-II'!AC10</f>
        <v/>
      </c>
      <c r="AD10" s="25"/>
      <c r="AE10" s="25"/>
      <c r="AF10" s="25"/>
      <c r="AG10" s="25"/>
      <c r="AH10" s="25"/>
      <c r="AI10" s="25"/>
      <c r="AJ10" s="25"/>
      <c r="AK10" s="25"/>
      <c r="AL10" s="25"/>
      <c r="AM10" s="25"/>
      <c r="AN10" s="67"/>
    </row>
    <row r="11" spans="1:41" ht="3" customHeight="1" x14ac:dyDescent="0.25">
      <c r="B11" s="160"/>
      <c r="C11" s="130"/>
      <c r="D11" s="130"/>
      <c r="E11" s="130"/>
      <c r="F11" s="130"/>
      <c r="G11" s="130"/>
      <c r="H11" s="162"/>
      <c r="I11" s="130"/>
      <c r="J11" s="561"/>
      <c r="K11" s="562"/>
      <c r="L11" s="561"/>
      <c r="M11" s="561"/>
      <c r="N11" s="561"/>
      <c r="O11" s="561"/>
      <c r="P11" s="561"/>
      <c r="Q11" s="561"/>
      <c r="R11" s="561"/>
      <c r="S11" s="561"/>
      <c r="T11" s="561"/>
      <c r="U11" s="561"/>
      <c r="V11" s="561"/>
      <c r="W11" s="561"/>
      <c r="X11" s="561"/>
      <c r="Y11" s="561"/>
      <c r="Z11" s="561"/>
      <c r="AA11" s="561"/>
      <c r="AB11" s="561"/>
      <c r="AC11" s="561"/>
      <c r="AD11" s="519">
        <f>'FE-1770 S-II'!AD11</f>
        <v>0</v>
      </c>
      <c r="AE11" s="519">
        <f>'FE-1770 S-II'!AE11</f>
        <v>0</v>
      </c>
      <c r="AF11" s="519">
        <f>'FE-1770 S-II'!AF11</f>
        <v>0</v>
      </c>
      <c r="AG11" s="519">
        <f>'FE-1770 S-II'!AG11</f>
        <v>0</v>
      </c>
      <c r="AH11" s="519">
        <f>'FE-1770 S-II'!AH11</f>
        <v>0</v>
      </c>
      <c r="AI11" s="519">
        <f>'FE-1770 S-II'!AI11</f>
        <v>0</v>
      </c>
      <c r="AJ11" s="519">
        <f>'FE-1770 S-II'!AJ11</f>
        <v>0</v>
      </c>
      <c r="AK11" s="519">
        <f>'FE-1770 S-II'!AK11</f>
        <v>0</v>
      </c>
      <c r="AL11" s="519">
        <f>'FE-1770 S-II'!AL11</f>
        <v>0</v>
      </c>
      <c r="AM11" s="519">
        <f>'FE-1770 S-II'!AM11</f>
        <v>0</v>
      </c>
      <c r="AN11" s="74"/>
    </row>
    <row r="12" spans="1:41" s="24" customFormat="1" ht="18.75" customHeight="1" x14ac:dyDescent="0.25">
      <c r="B12" s="158" t="s">
        <v>30</v>
      </c>
      <c r="C12" s="100"/>
      <c r="D12" s="100"/>
      <c r="E12" s="100"/>
      <c r="F12" s="100"/>
      <c r="G12" s="100"/>
      <c r="H12" s="88" t="s">
        <v>29</v>
      </c>
      <c r="I12" s="95"/>
      <c r="J12" s="1610" t="str">
        <f>'FE-1770 S-II'!J12</f>
        <v>0</v>
      </c>
      <c r="K12" s="1616"/>
      <c r="L12" s="1616"/>
      <c r="M12" s="1616"/>
      <c r="N12" s="1616"/>
      <c r="O12" s="1616"/>
      <c r="P12" s="1616"/>
      <c r="Q12" s="1616"/>
      <c r="R12" s="1616"/>
      <c r="S12" s="1616"/>
      <c r="T12" s="1616"/>
      <c r="U12" s="1616"/>
      <c r="V12" s="1616"/>
      <c r="W12" s="1616"/>
      <c r="X12" s="1616"/>
      <c r="Y12" s="1616"/>
      <c r="Z12" s="1616"/>
      <c r="AA12" s="1616"/>
      <c r="AB12" s="1616"/>
      <c r="AC12" s="1616"/>
      <c r="AD12" s="1611"/>
      <c r="AE12" s="1611"/>
      <c r="AF12" s="1611"/>
      <c r="AG12" s="1611"/>
      <c r="AH12" s="1611"/>
      <c r="AI12" s="1611"/>
      <c r="AJ12" s="1611"/>
      <c r="AK12" s="1611"/>
      <c r="AL12" s="1611"/>
      <c r="AM12" s="1611"/>
      <c r="AN12" s="67"/>
    </row>
    <row r="13" spans="1:41" ht="3" customHeight="1" thickBot="1" x14ac:dyDescent="0.25">
      <c r="B13" s="118"/>
      <c r="C13" s="2"/>
      <c r="D13" s="2"/>
      <c r="E13" s="2"/>
      <c r="F13" s="2"/>
      <c r="G13" s="2"/>
      <c r="H13" s="2"/>
      <c r="I13" s="2"/>
      <c r="J13" s="2"/>
      <c r="K13" s="91"/>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1"/>
    </row>
    <row r="14" spans="1:41" ht="9" customHeight="1" x14ac:dyDescent="0.2">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row>
    <row r="15" spans="1:41" ht="15" customHeight="1" x14ac:dyDescent="0.25">
      <c r="B15" s="105" t="s">
        <v>42</v>
      </c>
      <c r="C15" s="112"/>
      <c r="D15" s="112"/>
      <c r="E15" s="8"/>
      <c r="F15" s="112" t="s">
        <v>29</v>
      </c>
      <c r="G15" s="112" t="s">
        <v>178</v>
      </c>
      <c r="H15" s="112"/>
      <c r="I15" s="112"/>
      <c r="J15" s="112"/>
      <c r="K15" s="112"/>
      <c r="L15" s="112"/>
      <c r="M15" s="112"/>
      <c r="N15" s="112"/>
      <c r="O15" s="112"/>
      <c r="P15" s="112"/>
      <c r="Q15" s="112"/>
      <c r="R15" s="112"/>
      <c r="S15" s="112"/>
      <c r="T15" s="112"/>
      <c r="U15" s="112"/>
      <c r="V15" s="112"/>
      <c r="W15" s="112"/>
      <c r="X15" s="112"/>
      <c r="Y15" s="112"/>
      <c r="Z15" s="8"/>
      <c r="AA15" s="8"/>
      <c r="AB15" s="8"/>
      <c r="AC15" s="8"/>
      <c r="AD15" s="8"/>
      <c r="AE15" s="25"/>
      <c r="AF15" s="25"/>
      <c r="AG15" s="25"/>
      <c r="AH15" s="8"/>
      <c r="AI15" s="8"/>
      <c r="AJ15" s="8"/>
      <c r="AK15" s="8"/>
      <c r="AL15" s="8"/>
      <c r="AM15" s="8"/>
      <c r="AN15" s="8"/>
    </row>
    <row r="16" spans="1:41" ht="4.5" customHeight="1" x14ac:dyDescent="0.2">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row>
    <row r="17" spans="2:40" ht="15" customHeight="1" x14ac:dyDescent="0.2">
      <c r="B17" s="2203" t="s">
        <v>79</v>
      </c>
      <c r="C17" s="2203" t="s">
        <v>52</v>
      </c>
      <c r="D17" s="2204"/>
      <c r="E17" s="2204"/>
      <c r="F17" s="2204"/>
      <c r="G17" s="2204"/>
      <c r="H17" s="2204"/>
      <c r="I17" s="2204"/>
      <c r="J17" s="2204"/>
      <c r="K17" s="2204"/>
      <c r="L17" s="2204"/>
      <c r="M17" s="2204"/>
      <c r="N17" s="2204"/>
      <c r="O17" s="2204"/>
      <c r="P17" s="2204"/>
      <c r="Q17" s="2205"/>
      <c r="R17" s="2204" t="s">
        <v>126</v>
      </c>
      <c r="S17" s="2204"/>
      <c r="T17" s="2204"/>
      <c r="U17" s="2204"/>
      <c r="V17" s="2204"/>
      <c r="W17" s="2204"/>
      <c r="X17" s="2204"/>
      <c r="Y17" s="2204"/>
      <c r="Z17" s="2204"/>
      <c r="AA17" s="2204"/>
      <c r="AB17" s="2204"/>
      <c r="AC17" s="2204"/>
      <c r="AD17" s="2203" t="s">
        <v>3</v>
      </c>
      <c r="AE17" s="2204"/>
      <c r="AF17" s="2204"/>
      <c r="AG17" s="2204"/>
      <c r="AH17" s="2204"/>
      <c r="AI17" s="2204"/>
      <c r="AJ17" s="2204"/>
      <c r="AK17" s="2204"/>
      <c r="AL17" s="2204"/>
      <c r="AM17" s="2204"/>
      <c r="AN17" s="2205"/>
    </row>
    <row r="18" spans="2:40" ht="12" customHeight="1" x14ac:dyDescent="0.2">
      <c r="B18" s="2202"/>
      <c r="C18" s="2202"/>
      <c r="D18" s="2191"/>
      <c r="E18" s="2191"/>
      <c r="F18" s="2191"/>
      <c r="G18" s="2191"/>
      <c r="H18" s="2191"/>
      <c r="I18" s="2191"/>
      <c r="J18" s="2191"/>
      <c r="K18" s="2191"/>
      <c r="L18" s="2191"/>
      <c r="M18" s="2191"/>
      <c r="N18" s="2191"/>
      <c r="O18" s="2191"/>
      <c r="P18" s="2191"/>
      <c r="Q18" s="2192"/>
      <c r="R18" s="2191" t="s">
        <v>127</v>
      </c>
      <c r="S18" s="2191"/>
      <c r="T18" s="2191"/>
      <c r="U18" s="2191"/>
      <c r="V18" s="2191"/>
      <c r="W18" s="2191"/>
      <c r="X18" s="2191"/>
      <c r="Y18" s="2191"/>
      <c r="Z18" s="2191"/>
      <c r="AA18" s="2191"/>
      <c r="AB18" s="2191"/>
      <c r="AC18" s="2191"/>
      <c r="AD18" s="204"/>
      <c r="AE18" s="101"/>
      <c r="AF18" s="101"/>
      <c r="AG18" s="101"/>
      <c r="AH18" s="101"/>
      <c r="AI18" s="101"/>
      <c r="AJ18" s="101"/>
      <c r="AK18" s="101"/>
      <c r="AL18" s="101"/>
      <c r="AM18" s="101"/>
      <c r="AN18" s="501"/>
    </row>
    <row r="19" spans="2:40" ht="12" customHeight="1" x14ac:dyDescent="0.2">
      <c r="B19" s="2202"/>
      <c r="C19" s="2202"/>
      <c r="D19" s="2191"/>
      <c r="E19" s="2191"/>
      <c r="F19" s="2191"/>
      <c r="G19" s="2191"/>
      <c r="H19" s="2191"/>
      <c r="I19" s="2191"/>
      <c r="J19" s="2191"/>
      <c r="K19" s="2191"/>
      <c r="L19" s="2191"/>
      <c r="M19" s="2191"/>
      <c r="N19" s="2191"/>
      <c r="O19" s="2191"/>
      <c r="P19" s="2191"/>
      <c r="Q19" s="2192"/>
      <c r="R19" s="2397" t="s">
        <v>73</v>
      </c>
      <c r="S19" s="2398"/>
      <c r="T19" s="2398"/>
      <c r="U19" s="2398"/>
      <c r="V19" s="2398"/>
      <c r="W19" s="2398"/>
      <c r="X19" s="2398"/>
      <c r="Y19" s="2398"/>
      <c r="Z19" s="2398"/>
      <c r="AA19" s="2398"/>
      <c r="AB19" s="2398"/>
      <c r="AC19" s="2399"/>
      <c r="AD19" s="2202" t="s">
        <v>73</v>
      </c>
      <c r="AE19" s="2191"/>
      <c r="AF19" s="2191"/>
      <c r="AG19" s="2191"/>
      <c r="AH19" s="2191"/>
      <c r="AI19" s="2191"/>
      <c r="AJ19" s="2191"/>
      <c r="AK19" s="2191"/>
      <c r="AL19" s="2191"/>
      <c r="AM19" s="2191"/>
      <c r="AN19" s="2192"/>
    </row>
    <row r="20" spans="2:40" s="44" customFormat="1" ht="12" customHeight="1" x14ac:dyDescent="0.2">
      <c r="B20" s="245" t="s">
        <v>68</v>
      </c>
      <c r="C20" s="2251" t="s">
        <v>67</v>
      </c>
      <c r="D20" s="2252"/>
      <c r="E20" s="2252"/>
      <c r="F20" s="2252"/>
      <c r="G20" s="2252"/>
      <c r="H20" s="2252"/>
      <c r="I20" s="2252"/>
      <c r="J20" s="2252"/>
      <c r="K20" s="2252"/>
      <c r="L20" s="2252"/>
      <c r="M20" s="2252"/>
      <c r="N20" s="2252"/>
      <c r="O20" s="2252"/>
      <c r="P20" s="2252"/>
      <c r="Q20" s="2253"/>
      <c r="R20" s="2252" t="s">
        <v>69</v>
      </c>
      <c r="S20" s="2252"/>
      <c r="T20" s="2252"/>
      <c r="U20" s="2252"/>
      <c r="V20" s="2252"/>
      <c r="W20" s="2252"/>
      <c r="X20" s="2252"/>
      <c r="Y20" s="2252"/>
      <c r="Z20" s="2252"/>
      <c r="AA20" s="2252"/>
      <c r="AB20" s="2252"/>
      <c r="AC20" s="2252"/>
      <c r="AD20" s="2251" t="s">
        <v>70</v>
      </c>
      <c r="AE20" s="2252"/>
      <c r="AF20" s="2252"/>
      <c r="AG20" s="2252"/>
      <c r="AH20" s="2252"/>
      <c r="AI20" s="2252"/>
      <c r="AJ20" s="2252"/>
      <c r="AK20" s="2252"/>
      <c r="AL20" s="2252"/>
      <c r="AM20" s="2252"/>
      <c r="AN20" s="2253"/>
    </row>
    <row r="21" spans="2:40" ht="3" hidden="1" customHeight="1" x14ac:dyDescent="0.2">
      <c r="B21" s="246"/>
      <c r="C21" s="246"/>
      <c r="D21" s="241"/>
      <c r="E21" s="241"/>
      <c r="F21" s="241"/>
      <c r="G21" s="241"/>
      <c r="H21" s="241"/>
      <c r="I21" s="241"/>
      <c r="J21" s="241"/>
      <c r="K21" s="241"/>
      <c r="L21" s="241"/>
      <c r="M21" s="241"/>
      <c r="N21" s="241"/>
      <c r="O21" s="241"/>
      <c r="P21" s="241"/>
      <c r="Q21" s="242"/>
      <c r="R21" s="241"/>
      <c r="S21" s="241"/>
      <c r="T21" s="241"/>
      <c r="U21" s="241"/>
      <c r="V21" s="241"/>
      <c r="W21" s="241"/>
      <c r="X21" s="241"/>
      <c r="Y21" s="241"/>
      <c r="Z21" s="241"/>
      <c r="AA21" s="241"/>
      <c r="AB21" s="241"/>
      <c r="AC21" s="241"/>
      <c r="AD21" s="246"/>
      <c r="AE21" s="241"/>
      <c r="AF21" s="241"/>
      <c r="AG21" s="241"/>
      <c r="AH21" s="241"/>
      <c r="AI21" s="241"/>
      <c r="AJ21" s="241"/>
      <c r="AK21" s="241"/>
      <c r="AL21" s="241"/>
      <c r="AM21" s="241"/>
      <c r="AN21" s="242"/>
    </row>
    <row r="22" spans="2:40" ht="15" customHeight="1" x14ac:dyDescent="0.25">
      <c r="B22" s="2282" t="s">
        <v>584</v>
      </c>
      <c r="C22" s="2402" t="s">
        <v>632</v>
      </c>
      <c r="D22" s="2403"/>
      <c r="E22" s="2403"/>
      <c r="F22" s="2403"/>
      <c r="G22" s="2403"/>
      <c r="H22" s="2403"/>
      <c r="I22" s="2403"/>
      <c r="J22" s="2403"/>
      <c r="K22" s="2403"/>
      <c r="L22" s="2403"/>
      <c r="M22" s="2403"/>
      <c r="N22" s="2403"/>
      <c r="O22" s="2403"/>
      <c r="P22" s="2403"/>
      <c r="Q22" s="2404"/>
      <c r="R22" s="2193">
        <f>'FE-1770 S-II'!R22:AB23</f>
        <v>0</v>
      </c>
      <c r="S22" s="2194"/>
      <c r="T22" s="2194"/>
      <c r="U22" s="2194"/>
      <c r="V22" s="2194"/>
      <c r="W22" s="2194"/>
      <c r="X22" s="2194"/>
      <c r="Y22" s="2194"/>
      <c r="Z22" s="2194"/>
      <c r="AA22" s="2194"/>
      <c r="AB22" s="2194"/>
      <c r="AC22" s="433"/>
      <c r="AD22" s="2193">
        <f>'FE-1770 S-II'!AD22:AM23</f>
        <v>0</v>
      </c>
      <c r="AE22" s="2194"/>
      <c r="AF22" s="2194"/>
      <c r="AG22" s="2194"/>
      <c r="AH22" s="2194"/>
      <c r="AI22" s="2194"/>
      <c r="AJ22" s="2194"/>
      <c r="AK22" s="2194"/>
      <c r="AL22" s="2194"/>
      <c r="AM22" s="2194"/>
      <c r="AN22" s="418"/>
    </row>
    <row r="23" spans="2:40" ht="15" customHeight="1" x14ac:dyDescent="0.25">
      <c r="B23" s="2279"/>
      <c r="C23" s="2276"/>
      <c r="D23" s="2277"/>
      <c r="E23" s="2277"/>
      <c r="F23" s="2277"/>
      <c r="G23" s="2277"/>
      <c r="H23" s="2277"/>
      <c r="I23" s="2277"/>
      <c r="J23" s="2277"/>
      <c r="K23" s="2277"/>
      <c r="L23" s="2277"/>
      <c r="M23" s="2277"/>
      <c r="N23" s="2277"/>
      <c r="O23" s="2277"/>
      <c r="P23" s="2277"/>
      <c r="Q23" s="2281"/>
      <c r="R23" s="2195"/>
      <c r="S23" s="2196"/>
      <c r="T23" s="2196"/>
      <c r="U23" s="2196"/>
      <c r="V23" s="2196"/>
      <c r="W23" s="2196"/>
      <c r="X23" s="2196"/>
      <c r="Y23" s="2196"/>
      <c r="Z23" s="2196"/>
      <c r="AA23" s="2196"/>
      <c r="AB23" s="2196"/>
      <c r="AC23" s="432"/>
      <c r="AD23" s="2195"/>
      <c r="AE23" s="2196"/>
      <c r="AF23" s="2196"/>
      <c r="AG23" s="2196"/>
      <c r="AH23" s="2196"/>
      <c r="AI23" s="2196"/>
      <c r="AJ23" s="2196"/>
      <c r="AK23" s="2196"/>
      <c r="AL23" s="2196"/>
      <c r="AM23" s="2196"/>
      <c r="AN23" s="434"/>
    </row>
    <row r="24" spans="2:40" ht="3" customHeight="1" x14ac:dyDescent="0.2">
      <c r="B24" s="204"/>
      <c r="C24" s="305"/>
      <c r="D24" s="313"/>
      <c r="E24" s="313"/>
      <c r="F24" s="313"/>
      <c r="G24" s="313"/>
      <c r="H24" s="313"/>
      <c r="I24" s="313"/>
      <c r="J24" s="313"/>
      <c r="K24" s="313"/>
      <c r="L24" s="313"/>
      <c r="M24" s="313"/>
      <c r="N24" s="313"/>
      <c r="O24" s="313"/>
      <c r="P24" s="313"/>
      <c r="Q24" s="314"/>
      <c r="R24" s="445"/>
      <c r="S24" s="446"/>
      <c r="T24" s="446"/>
      <c r="U24" s="100"/>
      <c r="V24" s="100"/>
      <c r="W24" s="100"/>
      <c r="X24" s="100"/>
      <c r="Y24" s="100"/>
      <c r="Z24" s="100"/>
      <c r="AA24" s="100"/>
      <c r="AB24" s="100"/>
      <c r="AC24" s="100"/>
      <c r="AD24" s="204"/>
      <c r="AE24" s="446"/>
      <c r="AF24" s="100"/>
      <c r="AG24" s="446"/>
      <c r="AH24" s="446"/>
      <c r="AI24" s="446"/>
      <c r="AJ24" s="446"/>
      <c r="AK24" s="446"/>
      <c r="AL24" s="446"/>
      <c r="AM24" s="446"/>
      <c r="AN24" s="358"/>
    </row>
    <row r="25" spans="2:40" ht="15" customHeight="1" x14ac:dyDescent="0.25">
      <c r="B25" s="2202" t="s">
        <v>585</v>
      </c>
      <c r="C25" s="2274" t="s">
        <v>684</v>
      </c>
      <c r="D25" s="2275"/>
      <c r="E25" s="2275"/>
      <c r="F25" s="2275"/>
      <c r="G25" s="2275"/>
      <c r="H25" s="2275"/>
      <c r="I25" s="2275"/>
      <c r="J25" s="2275"/>
      <c r="K25" s="2275"/>
      <c r="L25" s="2275"/>
      <c r="M25" s="2275"/>
      <c r="N25" s="2275"/>
      <c r="O25" s="2275"/>
      <c r="P25" s="2275"/>
      <c r="Q25" s="2280"/>
      <c r="R25" s="2197">
        <f>'FE-1770 S-II'!R25:AB26</f>
        <v>0</v>
      </c>
      <c r="S25" s="2198"/>
      <c r="T25" s="2198"/>
      <c r="U25" s="2198"/>
      <c r="V25" s="2198"/>
      <c r="W25" s="2198"/>
      <c r="X25" s="2198"/>
      <c r="Y25" s="2198"/>
      <c r="Z25" s="2198"/>
      <c r="AA25" s="2198"/>
      <c r="AB25" s="2198"/>
      <c r="AC25" s="1514"/>
      <c r="AD25" s="2197">
        <f>'FE-1770 S-II'!AD25:AM26</f>
        <v>0</v>
      </c>
      <c r="AE25" s="2198"/>
      <c r="AF25" s="2198"/>
      <c r="AG25" s="2198"/>
      <c r="AH25" s="2198"/>
      <c r="AI25" s="2198"/>
      <c r="AJ25" s="2198"/>
      <c r="AK25" s="2198"/>
      <c r="AL25" s="2198"/>
      <c r="AM25" s="2198"/>
      <c r="AN25" s="405"/>
    </row>
    <row r="26" spans="2:40" ht="15.75" x14ac:dyDescent="0.25">
      <c r="B26" s="2232"/>
      <c r="C26" s="2276" t="s">
        <v>159</v>
      </c>
      <c r="D26" s="2277"/>
      <c r="E26" s="2277"/>
      <c r="F26" s="2277"/>
      <c r="G26" s="2277"/>
      <c r="H26" s="2277"/>
      <c r="I26" s="2277"/>
      <c r="J26" s="2277"/>
      <c r="K26" s="2277"/>
      <c r="L26" s="2277"/>
      <c r="M26" s="2277"/>
      <c r="N26" s="2277"/>
      <c r="O26" s="2277"/>
      <c r="P26" s="2277"/>
      <c r="Q26" s="2281"/>
      <c r="R26" s="2195"/>
      <c r="S26" s="2196"/>
      <c r="T26" s="2196"/>
      <c r="U26" s="2196"/>
      <c r="V26" s="2196"/>
      <c r="W26" s="2196"/>
      <c r="X26" s="2196"/>
      <c r="Y26" s="2196"/>
      <c r="Z26" s="2196"/>
      <c r="AA26" s="2196"/>
      <c r="AB26" s="2196"/>
      <c r="AC26" s="432"/>
      <c r="AD26" s="2195"/>
      <c r="AE26" s="2196"/>
      <c r="AF26" s="2196"/>
      <c r="AG26" s="2196"/>
      <c r="AH26" s="2196"/>
      <c r="AI26" s="2196"/>
      <c r="AJ26" s="2196"/>
      <c r="AK26" s="2196"/>
      <c r="AL26" s="2196"/>
      <c r="AM26" s="2196"/>
      <c r="AN26" s="434"/>
    </row>
    <row r="27" spans="2:40" ht="3" customHeight="1" x14ac:dyDescent="0.2">
      <c r="B27" s="1460"/>
      <c r="C27" s="1617"/>
      <c r="D27" s="1618"/>
      <c r="E27" s="1618"/>
      <c r="F27" s="1618"/>
      <c r="G27" s="1618"/>
      <c r="H27" s="1618"/>
      <c r="I27" s="1618"/>
      <c r="J27" s="1618"/>
      <c r="K27" s="1618"/>
      <c r="L27" s="1618"/>
      <c r="M27" s="1618"/>
      <c r="N27" s="1618"/>
      <c r="O27" s="1618"/>
      <c r="P27" s="1618"/>
      <c r="Q27" s="1619"/>
      <c r="R27" s="1620"/>
      <c r="S27" s="1572"/>
      <c r="T27" s="1572"/>
      <c r="U27" s="239"/>
      <c r="V27" s="239"/>
      <c r="W27" s="239"/>
      <c r="X27" s="239"/>
      <c r="Y27" s="239"/>
      <c r="Z27" s="239"/>
      <c r="AA27" s="239"/>
      <c r="AB27" s="239"/>
      <c r="AC27" s="239"/>
      <c r="AD27" s="2193">
        <f>'FE-1770 S-II'!AD28</f>
        <v>0</v>
      </c>
      <c r="AE27" s="2194"/>
      <c r="AF27" s="2194"/>
      <c r="AG27" s="2194"/>
      <c r="AH27" s="2194"/>
      <c r="AI27" s="2194"/>
      <c r="AJ27" s="2194"/>
      <c r="AK27" s="2194"/>
      <c r="AL27" s="2194"/>
      <c r="AM27" s="2194"/>
      <c r="AN27" s="1621"/>
    </row>
    <row r="28" spans="2:40" ht="15" customHeight="1" x14ac:dyDescent="0.25">
      <c r="B28" s="2202" t="s">
        <v>586</v>
      </c>
      <c r="C28" s="2240" t="s">
        <v>134</v>
      </c>
      <c r="D28" s="2241"/>
      <c r="E28" s="2241"/>
      <c r="F28" s="2241"/>
      <c r="G28" s="2241"/>
      <c r="H28" s="2241"/>
      <c r="I28" s="2241"/>
      <c r="J28" s="2241"/>
      <c r="K28" s="2241"/>
      <c r="L28" s="2241"/>
      <c r="M28" s="2241"/>
      <c r="N28" s="161"/>
      <c r="O28" s="161"/>
      <c r="P28" s="161"/>
      <c r="Q28" s="316"/>
      <c r="R28" s="2197">
        <f>'FE-1770 S-II'!R28:AB29</f>
        <v>0</v>
      </c>
      <c r="S28" s="2198"/>
      <c r="T28" s="2198"/>
      <c r="U28" s="2198"/>
      <c r="V28" s="2198"/>
      <c r="W28" s="2198"/>
      <c r="X28" s="2198"/>
      <c r="Y28" s="2198"/>
      <c r="Z28" s="2198"/>
      <c r="AA28" s="2198"/>
      <c r="AB28" s="2198"/>
      <c r="AC28" s="1514"/>
      <c r="AD28" s="2197"/>
      <c r="AE28" s="2198"/>
      <c r="AF28" s="2198"/>
      <c r="AG28" s="2198"/>
      <c r="AH28" s="2198"/>
      <c r="AI28" s="2198"/>
      <c r="AJ28" s="2198"/>
      <c r="AK28" s="2198"/>
      <c r="AL28" s="2198"/>
      <c r="AM28" s="2198"/>
      <c r="AN28" s="405"/>
    </row>
    <row r="29" spans="2:40" ht="8.25" customHeight="1" x14ac:dyDescent="0.25">
      <c r="B29" s="2232"/>
      <c r="C29" s="2242"/>
      <c r="D29" s="2243"/>
      <c r="E29" s="2243"/>
      <c r="F29" s="2243"/>
      <c r="G29" s="2243"/>
      <c r="H29" s="2243"/>
      <c r="I29" s="2243"/>
      <c r="J29" s="2243"/>
      <c r="K29" s="2243"/>
      <c r="L29" s="2243"/>
      <c r="M29" s="2243"/>
      <c r="N29" s="1564"/>
      <c r="O29" s="1564"/>
      <c r="P29" s="1564"/>
      <c r="Q29" s="1565"/>
      <c r="R29" s="2195"/>
      <c r="S29" s="2196"/>
      <c r="T29" s="2196"/>
      <c r="U29" s="2196"/>
      <c r="V29" s="2196"/>
      <c r="W29" s="2196"/>
      <c r="X29" s="2196"/>
      <c r="Y29" s="2196"/>
      <c r="Z29" s="2196"/>
      <c r="AA29" s="2196"/>
      <c r="AB29" s="2196"/>
      <c r="AC29" s="432"/>
      <c r="AD29" s="2195"/>
      <c r="AE29" s="2196"/>
      <c r="AF29" s="2196"/>
      <c r="AG29" s="2196"/>
      <c r="AH29" s="2196"/>
      <c r="AI29" s="2196"/>
      <c r="AJ29" s="2196"/>
      <c r="AK29" s="2196"/>
      <c r="AL29" s="2196"/>
      <c r="AM29" s="2196"/>
      <c r="AN29" s="434"/>
    </row>
    <row r="30" spans="2:40" ht="3" customHeight="1" x14ac:dyDescent="0.2">
      <c r="B30" s="1460"/>
      <c r="C30" s="1622"/>
      <c r="D30" s="1623"/>
      <c r="E30" s="1623"/>
      <c r="F30" s="1623"/>
      <c r="G30" s="1623"/>
      <c r="H30" s="1623"/>
      <c r="I30" s="1623"/>
      <c r="J30" s="1623"/>
      <c r="K30" s="1623"/>
      <c r="L30" s="1623"/>
      <c r="M30" s="1623"/>
      <c r="N30" s="1623"/>
      <c r="O30" s="1623"/>
      <c r="P30" s="1623"/>
      <c r="Q30" s="1624"/>
      <c r="R30" s="1620"/>
      <c r="S30" s="1572"/>
      <c r="T30" s="1572"/>
      <c r="U30" s="239"/>
      <c r="V30" s="239"/>
      <c r="W30" s="239"/>
      <c r="X30" s="239"/>
      <c r="Y30" s="239"/>
      <c r="Z30" s="239"/>
      <c r="AA30" s="239"/>
      <c r="AB30" s="239"/>
      <c r="AC30" s="239"/>
      <c r="AD30" s="2193">
        <f>'FE-1770 S-II'!AD31</f>
        <v>0</v>
      </c>
      <c r="AE30" s="2194"/>
      <c r="AF30" s="2194"/>
      <c r="AG30" s="2194"/>
      <c r="AH30" s="2194"/>
      <c r="AI30" s="2194"/>
      <c r="AJ30" s="2194"/>
      <c r="AK30" s="2194"/>
      <c r="AL30" s="2194"/>
      <c r="AM30" s="2194"/>
      <c r="AN30" s="1621"/>
    </row>
    <row r="31" spans="2:40" ht="15" customHeight="1" x14ac:dyDescent="0.25">
      <c r="B31" s="2202" t="s">
        <v>587</v>
      </c>
      <c r="C31" s="2286" t="s">
        <v>54</v>
      </c>
      <c r="D31" s="2287"/>
      <c r="E31" s="2287"/>
      <c r="F31" s="2287"/>
      <c r="G31" s="2287"/>
      <c r="H31" s="2287"/>
      <c r="I31" s="2287"/>
      <c r="J31" s="2287"/>
      <c r="K31" s="2287"/>
      <c r="L31" s="2287"/>
      <c r="M31" s="2287"/>
      <c r="N31" s="2287"/>
      <c r="O31" s="2287"/>
      <c r="P31" s="2287"/>
      <c r="Q31" s="2288"/>
      <c r="R31" s="2197">
        <f>'FE-1770 S-II'!R31:AB32</f>
        <v>0</v>
      </c>
      <c r="S31" s="2198"/>
      <c r="T31" s="2198"/>
      <c r="U31" s="2198"/>
      <c r="V31" s="2198"/>
      <c r="W31" s="2198"/>
      <c r="X31" s="2198"/>
      <c r="Y31" s="2198"/>
      <c r="Z31" s="2198"/>
      <c r="AA31" s="2198"/>
      <c r="AB31" s="2198"/>
      <c r="AC31" s="1514"/>
      <c r="AD31" s="2197"/>
      <c r="AE31" s="2198"/>
      <c r="AF31" s="2198"/>
      <c r="AG31" s="2198"/>
      <c r="AH31" s="2198"/>
      <c r="AI31" s="2198"/>
      <c r="AJ31" s="2198"/>
      <c r="AK31" s="2198"/>
      <c r="AL31" s="2198"/>
      <c r="AM31" s="2198"/>
      <c r="AN31" s="405"/>
    </row>
    <row r="32" spans="2:40" ht="9" customHeight="1" x14ac:dyDescent="0.25">
      <c r="B32" s="2232"/>
      <c r="C32" s="2289"/>
      <c r="D32" s="2290"/>
      <c r="E32" s="2290"/>
      <c r="F32" s="2290"/>
      <c r="G32" s="2290"/>
      <c r="H32" s="2290"/>
      <c r="I32" s="2290"/>
      <c r="J32" s="2290"/>
      <c r="K32" s="2290"/>
      <c r="L32" s="2290"/>
      <c r="M32" s="2290"/>
      <c r="N32" s="2290"/>
      <c r="O32" s="2290"/>
      <c r="P32" s="2290"/>
      <c r="Q32" s="2291"/>
      <c r="R32" s="2195"/>
      <c r="S32" s="2196"/>
      <c r="T32" s="2196"/>
      <c r="U32" s="2196"/>
      <c r="V32" s="2196"/>
      <c r="W32" s="2196"/>
      <c r="X32" s="2196"/>
      <c r="Y32" s="2196"/>
      <c r="Z32" s="2196"/>
      <c r="AA32" s="2196"/>
      <c r="AB32" s="2196"/>
      <c r="AC32" s="432"/>
      <c r="AD32" s="2195"/>
      <c r="AE32" s="2196"/>
      <c r="AF32" s="2196"/>
      <c r="AG32" s="2196"/>
      <c r="AH32" s="2196"/>
      <c r="AI32" s="2196"/>
      <c r="AJ32" s="2196"/>
      <c r="AK32" s="2196"/>
      <c r="AL32" s="2196"/>
      <c r="AM32" s="2196"/>
      <c r="AN32" s="434"/>
    </row>
    <row r="33" spans="2:40" ht="3" customHeight="1" x14ac:dyDescent="0.2">
      <c r="B33" s="1460"/>
      <c r="C33" s="1617"/>
      <c r="D33" s="1618"/>
      <c r="E33" s="1618"/>
      <c r="F33" s="1618"/>
      <c r="G33" s="1618"/>
      <c r="H33" s="1618"/>
      <c r="I33" s="1618"/>
      <c r="J33" s="1618"/>
      <c r="K33" s="1618"/>
      <c r="L33" s="1618"/>
      <c r="M33" s="1618"/>
      <c r="N33" s="1618"/>
      <c r="O33" s="1618"/>
      <c r="P33" s="1618"/>
      <c r="Q33" s="1619"/>
      <c r="R33" s="1620"/>
      <c r="S33" s="1572"/>
      <c r="T33" s="1572"/>
      <c r="U33" s="239"/>
      <c r="V33" s="239"/>
      <c r="W33" s="239"/>
      <c r="X33" s="239"/>
      <c r="Y33" s="239"/>
      <c r="Z33" s="239"/>
      <c r="AA33" s="239"/>
      <c r="AB33" s="239"/>
      <c r="AC33" s="239"/>
      <c r="AD33" s="2193">
        <f>'FE-1770 S-II'!AD34</f>
        <v>0</v>
      </c>
      <c r="AE33" s="2194"/>
      <c r="AF33" s="2194"/>
      <c r="AG33" s="2194"/>
      <c r="AH33" s="2194"/>
      <c r="AI33" s="2194"/>
      <c r="AJ33" s="2194"/>
      <c r="AK33" s="2194"/>
      <c r="AL33" s="2194"/>
      <c r="AM33" s="2194"/>
      <c r="AN33" s="515"/>
    </row>
    <row r="34" spans="2:40" ht="15" customHeight="1" x14ac:dyDescent="0.25">
      <c r="B34" s="2202" t="s">
        <v>588</v>
      </c>
      <c r="C34" s="244" t="s">
        <v>90</v>
      </c>
      <c r="D34" s="139"/>
      <c r="E34" s="139"/>
      <c r="F34" s="139"/>
      <c r="G34" s="139"/>
      <c r="H34" s="139"/>
      <c r="I34" s="139"/>
      <c r="J34" s="139"/>
      <c r="K34" s="139"/>
      <c r="L34" s="139"/>
      <c r="M34" s="139"/>
      <c r="N34" s="139"/>
      <c r="O34" s="139"/>
      <c r="P34" s="139"/>
      <c r="Q34" s="314"/>
      <c r="R34" s="2197">
        <f>'FE-1770 S-II'!R34:AB35</f>
        <v>0</v>
      </c>
      <c r="S34" s="2198"/>
      <c r="T34" s="2198"/>
      <c r="U34" s="2198"/>
      <c r="V34" s="2198"/>
      <c r="W34" s="2198"/>
      <c r="X34" s="2198"/>
      <c r="Y34" s="2198"/>
      <c r="Z34" s="2198"/>
      <c r="AA34" s="2198"/>
      <c r="AB34" s="2198"/>
      <c r="AC34" s="1514"/>
      <c r="AD34" s="2197"/>
      <c r="AE34" s="2198"/>
      <c r="AF34" s="2198"/>
      <c r="AG34" s="2198"/>
      <c r="AH34" s="2198"/>
      <c r="AI34" s="2198"/>
      <c r="AJ34" s="2198"/>
      <c r="AK34" s="2198"/>
      <c r="AL34" s="2198"/>
      <c r="AM34" s="2198"/>
      <c r="AN34" s="405"/>
    </row>
    <row r="35" spans="2:40" ht="15" customHeight="1" x14ac:dyDescent="0.25">
      <c r="B35" s="2232"/>
      <c r="C35" s="2400" t="s">
        <v>633</v>
      </c>
      <c r="D35" s="2401"/>
      <c r="E35" s="2401"/>
      <c r="F35" s="2401"/>
      <c r="G35" s="2401"/>
      <c r="H35" s="2401"/>
      <c r="I35" s="2401"/>
      <c r="J35" s="2401"/>
      <c r="K35" s="2401"/>
      <c r="L35" s="2401"/>
      <c r="M35" s="2401"/>
      <c r="N35" s="2401"/>
      <c r="O35" s="2401"/>
      <c r="P35" s="2401"/>
      <c r="Q35" s="1566"/>
      <c r="R35" s="2195"/>
      <c r="S35" s="2196"/>
      <c r="T35" s="2196"/>
      <c r="U35" s="2196"/>
      <c r="V35" s="2196"/>
      <c r="W35" s="2196"/>
      <c r="X35" s="2196"/>
      <c r="Y35" s="2196"/>
      <c r="Z35" s="2196"/>
      <c r="AA35" s="2196"/>
      <c r="AB35" s="2196"/>
      <c r="AC35" s="432"/>
      <c r="AD35" s="2195"/>
      <c r="AE35" s="2196"/>
      <c r="AF35" s="2196"/>
      <c r="AG35" s="2196"/>
      <c r="AH35" s="2196"/>
      <c r="AI35" s="2196"/>
      <c r="AJ35" s="2196"/>
      <c r="AK35" s="2196"/>
      <c r="AL35" s="2196"/>
      <c r="AM35" s="2196"/>
      <c r="AN35" s="434"/>
    </row>
    <row r="36" spans="2:40" ht="3" customHeight="1" x14ac:dyDescent="0.2">
      <c r="B36" s="204"/>
      <c r="C36" s="305"/>
      <c r="D36" s="313"/>
      <c r="E36" s="313"/>
      <c r="F36" s="313"/>
      <c r="G36" s="313"/>
      <c r="H36" s="313"/>
      <c r="I36" s="313"/>
      <c r="J36" s="313"/>
      <c r="K36" s="313"/>
      <c r="L36" s="313"/>
      <c r="M36" s="313"/>
      <c r="N36" s="313"/>
      <c r="O36" s="313"/>
      <c r="P36" s="313"/>
      <c r="Q36" s="314"/>
      <c r="R36" s="445"/>
      <c r="S36" s="446"/>
      <c r="T36" s="446"/>
      <c r="U36" s="100"/>
      <c r="V36" s="100"/>
      <c r="W36" s="100"/>
      <c r="X36" s="100"/>
      <c r="Y36" s="100"/>
      <c r="Z36" s="100"/>
      <c r="AA36" s="100"/>
      <c r="AB36" s="100"/>
      <c r="AC36" s="100"/>
      <c r="AD36" s="204"/>
      <c r="AE36" s="446"/>
      <c r="AF36" s="100"/>
      <c r="AG36" s="100"/>
      <c r="AH36" s="100"/>
      <c r="AI36" s="100"/>
      <c r="AJ36" s="100"/>
      <c r="AK36" s="100"/>
      <c r="AL36" s="100"/>
      <c r="AM36" s="100"/>
      <c r="AN36" s="209"/>
    </row>
    <row r="37" spans="2:40" ht="15" customHeight="1" x14ac:dyDescent="0.25">
      <c r="B37" s="2202" t="s">
        <v>589</v>
      </c>
      <c r="C37" s="2240" t="s">
        <v>160</v>
      </c>
      <c r="D37" s="2241"/>
      <c r="E37" s="2241"/>
      <c r="F37" s="2241"/>
      <c r="G37" s="2241"/>
      <c r="H37" s="2241"/>
      <c r="I37" s="2241"/>
      <c r="J37" s="2241"/>
      <c r="K37" s="2241"/>
      <c r="L37" s="2241"/>
      <c r="M37" s="2241"/>
      <c r="N37" s="2241"/>
      <c r="O37" s="2241"/>
      <c r="P37" s="2241"/>
      <c r="Q37" s="2245"/>
      <c r="R37" s="2197">
        <f>'FE-1770 S-II'!R37:AB38</f>
        <v>0</v>
      </c>
      <c r="S37" s="2198"/>
      <c r="T37" s="2198"/>
      <c r="U37" s="2198"/>
      <c r="V37" s="2198"/>
      <c r="W37" s="2198"/>
      <c r="X37" s="2198"/>
      <c r="Y37" s="2198"/>
      <c r="Z37" s="2198"/>
      <c r="AA37" s="2198"/>
      <c r="AB37" s="2198"/>
      <c r="AC37" s="1514"/>
      <c r="AD37" s="2197">
        <f>'FE-1770 S-II'!AD37:AM38</f>
        <v>0</v>
      </c>
      <c r="AE37" s="2198"/>
      <c r="AF37" s="2198"/>
      <c r="AG37" s="2198"/>
      <c r="AH37" s="2198"/>
      <c r="AI37" s="2198"/>
      <c r="AJ37" s="2198"/>
      <c r="AK37" s="2198"/>
      <c r="AL37" s="2198"/>
      <c r="AM37" s="2198"/>
      <c r="AN37" s="405"/>
    </row>
    <row r="38" spans="2:40" ht="6.75" customHeight="1" x14ac:dyDescent="0.25">
      <c r="B38" s="2232"/>
      <c r="C38" s="2242"/>
      <c r="D38" s="2243"/>
      <c r="E38" s="2243"/>
      <c r="F38" s="2243"/>
      <c r="G38" s="2243"/>
      <c r="H38" s="2243"/>
      <c r="I38" s="2243"/>
      <c r="J38" s="2243"/>
      <c r="K38" s="2243"/>
      <c r="L38" s="2243"/>
      <c r="M38" s="2243"/>
      <c r="N38" s="2243"/>
      <c r="O38" s="2243"/>
      <c r="P38" s="2243"/>
      <c r="Q38" s="2246"/>
      <c r="R38" s="2195"/>
      <c r="S38" s="2196"/>
      <c r="T38" s="2196"/>
      <c r="U38" s="2196"/>
      <c r="V38" s="2196"/>
      <c r="W38" s="2196"/>
      <c r="X38" s="2196"/>
      <c r="Y38" s="2196"/>
      <c r="Z38" s="2196"/>
      <c r="AA38" s="2196"/>
      <c r="AB38" s="2196"/>
      <c r="AC38" s="432"/>
      <c r="AD38" s="2195"/>
      <c r="AE38" s="2196"/>
      <c r="AF38" s="2196"/>
      <c r="AG38" s="2196"/>
      <c r="AH38" s="2196"/>
      <c r="AI38" s="2196"/>
      <c r="AJ38" s="2196"/>
      <c r="AK38" s="2196"/>
      <c r="AL38" s="2196"/>
      <c r="AM38" s="2196"/>
      <c r="AN38" s="434"/>
    </row>
    <row r="39" spans="2:40" ht="3" customHeight="1" x14ac:dyDescent="0.2">
      <c r="B39" s="204"/>
      <c r="C39" s="315"/>
      <c r="D39" s="161"/>
      <c r="E39" s="161"/>
      <c r="F39" s="161"/>
      <c r="G39" s="161"/>
      <c r="H39" s="161"/>
      <c r="I39" s="161"/>
      <c r="J39" s="161"/>
      <c r="K39" s="161"/>
      <c r="L39" s="161"/>
      <c r="M39" s="161"/>
      <c r="N39" s="161"/>
      <c r="O39" s="161"/>
      <c r="P39" s="161"/>
      <c r="Q39" s="316"/>
      <c r="R39" s="445"/>
      <c r="S39" s="446"/>
      <c r="T39" s="446"/>
      <c r="U39" s="100"/>
      <c r="V39" s="100"/>
      <c r="W39" s="100"/>
      <c r="X39" s="100"/>
      <c r="Y39" s="100"/>
      <c r="Z39" s="100"/>
      <c r="AA39" s="100"/>
      <c r="AB39" s="100"/>
      <c r="AC39" s="100"/>
      <c r="AD39" s="1459"/>
      <c r="AE39" s="446"/>
      <c r="AF39" s="100"/>
      <c r="AG39" s="100"/>
      <c r="AH39" s="100"/>
      <c r="AI39" s="100"/>
      <c r="AJ39" s="100"/>
      <c r="AK39" s="100"/>
      <c r="AL39" s="100"/>
      <c r="AM39" s="100"/>
      <c r="AN39" s="209"/>
    </row>
    <row r="40" spans="2:40" ht="15" customHeight="1" x14ac:dyDescent="0.25">
      <c r="B40" s="2202" t="s">
        <v>592</v>
      </c>
      <c r="C40" s="2240" t="s">
        <v>182</v>
      </c>
      <c r="D40" s="2241"/>
      <c r="E40" s="2241"/>
      <c r="F40" s="2241"/>
      <c r="G40" s="2241"/>
      <c r="H40" s="2241"/>
      <c r="I40" s="2241"/>
      <c r="J40" s="2241"/>
      <c r="K40" s="2241"/>
      <c r="L40" s="2241"/>
      <c r="M40" s="2241"/>
      <c r="N40" s="2241"/>
      <c r="O40" s="2241"/>
      <c r="P40" s="2241"/>
      <c r="Q40" s="316"/>
      <c r="R40" s="2197">
        <f>'FE-1770 S-II'!R40:AB41</f>
        <v>0</v>
      </c>
      <c r="S40" s="2198"/>
      <c r="T40" s="2198"/>
      <c r="U40" s="2198"/>
      <c r="V40" s="2198"/>
      <c r="W40" s="2198"/>
      <c r="X40" s="2198"/>
      <c r="Y40" s="2198"/>
      <c r="Z40" s="2198"/>
      <c r="AA40" s="2198"/>
      <c r="AB40" s="2198"/>
      <c r="AC40" s="420"/>
      <c r="AD40" s="2384">
        <f>'FE-1770 S-II'!AD40:AM41</f>
        <v>0</v>
      </c>
      <c r="AE40" s="2385"/>
      <c r="AF40" s="2385"/>
      <c r="AG40" s="2385"/>
      <c r="AH40" s="2385"/>
      <c r="AI40" s="2385"/>
      <c r="AJ40" s="2385"/>
      <c r="AK40" s="2385"/>
      <c r="AL40" s="2385"/>
      <c r="AM40" s="2385"/>
      <c r="AN40" s="444"/>
    </row>
    <row r="41" spans="2:40" ht="10.5" customHeight="1" x14ac:dyDescent="0.25">
      <c r="B41" s="2202"/>
      <c r="C41" s="2240"/>
      <c r="D41" s="2241"/>
      <c r="E41" s="2241"/>
      <c r="F41" s="2241"/>
      <c r="G41" s="2241"/>
      <c r="H41" s="2241"/>
      <c r="I41" s="2241"/>
      <c r="J41" s="2241"/>
      <c r="K41" s="2241"/>
      <c r="L41" s="2241"/>
      <c r="M41" s="2241"/>
      <c r="N41" s="2241"/>
      <c r="O41" s="2241"/>
      <c r="P41" s="2241"/>
      <c r="Q41" s="316"/>
      <c r="R41" s="2197"/>
      <c r="S41" s="2198"/>
      <c r="T41" s="2198"/>
      <c r="U41" s="2198"/>
      <c r="V41" s="2198"/>
      <c r="W41" s="2198"/>
      <c r="X41" s="2198"/>
      <c r="Y41" s="2198"/>
      <c r="Z41" s="2198"/>
      <c r="AA41" s="2198"/>
      <c r="AB41" s="2198"/>
      <c r="AC41" s="420"/>
      <c r="AD41" s="2384"/>
      <c r="AE41" s="2385"/>
      <c r="AF41" s="2385"/>
      <c r="AG41" s="2385"/>
      <c r="AH41" s="2385"/>
      <c r="AI41" s="2385"/>
      <c r="AJ41" s="2385"/>
      <c r="AK41" s="2385"/>
      <c r="AL41" s="2385"/>
      <c r="AM41" s="2385"/>
      <c r="AN41" s="444"/>
    </row>
    <row r="42" spans="2:40" ht="3" customHeight="1" x14ac:dyDescent="0.2">
      <c r="B42" s="204"/>
      <c r="C42" s="315"/>
      <c r="D42" s="161"/>
      <c r="E42" s="161"/>
      <c r="F42" s="161"/>
      <c r="G42" s="161"/>
      <c r="H42" s="161"/>
      <c r="I42" s="161"/>
      <c r="J42" s="161"/>
      <c r="K42" s="161"/>
      <c r="L42" s="161"/>
      <c r="M42" s="161"/>
      <c r="N42" s="161"/>
      <c r="O42" s="161"/>
      <c r="P42" s="161"/>
      <c r="Q42" s="316"/>
      <c r="R42" s="445"/>
      <c r="S42" s="446"/>
      <c r="T42" s="446"/>
      <c r="U42" s="100"/>
      <c r="V42" s="100"/>
      <c r="W42" s="100"/>
      <c r="X42" s="100"/>
      <c r="Y42" s="100"/>
      <c r="Z42" s="100"/>
      <c r="AA42" s="100"/>
      <c r="AB42" s="100"/>
      <c r="AC42" s="100"/>
      <c r="AD42" s="1459"/>
      <c r="AE42" s="446"/>
      <c r="AF42" s="100"/>
      <c r="AG42" s="100"/>
      <c r="AH42" s="100"/>
      <c r="AI42" s="100"/>
      <c r="AJ42" s="100"/>
      <c r="AK42" s="100"/>
      <c r="AL42" s="100"/>
      <c r="AM42" s="100"/>
      <c r="AN42" s="209"/>
    </row>
    <row r="43" spans="2:40" ht="15" customHeight="1" x14ac:dyDescent="0.25">
      <c r="B43" s="2203" t="s">
        <v>593</v>
      </c>
      <c r="C43" s="2270" t="s">
        <v>183</v>
      </c>
      <c r="D43" s="2365"/>
      <c r="E43" s="2365"/>
      <c r="F43" s="2365"/>
      <c r="G43" s="2365"/>
      <c r="H43" s="2365"/>
      <c r="I43" s="2365"/>
      <c r="J43" s="2365"/>
      <c r="K43" s="2365"/>
      <c r="L43" s="2365"/>
      <c r="M43" s="2365"/>
      <c r="N43" s="2366"/>
      <c r="O43" s="2366"/>
      <c r="P43" s="2366"/>
      <c r="Q43" s="2367"/>
      <c r="R43" s="2193">
        <f>'FE-1770 S-II'!R43:AB44</f>
        <v>0</v>
      </c>
      <c r="S43" s="2194"/>
      <c r="T43" s="2194"/>
      <c r="U43" s="2194"/>
      <c r="V43" s="2194"/>
      <c r="W43" s="2194"/>
      <c r="X43" s="2194"/>
      <c r="Y43" s="2194"/>
      <c r="Z43" s="2194"/>
      <c r="AA43" s="2194"/>
      <c r="AB43" s="2194"/>
      <c r="AC43" s="433"/>
      <c r="AD43" s="2193">
        <f>'FE-1770 S-II'!AD43:AM44</f>
        <v>0</v>
      </c>
      <c r="AE43" s="2194"/>
      <c r="AF43" s="2194"/>
      <c r="AG43" s="2194"/>
      <c r="AH43" s="2194"/>
      <c r="AI43" s="2194"/>
      <c r="AJ43" s="2194"/>
      <c r="AK43" s="2194"/>
      <c r="AL43" s="2194"/>
      <c r="AM43" s="2194"/>
      <c r="AN43" s="418"/>
    </row>
    <row r="44" spans="2:40" ht="8.25" customHeight="1" x14ac:dyDescent="0.25">
      <c r="B44" s="2232"/>
      <c r="C44" s="2242"/>
      <c r="D44" s="2243"/>
      <c r="E44" s="2243"/>
      <c r="F44" s="2243"/>
      <c r="G44" s="2243"/>
      <c r="H44" s="2243"/>
      <c r="I44" s="2243"/>
      <c r="J44" s="2243"/>
      <c r="K44" s="2243"/>
      <c r="L44" s="2243"/>
      <c r="M44" s="2243"/>
      <c r="N44" s="2368"/>
      <c r="O44" s="2368"/>
      <c r="P44" s="2368"/>
      <c r="Q44" s="2369"/>
      <c r="R44" s="2195"/>
      <c r="S44" s="2196"/>
      <c r="T44" s="2196"/>
      <c r="U44" s="2196"/>
      <c r="V44" s="2196"/>
      <c r="W44" s="2196"/>
      <c r="X44" s="2196"/>
      <c r="Y44" s="2196"/>
      <c r="Z44" s="2196"/>
      <c r="AA44" s="2196"/>
      <c r="AB44" s="2196"/>
      <c r="AC44" s="432"/>
      <c r="AD44" s="2195"/>
      <c r="AE44" s="2196"/>
      <c r="AF44" s="2196"/>
      <c r="AG44" s="2196"/>
      <c r="AH44" s="2196"/>
      <c r="AI44" s="2196"/>
      <c r="AJ44" s="2196"/>
      <c r="AK44" s="2196"/>
      <c r="AL44" s="2196"/>
      <c r="AM44" s="2196"/>
      <c r="AN44" s="434"/>
    </row>
    <row r="45" spans="2:40" ht="3" customHeight="1" x14ac:dyDescent="0.2">
      <c r="B45" s="1460"/>
      <c r="C45" s="1617"/>
      <c r="D45" s="1618"/>
      <c r="E45" s="1618"/>
      <c r="F45" s="1618"/>
      <c r="G45" s="1618"/>
      <c r="H45" s="1618"/>
      <c r="I45" s="1618"/>
      <c r="J45" s="1618"/>
      <c r="K45" s="1618"/>
      <c r="L45" s="1618"/>
      <c r="M45" s="1618"/>
      <c r="N45" s="1618"/>
      <c r="O45" s="1625"/>
      <c r="P45" s="1625"/>
      <c r="Q45" s="1619"/>
      <c r="R45" s="1620"/>
      <c r="S45" s="1572"/>
      <c r="T45" s="1572"/>
      <c r="U45" s="239"/>
      <c r="V45" s="239"/>
      <c r="W45" s="239"/>
      <c r="X45" s="239"/>
      <c r="Y45" s="239"/>
      <c r="Z45" s="239"/>
      <c r="AA45" s="239"/>
      <c r="AB45" s="239"/>
      <c r="AC45" s="239"/>
      <c r="AD45" s="2193">
        <f>'FE-1770 S-II'!AD46</f>
        <v>0</v>
      </c>
      <c r="AE45" s="2194"/>
      <c r="AF45" s="2194"/>
      <c r="AG45" s="2194"/>
      <c r="AH45" s="2194"/>
      <c r="AI45" s="2194"/>
      <c r="AJ45" s="2194"/>
      <c r="AK45" s="2194"/>
      <c r="AL45" s="2194"/>
      <c r="AM45" s="2194"/>
      <c r="AN45" s="515"/>
    </row>
    <row r="46" spans="2:40" ht="15" customHeight="1" x14ac:dyDescent="0.25">
      <c r="B46" s="2202" t="s">
        <v>594</v>
      </c>
      <c r="C46" s="3119" t="s">
        <v>634</v>
      </c>
      <c r="D46" s="3120"/>
      <c r="E46" s="3120"/>
      <c r="F46" s="3120"/>
      <c r="G46" s="3120"/>
      <c r="H46" s="3120"/>
      <c r="I46" s="3120"/>
      <c r="J46" s="3120"/>
      <c r="K46" s="3120"/>
      <c r="L46" s="3120"/>
      <c r="M46" s="3120"/>
      <c r="N46" s="3120"/>
      <c r="O46" s="3120"/>
      <c r="P46" s="3120"/>
      <c r="Q46" s="3121"/>
      <c r="R46" s="2197">
        <f>'FE-1770 S-II'!R46:AB47</f>
        <v>0</v>
      </c>
      <c r="S46" s="2198"/>
      <c r="T46" s="2198"/>
      <c r="U46" s="2198"/>
      <c r="V46" s="2198"/>
      <c r="W46" s="2198"/>
      <c r="X46" s="2198"/>
      <c r="Y46" s="2198"/>
      <c r="Z46" s="2198"/>
      <c r="AA46" s="2198"/>
      <c r="AB46" s="2198"/>
      <c r="AC46" s="1514"/>
      <c r="AD46" s="2197"/>
      <c r="AE46" s="2198"/>
      <c r="AF46" s="2198"/>
      <c r="AG46" s="2198"/>
      <c r="AH46" s="2198"/>
      <c r="AI46" s="2198"/>
      <c r="AJ46" s="2198"/>
      <c r="AK46" s="2198"/>
      <c r="AL46" s="2198"/>
      <c r="AM46" s="2198"/>
      <c r="AN46" s="405"/>
    </row>
    <row r="47" spans="2:40" ht="15" customHeight="1" x14ac:dyDescent="0.25">
      <c r="B47" s="2232"/>
      <c r="C47" s="3122"/>
      <c r="D47" s="3123"/>
      <c r="E47" s="3123"/>
      <c r="F47" s="3123"/>
      <c r="G47" s="3123"/>
      <c r="H47" s="3123"/>
      <c r="I47" s="3123"/>
      <c r="J47" s="3123"/>
      <c r="K47" s="3123"/>
      <c r="L47" s="3123"/>
      <c r="M47" s="3123"/>
      <c r="N47" s="3123"/>
      <c r="O47" s="3123"/>
      <c r="P47" s="3123"/>
      <c r="Q47" s="3124"/>
      <c r="R47" s="2195"/>
      <c r="S47" s="2196"/>
      <c r="T47" s="2196"/>
      <c r="U47" s="2196"/>
      <c r="V47" s="2196"/>
      <c r="W47" s="2196"/>
      <c r="X47" s="2196"/>
      <c r="Y47" s="2196"/>
      <c r="Z47" s="2196"/>
      <c r="AA47" s="2196"/>
      <c r="AB47" s="2196"/>
      <c r="AC47" s="432"/>
      <c r="AD47" s="2195"/>
      <c r="AE47" s="2196"/>
      <c r="AF47" s="2196"/>
      <c r="AG47" s="2196"/>
      <c r="AH47" s="2196"/>
      <c r="AI47" s="2196"/>
      <c r="AJ47" s="2196"/>
      <c r="AK47" s="2196"/>
      <c r="AL47" s="2196"/>
      <c r="AM47" s="2196"/>
      <c r="AN47" s="434"/>
    </row>
    <row r="48" spans="2:40" ht="3" customHeight="1" x14ac:dyDescent="0.2">
      <c r="B48" s="1460"/>
      <c r="C48" s="1617"/>
      <c r="D48" s="1618"/>
      <c r="E48" s="1618"/>
      <c r="F48" s="1618"/>
      <c r="G48" s="1618"/>
      <c r="H48" s="1618"/>
      <c r="I48" s="1618"/>
      <c r="J48" s="1618"/>
      <c r="K48" s="1618"/>
      <c r="L48" s="1618"/>
      <c r="M48" s="1618"/>
      <c r="N48" s="1618"/>
      <c r="O48" s="1625"/>
      <c r="P48" s="1625"/>
      <c r="Q48" s="1619"/>
      <c r="R48" s="1620"/>
      <c r="S48" s="1572"/>
      <c r="T48" s="1572"/>
      <c r="U48" s="239"/>
      <c r="V48" s="239"/>
      <c r="W48" s="239"/>
      <c r="X48" s="239"/>
      <c r="Y48" s="239"/>
      <c r="Z48" s="239"/>
      <c r="AA48" s="239"/>
      <c r="AB48" s="239"/>
      <c r="AC48" s="239"/>
      <c r="AD48" s="2193">
        <f>'FE-1770 S-II'!AD49</f>
        <v>0</v>
      </c>
      <c r="AE48" s="2194"/>
      <c r="AF48" s="2194"/>
      <c r="AG48" s="2194"/>
      <c r="AH48" s="2194"/>
      <c r="AI48" s="2194"/>
      <c r="AJ48" s="2194"/>
      <c r="AK48" s="2194"/>
      <c r="AL48" s="2194"/>
      <c r="AM48" s="2194"/>
      <c r="AN48" s="515"/>
    </row>
    <row r="49" spans="2:40" ht="15" customHeight="1" x14ac:dyDescent="0.25">
      <c r="B49" s="2202" t="s">
        <v>595</v>
      </c>
      <c r="C49" s="3119" t="s">
        <v>635</v>
      </c>
      <c r="D49" s="3120"/>
      <c r="E49" s="3120"/>
      <c r="F49" s="3120"/>
      <c r="G49" s="3120"/>
      <c r="H49" s="3120"/>
      <c r="I49" s="3120"/>
      <c r="J49" s="3120"/>
      <c r="K49" s="3120"/>
      <c r="L49" s="3120"/>
      <c r="M49" s="3120"/>
      <c r="N49" s="3120"/>
      <c r="O49" s="3120"/>
      <c r="P49" s="3120"/>
      <c r="Q49" s="3121"/>
      <c r="R49" s="2197">
        <f>'FE-1770 S-II'!R49:AB50</f>
        <v>0</v>
      </c>
      <c r="S49" s="2198"/>
      <c r="T49" s="2198"/>
      <c r="U49" s="2198"/>
      <c r="V49" s="2198"/>
      <c r="W49" s="2198"/>
      <c r="X49" s="2198"/>
      <c r="Y49" s="2198"/>
      <c r="Z49" s="2198"/>
      <c r="AA49" s="2198"/>
      <c r="AB49" s="2198"/>
      <c r="AC49" s="1514"/>
      <c r="AD49" s="2197"/>
      <c r="AE49" s="2198"/>
      <c r="AF49" s="2198"/>
      <c r="AG49" s="2198"/>
      <c r="AH49" s="2198"/>
      <c r="AI49" s="2198"/>
      <c r="AJ49" s="2198"/>
      <c r="AK49" s="2198"/>
      <c r="AL49" s="2198"/>
      <c r="AM49" s="2198"/>
      <c r="AN49" s="405"/>
    </row>
    <row r="50" spans="2:40" ht="15" customHeight="1" x14ac:dyDescent="0.25">
      <c r="B50" s="2232"/>
      <c r="C50" s="3122"/>
      <c r="D50" s="3123"/>
      <c r="E50" s="3123"/>
      <c r="F50" s="3123"/>
      <c r="G50" s="3123"/>
      <c r="H50" s="3123"/>
      <c r="I50" s="3123"/>
      <c r="J50" s="3123"/>
      <c r="K50" s="3123"/>
      <c r="L50" s="3123"/>
      <c r="M50" s="3123"/>
      <c r="N50" s="3123"/>
      <c r="O50" s="3123"/>
      <c r="P50" s="3123"/>
      <c r="Q50" s="3124"/>
      <c r="R50" s="2195"/>
      <c r="S50" s="2196"/>
      <c r="T50" s="2196"/>
      <c r="U50" s="2196"/>
      <c r="V50" s="2196"/>
      <c r="W50" s="2196"/>
      <c r="X50" s="2196"/>
      <c r="Y50" s="2196"/>
      <c r="Z50" s="2196"/>
      <c r="AA50" s="2196"/>
      <c r="AB50" s="2196"/>
      <c r="AC50" s="432"/>
      <c r="AD50" s="2195"/>
      <c r="AE50" s="2196"/>
      <c r="AF50" s="2196"/>
      <c r="AG50" s="2196"/>
      <c r="AH50" s="2196"/>
      <c r="AI50" s="2196"/>
      <c r="AJ50" s="2196"/>
      <c r="AK50" s="2196"/>
      <c r="AL50" s="2196"/>
      <c r="AM50" s="2196"/>
      <c r="AN50" s="434"/>
    </row>
    <row r="51" spans="2:40" ht="3" customHeight="1" x14ac:dyDescent="0.2">
      <c r="B51" s="1460"/>
      <c r="C51" s="1617"/>
      <c r="D51" s="1618"/>
      <c r="E51" s="1618"/>
      <c r="F51" s="1618"/>
      <c r="G51" s="1618"/>
      <c r="H51" s="1618"/>
      <c r="I51" s="1618"/>
      <c r="J51" s="1618"/>
      <c r="K51" s="1618"/>
      <c r="L51" s="1618"/>
      <c r="M51" s="1618"/>
      <c r="N51" s="1618"/>
      <c r="O51" s="1625"/>
      <c r="P51" s="1625"/>
      <c r="Q51" s="1619"/>
      <c r="R51" s="1626"/>
      <c r="S51" s="1627"/>
      <c r="T51" s="1627"/>
      <c r="U51" s="1628"/>
      <c r="V51" s="1628"/>
      <c r="W51" s="1628"/>
      <c r="X51" s="1628"/>
      <c r="Y51" s="1628"/>
      <c r="Z51" s="1628"/>
      <c r="AA51" s="1628"/>
      <c r="AB51" s="1628"/>
      <c r="AC51" s="1628"/>
      <c r="AD51" s="3129"/>
      <c r="AE51" s="3130"/>
      <c r="AF51" s="3130"/>
      <c r="AG51" s="3130"/>
      <c r="AH51" s="3130"/>
      <c r="AI51" s="3130"/>
      <c r="AJ51" s="3130"/>
      <c r="AK51" s="3130"/>
      <c r="AL51" s="3130"/>
      <c r="AM51" s="3130"/>
      <c r="AN51" s="1629"/>
    </row>
    <row r="52" spans="2:40" ht="15" customHeight="1" x14ac:dyDescent="0.25">
      <c r="B52" s="2202" t="s">
        <v>596</v>
      </c>
      <c r="C52" s="2274" t="s">
        <v>636</v>
      </c>
      <c r="D52" s="2275"/>
      <c r="E52" s="2275"/>
      <c r="F52" s="2275"/>
      <c r="G52" s="2275"/>
      <c r="H52" s="2275"/>
      <c r="I52" s="2275"/>
      <c r="J52" s="2275"/>
      <c r="K52" s="2275"/>
      <c r="L52" s="2275"/>
      <c r="M52" s="2275"/>
      <c r="N52" s="2275"/>
      <c r="O52" s="2275"/>
      <c r="P52" s="2275"/>
      <c r="Q52" s="2280"/>
      <c r="R52" s="3125"/>
      <c r="S52" s="3126"/>
      <c r="T52" s="3126"/>
      <c r="U52" s="3126"/>
      <c r="V52" s="3126"/>
      <c r="W52" s="3126"/>
      <c r="X52" s="3126"/>
      <c r="Y52" s="3126"/>
      <c r="Z52" s="3126"/>
      <c r="AA52" s="3126"/>
      <c r="AB52" s="3126"/>
      <c r="AC52" s="788"/>
      <c r="AD52" s="3125"/>
      <c r="AE52" s="3126"/>
      <c r="AF52" s="3126"/>
      <c r="AG52" s="3126"/>
      <c r="AH52" s="3126"/>
      <c r="AI52" s="3126"/>
      <c r="AJ52" s="3126"/>
      <c r="AK52" s="3126"/>
      <c r="AL52" s="3126"/>
      <c r="AM52" s="3126"/>
      <c r="AN52" s="789"/>
    </row>
    <row r="53" spans="2:40" ht="7.5" customHeight="1" x14ac:dyDescent="0.25">
      <c r="B53" s="2232"/>
      <c r="C53" s="2276"/>
      <c r="D53" s="2277"/>
      <c r="E53" s="2277"/>
      <c r="F53" s="2277"/>
      <c r="G53" s="2277"/>
      <c r="H53" s="2277"/>
      <c r="I53" s="2277"/>
      <c r="J53" s="2277"/>
      <c r="K53" s="2277"/>
      <c r="L53" s="2277"/>
      <c r="M53" s="2277"/>
      <c r="N53" s="2277"/>
      <c r="O53" s="2277"/>
      <c r="P53" s="2277"/>
      <c r="Q53" s="2281"/>
      <c r="R53" s="3127"/>
      <c r="S53" s="3128"/>
      <c r="T53" s="3128"/>
      <c r="U53" s="3128"/>
      <c r="V53" s="3128"/>
      <c r="W53" s="3128"/>
      <c r="X53" s="3128"/>
      <c r="Y53" s="3128"/>
      <c r="Z53" s="3128"/>
      <c r="AA53" s="3128"/>
      <c r="AB53" s="3128"/>
      <c r="AC53" s="1630"/>
      <c r="AD53" s="3127"/>
      <c r="AE53" s="3128"/>
      <c r="AF53" s="3128"/>
      <c r="AG53" s="3128"/>
      <c r="AH53" s="3128"/>
      <c r="AI53" s="3128"/>
      <c r="AJ53" s="3128"/>
      <c r="AK53" s="3128"/>
      <c r="AL53" s="3128"/>
      <c r="AM53" s="3128"/>
      <c r="AN53" s="1631"/>
    </row>
    <row r="54" spans="2:40" ht="3" customHeight="1" x14ac:dyDescent="0.2">
      <c r="B54" s="1460"/>
      <c r="C54" s="1617"/>
      <c r="D54" s="1618"/>
      <c r="E54" s="1618"/>
      <c r="F54" s="1618"/>
      <c r="G54" s="1618"/>
      <c r="H54" s="1618"/>
      <c r="I54" s="1618"/>
      <c r="J54" s="1618"/>
      <c r="K54" s="1618"/>
      <c r="L54" s="1618"/>
      <c r="M54" s="1618"/>
      <c r="N54" s="1618"/>
      <c r="O54" s="1625"/>
      <c r="P54" s="1625"/>
      <c r="Q54" s="1619"/>
      <c r="R54" s="1620"/>
      <c r="S54" s="1572"/>
      <c r="T54" s="1572"/>
      <c r="U54" s="239"/>
      <c r="V54" s="239"/>
      <c r="W54" s="239"/>
      <c r="X54" s="239"/>
      <c r="Y54" s="239"/>
      <c r="Z54" s="239"/>
      <c r="AA54" s="239"/>
      <c r="AB54" s="239"/>
      <c r="AC54" s="239"/>
      <c r="AD54" s="2193">
        <f>'FE-1770 S-II'!AD55</f>
        <v>0</v>
      </c>
      <c r="AE54" s="2194"/>
      <c r="AF54" s="2194"/>
      <c r="AG54" s="2194"/>
      <c r="AH54" s="2194"/>
      <c r="AI54" s="2194"/>
      <c r="AJ54" s="2194"/>
      <c r="AK54" s="2194"/>
      <c r="AL54" s="2194"/>
      <c r="AM54" s="2194"/>
      <c r="AN54" s="515"/>
    </row>
    <row r="55" spans="2:40" ht="15" customHeight="1" x14ac:dyDescent="0.25">
      <c r="B55" s="2202" t="s">
        <v>597</v>
      </c>
      <c r="C55" s="2274" t="s">
        <v>148</v>
      </c>
      <c r="D55" s="2275"/>
      <c r="E55" s="2275"/>
      <c r="F55" s="2275"/>
      <c r="G55" s="2275"/>
      <c r="H55" s="2275"/>
      <c r="I55" s="2275"/>
      <c r="J55" s="2275"/>
      <c r="K55" s="2275"/>
      <c r="L55" s="2275"/>
      <c r="M55" s="2275"/>
      <c r="N55" s="2275"/>
      <c r="O55" s="2275"/>
      <c r="P55" s="2275"/>
      <c r="Q55" s="2280"/>
      <c r="R55" s="2197">
        <f>'FE-1770 S-II'!R55:AB56</f>
        <v>0</v>
      </c>
      <c r="S55" s="2198"/>
      <c r="T55" s="2198"/>
      <c r="U55" s="2198"/>
      <c r="V55" s="2198"/>
      <c r="W55" s="2198"/>
      <c r="X55" s="2198"/>
      <c r="Y55" s="2198"/>
      <c r="Z55" s="2198"/>
      <c r="AA55" s="2198"/>
      <c r="AB55" s="2198"/>
      <c r="AC55" s="1514"/>
      <c r="AD55" s="2197"/>
      <c r="AE55" s="2198"/>
      <c r="AF55" s="2198"/>
      <c r="AG55" s="2198"/>
      <c r="AH55" s="2198"/>
      <c r="AI55" s="2198"/>
      <c r="AJ55" s="2198"/>
      <c r="AK55" s="2198"/>
      <c r="AL55" s="2198"/>
      <c r="AM55" s="2198"/>
      <c r="AN55" s="405"/>
    </row>
    <row r="56" spans="2:40" ht="9" customHeight="1" x14ac:dyDescent="0.25">
      <c r="B56" s="2232"/>
      <c r="C56" s="2276"/>
      <c r="D56" s="2277"/>
      <c r="E56" s="2277"/>
      <c r="F56" s="2277"/>
      <c r="G56" s="2277"/>
      <c r="H56" s="2277"/>
      <c r="I56" s="2277"/>
      <c r="J56" s="2277"/>
      <c r="K56" s="2277"/>
      <c r="L56" s="2277"/>
      <c r="M56" s="2277"/>
      <c r="N56" s="2277"/>
      <c r="O56" s="2277"/>
      <c r="P56" s="2277"/>
      <c r="Q56" s="2281"/>
      <c r="R56" s="2195"/>
      <c r="S56" s="2196"/>
      <c r="T56" s="2196"/>
      <c r="U56" s="2196"/>
      <c r="V56" s="2196"/>
      <c r="W56" s="2196"/>
      <c r="X56" s="2196"/>
      <c r="Y56" s="2196"/>
      <c r="Z56" s="2196"/>
      <c r="AA56" s="2196"/>
      <c r="AB56" s="2196"/>
      <c r="AC56" s="432"/>
      <c r="AD56" s="2195"/>
      <c r="AE56" s="2196"/>
      <c r="AF56" s="2196"/>
      <c r="AG56" s="2196"/>
      <c r="AH56" s="2196"/>
      <c r="AI56" s="2196"/>
      <c r="AJ56" s="2196"/>
      <c r="AK56" s="2196"/>
      <c r="AL56" s="2196"/>
      <c r="AM56" s="2196"/>
      <c r="AN56" s="434"/>
    </row>
    <row r="57" spans="2:40" ht="3" customHeight="1" x14ac:dyDescent="0.2">
      <c r="B57" s="1496"/>
      <c r="C57" s="315"/>
      <c r="D57" s="161"/>
      <c r="E57" s="161"/>
      <c r="F57" s="161"/>
      <c r="G57" s="161"/>
      <c r="H57" s="161"/>
      <c r="I57" s="161"/>
      <c r="J57" s="313"/>
      <c r="K57" s="313"/>
      <c r="L57" s="313"/>
      <c r="M57" s="313"/>
      <c r="N57" s="313"/>
      <c r="O57" s="313"/>
      <c r="P57" s="313"/>
      <c r="Q57" s="314"/>
      <c r="R57" s="101"/>
      <c r="S57" s="446"/>
      <c r="T57" s="446"/>
      <c r="U57" s="100"/>
      <c r="V57" s="100"/>
      <c r="W57" s="100"/>
      <c r="X57" s="100"/>
      <c r="Y57" s="100"/>
      <c r="Z57" s="100"/>
      <c r="AA57" s="100"/>
      <c r="AB57" s="100"/>
      <c r="AC57" s="100"/>
      <c r="AD57" s="204"/>
      <c r="AE57" s="446"/>
      <c r="AF57" s="100"/>
      <c r="AG57" s="100"/>
      <c r="AH57" s="100"/>
      <c r="AI57" s="100"/>
      <c r="AJ57" s="100"/>
      <c r="AK57" s="100"/>
      <c r="AL57" s="100"/>
      <c r="AM57" s="100"/>
      <c r="AN57" s="209"/>
    </row>
    <row r="58" spans="2:40" ht="15" customHeight="1" x14ac:dyDescent="0.25">
      <c r="B58" s="2278" t="s">
        <v>598</v>
      </c>
      <c r="C58" s="2240" t="s">
        <v>637</v>
      </c>
      <c r="D58" s="2241"/>
      <c r="E58" s="2241"/>
      <c r="F58" s="2241"/>
      <c r="G58" s="2241"/>
      <c r="H58" s="2241"/>
      <c r="I58" s="2241"/>
      <c r="J58" s="2241"/>
      <c r="K58" s="2241"/>
      <c r="L58" s="2241"/>
      <c r="M58" s="2241"/>
      <c r="N58" s="2241"/>
      <c r="O58" s="2241"/>
      <c r="P58" s="2241"/>
      <c r="Q58" s="2245"/>
      <c r="R58" s="2197">
        <f>'FE-1770 S-II'!R58:AB59</f>
        <v>0</v>
      </c>
      <c r="S58" s="2198"/>
      <c r="T58" s="2198"/>
      <c r="U58" s="2198"/>
      <c r="V58" s="2198"/>
      <c r="W58" s="2198"/>
      <c r="X58" s="2198"/>
      <c r="Y58" s="2198"/>
      <c r="Z58" s="2198"/>
      <c r="AA58" s="2198"/>
      <c r="AB58" s="2198"/>
      <c r="AC58" s="1514"/>
      <c r="AD58" s="2197">
        <f>'FE-1770 S-II'!AD58:AM59</f>
        <v>0</v>
      </c>
      <c r="AE58" s="2198"/>
      <c r="AF58" s="2198"/>
      <c r="AG58" s="2198"/>
      <c r="AH58" s="2198"/>
      <c r="AI58" s="2198"/>
      <c r="AJ58" s="2198"/>
      <c r="AK58" s="2198"/>
      <c r="AL58" s="2198"/>
      <c r="AM58" s="2198"/>
      <c r="AN58" s="405"/>
    </row>
    <row r="59" spans="2:40" ht="9" customHeight="1" x14ac:dyDescent="0.25">
      <c r="B59" s="2279"/>
      <c r="C59" s="2242"/>
      <c r="D59" s="2243"/>
      <c r="E59" s="2243"/>
      <c r="F59" s="2243"/>
      <c r="G59" s="2243"/>
      <c r="H59" s="2243"/>
      <c r="I59" s="2243"/>
      <c r="J59" s="2243"/>
      <c r="K59" s="2243"/>
      <c r="L59" s="2243"/>
      <c r="M59" s="2243"/>
      <c r="N59" s="2243"/>
      <c r="O59" s="2243"/>
      <c r="P59" s="2243"/>
      <c r="Q59" s="2246"/>
      <c r="R59" s="2195"/>
      <c r="S59" s="2196"/>
      <c r="T59" s="2196"/>
      <c r="U59" s="2196"/>
      <c r="V59" s="2196"/>
      <c r="W59" s="2196"/>
      <c r="X59" s="2196"/>
      <c r="Y59" s="2196"/>
      <c r="Z59" s="2196"/>
      <c r="AA59" s="2196"/>
      <c r="AB59" s="2196"/>
      <c r="AC59" s="432"/>
      <c r="AD59" s="2195"/>
      <c r="AE59" s="2196"/>
      <c r="AF59" s="2196"/>
      <c r="AG59" s="2196"/>
      <c r="AH59" s="2196"/>
      <c r="AI59" s="2196"/>
      <c r="AJ59" s="2196"/>
      <c r="AK59" s="2196"/>
      <c r="AL59" s="2196"/>
      <c r="AM59" s="2196"/>
      <c r="AN59" s="434"/>
    </row>
    <row r="60" spans="2:40" ht="3" customHeight="1" x14ac:dyDescent="0.2">
      <c r="B60" s="520"/>
      <c r="C60" s="312"/>
      <c r="D60" s="313"/>
      <c r="E60" s="313"/>
      <c r="F60" s="313"/>
      <c r="G60" s="313"/>
      <c r="H60" s="313"/>
      <c r="I60" s="313"/>
      <c r="J60" s="313"/>
      <c r="K60" s="313"/>
      <c r="L60" s="313"/>
      <c r="M60" s="313"/>
      <c r="N60" s="313"/>
      <c r="O60" s="313"/>
      <c r="P60" s="313"/>
      <c r="Q60" s="314"/>
      <c r="R60" s="449"/>
      <c r="S60" s="450"/>
      <c r="T60" s="450"/>
      <c r="U60" s="450"/>
      <c r="V60" s="450"/>
      <c r="W60" s="450"/>
      <c r="X60" s="450"/>
      <c r="Y60" s="450"/>
      <c r="Z60" s="450"/>
      <c r="AA60" s="450"/>
      <c r="AB60" s="450"/>
      <c r="AC60" s="450"/>
      <c r="AD60" s="451"/>
      <c r="AE60" s="446"/>
      <c r="AF60" s="446"/>
      <c r="AG60" s="100"/>
      <c r="AH60" s="100"/>
      <c r="AI60" s="100"/>
      <c r="AJ60" s="100"/>
      <c r="AK60" s="100"/>
      <c r="AL60" s="100"/>
      <c r="AM60" s="446"/>
      <c r="AN60" s="358"/>
    </row>
    <row r="61" spans="2:40" ht="15" customHeight="1" x14ac:dyDescent="0.25">
      <c r="B61" s="2202" t="s">
        <v>599</v>
      </c>
      <c r="C61" s="244" t="s">
        <v>184</v>
      </c>
      <c r="D61" s="313"/>
      <c r="E61" s="313"/>
      <c r="F61" s="313"/>
      <c r="G61" s="313"/>
      <c r="H61" s="313"/>
      <c r="I61" s="313"/>
      <c r="J61" s="313"/>
      <c r="K61" s="313"/>
      <c r="L61" s="313"/>
      <c r="M61" s="313"/>
      <c r="N61" s="313"/>
      <c r="O61" s="313"/>
      <c r="P61" s="313"/>
      <c r="Q61" s="314"/>
      <c r="R61" s="2197">
        <f>'FE-1770 S-II'!R61:AB62</f>
        <v>0</v>
      </c>
      <c r="S61" s="2198"/>
      <c r="T61" s="2198"/>
      <c r="U61" s="2198"/>
      <c r="V61" s="2198"/>
      <c r="W61" s="2198"/>
      <c r="X61" s="2198"/>
      <c r="Y61" s="2198"/>
      <c r="Z61" s="2198"/>
      <c r="AA61" s="2198"/>
      <c r="AB61" s="2198"/>
      <c r="AC61" s="420"/>
      <c r="AD61" s="2197">
        <f>'FE-1770 S-II'!AD61:AM62</f>
        <v>0</v>
      </c>
      <c r="AE61" s="2198"/>
      <c r="AF61" s="2198"/>
      <c r="AG61" s="2198"/>
      <c r="AH61" s="2198"/>
      <c r="AI61" s="2198"/>
      <c r="AJ61" s="2198"/>
      <c r="AK61" s="2198"/>
      <c r="AL61" s="2198"/>
      <c r="AM61" s="2198"/>
      <c r="AN61" s="405"/>
    </row>
    <row r="62" spans="2:40" ht="15" customHeight="1" x14ac:dyDescent="0.25">
      <c r="B62" s="2202"/>
      <c r="C62" s="244" t="s">
        <v>135</v>
      </c>
      <c r="D62" s="313"/>
      <c r="E62" s="313"/>
      <c r="F62" s="313"/>
      <c r="G62" s="313"/>
      <c r="H62" s="2392"/>
      <c r="I62" s="2392"/>
      <c r="J62" s="2392"/>
      <c r="K62" s="2392"/>
      <c r="L62" s="2392"/>
      <c r="M62" s="2392"/>
      <c r="N62" s="2392"/>
      <c r="O62" s="2392"/>
      <c r="P62" s="2392"/>
      <c r="Q62" s="2393"/>
      <c r="R62" s="2195"/>
      <c r="S62" s="2196"/>
      <c r="T62" s="2196"/>
      <c r="U62" s="2196"/>
      <c r="V62" s="2196"/>
      <c r="W62" s="2196"/>
      <c r="X62" s="2196"/>
      <c r="Y62" s="2196"/>
      <c r="Z62" s="2196"/>
      <c r="AA62" s="2196"/>
      <c r="AB62" s="2196"/>
      <c r="AC62" s="432"/>
      <c r="AD62" s="2195"/>
      <c r="AE62" s="2196"/>
      <c r="AF62" s="2196"/>
      <c r="AG62" s="2196"/>
      <c r="AH62" s="2196"/>
      <c r="AI62" s="2196"/>
      <c r="AJ62" s="2196"/>
      <c r="AK62" s="2196"/>
      <c r="AL62" s="2196"/>
      <c r="AM62" s="2196"/>
      <c r="AN62" s="434"/>
    </row>
    <row r="63" spans="2:40" ht="3" customHeight="1" x14ac:dyDescent="0.25">
      <c r="B63" s="247"/>
      <c r="C63" s="2203" t="s">
        <v>113</v>
      </c>
      <c r="D63" s="2204"/>
      <c r="E63" s="2204"/>
      <c r="F63" s="2204"/>
      <c r="G63" s="2204"/>
      <c r="H63" s="2204"/>
      <c r="I63" s="2204"/>
      <c r="J63" s="2204"/>
      <c r="K63" s="2204"/>
      <c r="L63" s="2204"/>
      <c r="M63" s="2204"/>
      <c r="N63" s="2204"/>
      <c r="O63" s="2204"/>
      <c r="P63" s="2204"/>
      <c r="Q63" s="2205"/>
      <c r="R63" s="452"/>
      <c r="S63" s="453"/>
      <c r="T63" s="453"/>
      <c r="U63" s="453"/>
      <c r="V63" s="453"/>
      <c r="W63" s="453"/>
      <c r="X63" s="453"/>
      <c r="Y63" s="453"/>
      <c r="Z63" s="453"/>
      <c r="AA63" s="453"/>
      <c r="AB63" s="2378" t="s">
        <v>112</v>
      </c>
      <c r="AC63" s="2379"/>
      <c r="AD63" s="2193">
        <f>'FE-1770 S-II'!AD63:AM65</f>
        <v>0</v>
      </c>
      <c r="AE63" s="2194"/>
      <c r="AF63" s="2194"/>
      <c r="AG63" s="2194"/>
      <c r="AH63" s="2194"/>
      <c r="AI63" s="2194"/>
      <c r="AJ63" s="2194"/>
      <c r="AK63" s="2194"/>
      <c r="AL63" s="2194"/>
      <c r="AM63" s="2194"/>
      <c r="AN63" s="418"/>
    </row>
    <row r="64" spans="2:40" ht="14.25" customHeight="1" x14ac:dyDescent="0.25">
      <c r="B64" s="243"/>
      <c r="C64" s="2202"/>
      <c r="D64" s="2191"/>
      <c r="E64" s="2191"/>
      <c r="F64" s="2191"/>
      <c r="G64" s="2191"/>
      <c r="H64" s="2191"/>
      <c r="I64" s="2191"/>
      <c r="J64" s="2191"/>
      <c r="K64" s="2191"/>
      <c r="L64" s="2191"/>
      <c r="M64" s="2191"/>
      <c r="N64" s="2191"/>
      <c r="O64" s="2191"/>
      <c r="P64" s="2191"/>
      <c r="Q64" s="2192"/>
      <c r="R64" s="454"/>
      <c r="S64" s="455"/>
      <c r="T64" s="456"/>
      <c r="U64" s="456"/>
      <c r="V64" s="456"/>
      <c r="W64" s="456"/>
      <c r="X64" s="456"/>
      <c r="Y64" s="456"/>
      <c r="Z64" s="456"/>
      <c r="AA64" s="456"/>
      <c r="AB64" s="2380"/>
      <c r="AC64" s="2381"/>
      <c r="AD64" s="2197"/>
      <c r="AE64" s="2198"/>
      <c r="AF64" s="2198"/>
      <c r="AG64" s="2198"/>
      <c r="AH64" s="2198"/>
      <c r="AI64" s="2198"/>
      <c r="AJ64" s="2198"/>
      <c r="AK64" s="2198"/>
      <c r="AL64" s="2198"/>
      <c r="AM64" s="2198"/>
      <c r="AN64" s="405"/>
    </row>
    <row r="65" spans="2:40" ht="3" customHeight="1" x14ac:dyDescent="0.25">
      <c r="B65" s="240"/>
      <c r="C65" s="2232"/>
      <c r="D65" s="2244"/>
      <c r="E65" s="2244"/>
      <c r="F65" s="2244"/>
      <c r="G65" s="2244"/>
      <c r="H65" s="2244"/>
      <c r="I65" s="2244"/>
      <c r="J65" s="2244"/>
      <c r="K65" s="2244"/>
      <c r="L65" s="2244"/>
      <c r="M65" s="2244"/>
      <c r="N65" s="2244"/>
      <c r="O65" s="2244"/>
      <c r="P65" s="2244"/>
      <c r="Q65" s="2233"/>
      <c r="R65" s="457"/>
      <c r="S65" s="457"/>
      <c r="T65" s="458"/>
      <c r="U65" s="458"/>
      <c r="V65" s="458"/>
      <c r="W65" s="458"/>
      <c r="X65" s="458"/>
      <c r="Y65" s="458"/>
      <c r="Z65" s="458"/>
      <c r="AA65" s="458"/>
      <c r="AB65" s="2382"/>
      <c r="AC65" s="2383"/>
      <c r="AD65" s="2195"/>
      <c r="AE65" s="2196"/>
      <c r="AF65" s="2196"/>
      <c r="AG65" s="2196"/>
      <c r="AH65" s="2196"/>
      <c r="AI65" s="2196"/>
      <c r="AJ65" s="2196"/>
      <c r="AK65" s="2196"/>
      <c r="AL65" s="2196"/>
      <c r="AM65" s="2196"/>
      <c r="AN65" s="434"/>
    </row>
    <row r="66" spans="2:40" ht="8.1" customHeight="1" x14ac:dyDescent="0.2">
      <c r="B66" s="232"/>
      <c r="C66" s="232"/>
      <c r="D66" s="62"/>
      <c r="E66" s="62"/>
      <c r="F66" s="62"/>
      <c r="G66" s="62"/>
      <c r="H66" s="62"/>
      <c r="I66" s="62"/>
      <c r="J66" s="62"/>
      <c r="K66" s="62"/>
      <c r="L66" s="62"/>
      <c r="M66" s="62"/>
      <c r="N66" s="62"/>
      <c r="O66" s="62"/>
      <c r="P66" s="62"/>
      <c r="Q66" s="62"/>
      <c r="R66" s="62"/>
      <c r="S66" s="62"/>
      <c r="T66" s="62"/>
      <c r="U66" s="62"/>
      <c r="V66" s="62"/>
      <c r="W66" s="62"/>
      <c r="X66" s="62"/>
      <c r="Y66" s="232"/>
      <c r="Z66" s="232"/>
      <c r="AA66" s="232"/>
      <c r="AB66" s="232"/>
      <c r="AC66" s="232"/>
      <c r="AD66" s="232"/>
      <c r="AE66" s="232"/>
      <c r="AF66" s="232"/>
      <c r="AG66" s="232"/>
      <c r="AH66" s="232"/>
      <c r="AI66" s="232"/>
      <c r="AJ66" s="232"/>
      <c r="AK66" s="232"/>
      <c r="AL66" s="232"/>
      <c r="AM66" s="232"/>
      <c r="AN66" s="232"/>
    </row>
    <row r="67" spans="2:40" ht="15" customHeight="1" x14ac:dyDescent="0.25">
      <c r="B67" s="105" t="s">
        <v>49</v>
      </c>
      <c r="C67" s="105"/>
      <c r="D67" s="105"/>
      <c r="E67" s="115"/>
      <c r="F67" s="105" t="s">
        <v>29</v>
      </c>
      <c r="G67" s="105" t="s">
        <v>629</v>
      </c>
      <c r="H67" s="105"/>
      <c r="I67" s="105"/>
      <c r="J67" s="105"/>
      <c r="K67" s="105"/>
      <c r="L67" s="51"/>
      <c r="M67" s="51"/>
      <c r="N67" s="51"/>
      <c r="O67" s="51"/>
      <c r="P67" s="51"/>
      <c r="Q67" s="51"/>
      <c r="R67" s="51"/>
      <c r="S67" s="51"/>
      <c r="T67" s="51"/>
      <c r="U67" s="51"/>
      <c r="V67" s="51"/>
      <c r="W67" s="51"/>
      <c r="X67" s="51"/>
      <c r="Y67" s="8"/>
      <c r="Z67" s="8"/>
      <c r="AA67" s="8"/>
      <c r="AB67" s="8"/>
      <c r="AC67" s="8"/>
      <c r="AD67" s="8"/>
      <c r="AE67" s="8"/>
      <c r="AF67" s="8"/>
      <c r="AG67" s="8"/>
      <c r="AH67" s="8"/>
      <c r="AI67" s="8"/>
      <c r="AJ67" s="8"/>
      <c r="AK67" s="8"/>
      <c r="AL67" s="8"/>
      <c r="AM67" s="8"/>
      <c r="AN67" s="8"/>
    </row>
    <row r="68" spans="2:40" ht="4.5" customHeight="1" x14ac:dyDescent="0.2">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row>
    <row r="69" spans="2:40" ht="12.75" customHeight="1" x14ac:dyDescent="0.2">
      <c r="B69" s="2270" t="s">
        <v>79</v>
      </c>
      <c r="C69" s="2328" t="s">
        <v>927</v>
      </c>
      <c r="D69" s="2330"/>
      <c r="E69" s="2203" t="s">
        <v>926</v>
      </c>
      <c r="F69" s="2204"/>
      <c r="G69" s="2204"/>
      <c r="H69" s="2204"/>
      <c r="I69" s="2204"/>
      <c r="J69" s="2204"/>
      <c r="K69" s="2204"/>
      <c r="L69" s="2204"/>
      <c r="M69" s="2205"/>
      <c r="N69" s="2247" t="s">
        <v>74</v>
      </c>
      <c r="O69" s="2206"/>
      <c r="P69" s="2206"/>
      <c r="Q69" s="2207"/>
      <c r="R69" s="2247" t="s">
        <v>72</v>
      </c>
      <c r="S69" s="2206"/>
      <c r="T69" s="2206"/>
      <c r="U69" s="2206"/>
      <c r="V69" s="2206"/>
      <c r="W69" s="2206"/>
      <c r="X69" s="2206"/>
      <c r="Y69" s="2206"/>
      <c r="Z69" s="2206"/>
      <c r="AA69" s="2206"/>
      <c r="AB69" s="2206"/>
      <c r="AC69" s="2207"/>
      <c r="AD69" s="2203" t="s">
        <v>76</v>
      </c>
      <c r="AE69" s="2204"/>
      <c r="AF69" s="2204"/>
      <c r="AG69" s="2204"/>
      <c r="AH69" s="2204"/>
      <c r="AI69" s="2204"/>
      <c r="AJ69" s="2204"/>
      <c r="AK69" s="2204"/>
      <c r="AL69" s="2204"/>
      <c r="AM69" s="2204"/>
      <c r="AN69" s="2205"/>
    </row>
    <row r="70" spans="2:40" ht="12" customHeight="1" x14ac:dyDescent="0.2">
      <c r="B70" s="2240"/>
      <c r="C70" s="2331"/>
      <c r="D70" s="2333"/>
      <c r="E70" s="2202"/>
      <c r="F70" s="2191"/>
      <c r="G70" s="2191"/>
      <c r="H70" s="2191"/>
      <c r="I70" s="2191"/>
      <c r="J70" s="2191"/>
      <c r="K70" s="2191"/>
      <c r="L70" s="2191"/>
      <c r="M70" s="2192"/>
      <c r="N70" s="2234" t="s">
        <v>75</v>
      </c>
      <c r="O70" s="2235"/>
      <c r="P70" s="2235"/>
      <c r="Q70" s="2236"/>
      <c r="R70" s="2234" t="s">
        <v>73</v>
      </c>
      <c r="S70" s="2235"/>
      <c r="T70" s="2235"/>
      <c r="U70" s="2235"/>
      <c r="V70" s="2235"/>
      <c r="W70" s="2235"/>
      <c r="X70" s="2235"/>
      <c r="Y70" s="2235"/>
      <c r="Z70" s="2235"/>
      <c r="AA70" s="2235"/>
      <c r="AB70" s="2235"/>
      <c r="AC70" s="2236"/>
      <c r="AD70" s="2202"/>
      <c r="AE70" s="2191"/>
      <c r="AF70" s="2191"/>
      <c r="AG70" s="2191"/>
      <c r="AH70" s="2191"/>
      <c r="AI70" s="2191"/>
      <c r="AJ70" s="2191"/>
      <c r="AK70" s="2191"/>
      <c r="AL70" s="2191"/>
      <c r="AM70" s="2191"/>
      <c r="AN70" s="2192"/>
    </row>
    <row r="71" spans="2:40" ht="3" customHeight="1" x14ac:dyDescent="0.2">
      <c r="B71" s="2240"/>
      <c r="C71" s="2334"/>
      <c r="D71" s="2336"/>
      <c r="E71" s="790"/>
      <c r="F71" s="217"/>
      <c r="G71" s="217"/>
      <c r="H71" s="217"/>
      <c r="I71" s="217"/>
      <c r="J71" s="217"/>
      <c r="K71" s="217"/>
      <c r="L71" s="217"/>
      <c r="M71" s="791"/>
      <c r="N71" s="792"/>
      <c r="O71" s="793"/>
      <c r="P71" s="793"/>
      <c r="Q71" s="794"/>
      <c r="R71" s="792"/>
      <c r="S71" s="793"/>
      <c r="T71" s="793"/>
      <c r="U71" s="793"/>
      <c r="V71" s="793"/>
      <c r="W71" s="793"/>
      <c r="X71" s="793"/>
      <c r="Y71" s="793"/>
      <c r="Z71" s="793"/>
      <c r="AA71" s="793"/>
      <c r="AB71" s="793"/>
      <c r="AC71" s="793"/>
      <c r="AD71" s="208"/>
      <c r="AE71" s="100"/>
      <c r="AF71" s="793"/>
      <c r="AG71" s="100"/>
      <c r="AH71" s="100"/>
      <c r="AI71" s="100"/>
      <c r="AJ71" s="100"/>
      <c r="AK71" s="100"/>
      <c r="AL71" s="100"/>
      <c r="AM71" s="100"/>
      <c r="AN71" s="216"/>
    </row>
    <row r="72" spans="2:40" s="1188" customFormat="1" ht="11.25" customHeight="1" x14ac:dyDescent="0.2">
      <c r="B72" s="1158" t="s">
        <v>68</v>
      </c>
      <c r="C72" s="2269" t="s">
        <v>67</v>
      </c>
      <c r="D72" s="2239"/>
      <c r="E72" s="2269" t="s">
        <v>69</v>
      </c>
      <c r="F72" s="2238"/>
      <c r="G72" s="2238"/>
      <c r="H72" s="2238"/>
      <c r="I72" s="2238"/>
      <c r="J72" s="2238"/>
      <c r="K72" s="2238"/>
      <c r="L72" s="2238"/>
      <c r="M72" s="2239"/>
      <c r="N72" s="2269" t="s">
        <v>70</v>
      </c>
      <c r="O72" s="2238"/>
      <c r="P72" s="2238"/>
      <c r="Q72" s="2239"/>
      <c r="R72" s="2269" t="s">
        <v>71</v>
      </c>
      <c r="S72" s="2238"/>
      <c r="T72" s="2238"/>
      <c r="U72" s="2238"/>
      <c r="V72" s="2238"/>
      <c r="W72" s="2238"/>
      <c r="X72" s="2238"/>
      <c r="Y72" s="2238"/>
      <c r="Z72" s="2238"/>
      <c r="AA72" s="2238"/>
      <c r="AB72" s="2238"/>
      <c r="AC72" s="2239"/>
      <c r="AD72" s="2269" t="s">
        <v>104</v>
      </c>
      <c r="AE72" s="2238"/>
      <c r="AF72" s="2238"/>
      <c r="AG72" s="2238"/>
      <c r="AH72" s="2238"/>
      <c r="AI72" s="2238"/>
      <c r="AJ72" s="2238"/>
      <c r="AK72" s="2238"/>
      <c r="AL72" s="2238"/>
      <c r="AM72" s="2238"/>
      <c r="AN72" s="2239"/>
    </row>
    <row r="73" spans="2:40" ht="18" customHeight="1" x14ac:dyDescent="0.2">
      <c r="B73" s="2282" t="s">
        <v>584</v>
      </c>
      <c r="C73" s="2193" t="str">
        <f ca="1">LAMPIRAN!B132</f>
        <v/>
      </c>
      <c r="D73" s="2220"/>
      <c r="E73" s="3064" t="str">
        <f ca="1">LAMPIRAN!D132</f>
        <v/>
      </c>
      <c r="F73" s="3065"/>
      <c r="G73" s="3065"/>
      <c r="H73" s="3065"/>
      <c r="I73" s="3065"/>
      <c r="J73" s="3065"/>
      <c r="K73" s="3065"/>
      <c r="L73" s="3065"/>
      <c r="M73" s="3066"/>
      <c r="N73" s="3094" t="str">
        <f>LAMPIRAN!O132</f>
        <v/>
      </c>
      <c r="O73" s="3095"/>
      <c r="P73" s="3095"/>
      <c r="Q73" s="3096"/>
      <c r="R73" s="3088" t="str">
        <f ca="1">LAMPIRAN!S132</f>
        <v/>
      </c>
      <c r="S73" s="3089"/>
      <c r="T73" s="3089"/>
      <c r="U73" s="3089"/>
      <c r="V73" s="3089"/>
      <c r="W73" s="3089"/>
      <c r="X73" s="3089"/>
      <c r="Y73" s="3089"/>
      <c r="Z73" s="3089"/>
      <c r="AA73" s="3089"/>
      <c r="AB73" s="3089"/>
      <c r="AC73" s="3090"/>
      <c r="AD73" s="3109" t="str">
        <f>IF(dateofdeparture&gt;0,"Saya telah meninggalkan Indonesia selama-lamanya","")</f>
        <v/>
      </c>
      <c r="AE73" s="3110"/>
      <c r="AF73" s="3110"/>
      <c r="AG73" s="3110"/>
      <c r="AH73" s="3110"/>
      <c r="AI73" s="3110"/>
      <c r="AJ73" s="3110"/>
      <c r="AK73" s="3110"/>
      <c r="AL73" s="3110"/>
      <c r="AM73" s="3110"/>
      <c r="AN73" s="3111"/>
    </row>
    <row r="74" spans="2:40" ht="18" customHeight="1" x14ac:dyDescent="0.2">
      <c r="B74" s="2278"/>
      <c r="C74" s="2197"/>
      <c r="D74" s="2222"/>
      <c r="E74" s="3067"/>
      <c r="F74" s="3068"/>
      <c r="G74" s="3068"/>
      <c r="H74" s="3068"/>
      <c r="I74" s="3068"/>
      <c r="J74" s="3068"/>
      <c r="K74" s="3068"/>
      <c r="L74" s="3068"/>
      <c r="M74" s="3069"/>
      <c r="N74" s="3097"/>
      <c r="O74" s="3098"/>
      <c r="P74" s="3098"/>
      <c r="Q74" s="3099"/>
      <c r="R74" s="3091"/>
      <c r="S74" s="3092"/>
      <c r="T74" s="3092"/>
      <c r="U74" s="3092"/>
      <c r="V74" s="3092"/>
      <c r="W74" s="3092"/>
      <c r="X74" s="3092"/>
      <c r="Y74" s="3092"/>
      <c r="Z74" s="3092"/>
      <c r="AA74" s="3092"/>
      <c r="AB74" s="3092"/>
      <c r="AC74" s="3093"/>
      <c r="AD74" s="3112"/>
      <c r="AE74" s="3113"/>
      <c r="AF74" s="3113"/>
      <c r="AG74" s="3113"/>
      <c r="AH74" s="3113"/>
      <c r="AI74" s="3113"/>
      <c r="AJ74" s="3113"/>
      <c r="AK74" s="3113"/>
      <c r="AL74" s="3113"/>
      <c r="AM74" s="3113"/>
      <c r="AN74" s="3114"/>
    </row>
    <row r="75" spans="2:40" ht="3" customHeight="1" x14ac:dyDescent="0.25">
      <c r="B75" s="1459"/>
      <c r="C75" s="955"/>
      <c r="D75" s="420"/>
      <c r="E75" s="1515"/>
      <c r="F75" s="1516"/>
      <c r="G75" s="1516"/>
      <c r="H75" s="1516"/>
      <c r="I75" s="1516"/>
      <c r="J75" s="1516"/>
      <c r="K75" s="1516"/>
      <c r="L75" s="1516"/>
      <c r="M75" s="1517"/>
      <c r="N75" s="1390"/>
      <c r="O75" s="1391"/>
      <c r="P75" s="1391"/>
      <c r="Q75" s="1391"/>
      <c r="R75" s="1189"/>
      <c r="S75" s="1190"/>
      <c r="T75" s="1190"/>
      <c r="U75" s="1190"/>
      <c r="V75" s="1190"/>
      <c r="W75" s="1190"/>
      <c r="X75" s="1190"/>
      <c r="Y75" s="1190"/>
      <c r="Z75" s="1190"/>
      <c r="AA75" s="1190"/>
      <c r="AB75" s="1190"/>
      <c r="AC75" s="1190"/>
      <c r="AD75" s="957"/>
      <c r="AE75" s="404"/>
      <c r="AF75" s="1006"/>
      <c r="AG75" s="958"/>
      <c r="AH75" s="404"/>
      <c r="AI75" s="404"/>
      <c r="AJ75" s="404"/>
      <c r="AK75" s="404"/>
      <c r="AL75" s="404"/>
      <c r="AM75" s="404"/>
      <c r="AN75" s="405"/>
    </row>
    <row r="76" spans="2:40" ht="18" customHeight="1" x14ac:dyDescent="0.25">
      <c r="B76" s="2282" t="s">
        <v>585</v>
      </c>
      <c r="C76" s="2193" t="str">
        <f ca="1">LAMPIRAN!B133</f>
        <v/>
      </c>
      <c r="D76" s="2220"/>
      <c r="E76" s="3064" t="str">
        <f ca="1">LAMPIRAN!D133</f>
        <v/>
      </c>
      <c r="F76" s="3065"/>
      <c r="G76" s="3065"/>
      <c r="H76" s="3065"/>
      <c r="I76" s="3065"/>
      <c r="J76" s="3065"/>
      <c r="K76" s="3065"/>
      <c r="L76" s="3065"/>
      <c r="M76" s="3066"/>
      <c r="N76" s="3094" t="str">
        <f>LAMPIRAN!O133</f>
        <v/>
      </c>
      <c r="O76" s="3095"/>
      <c r="P76" s="3095"/>
      <c r="Q76" s="3096"/>
      <c r="R76" s="3088" t="str">
        <f ca="1">LAMPIRAN!S133</f>
        <v/>
      </c>
      <c r="S76" s="3089"/>
      <c r="T76" s="3089"/>
      <c r="U76" s="3089"/>
      <c r="V76" s="3089"/>
      <c r="W76" s="3089"/>
      <c r="X76" s="3089"/>
      <c r="Y76" s="3089"/>
      <c r="Z76" s="3089"/>
      <c r="AA76" s="3089"/>
      <c r="AB76" s="3089"/>
      <c r="AC76" s="3090"/>
      <c r="AD76" s="1632" t="str">
        <f>IF(dateofdeparture&gt;0,"Fotokopi EPO terlampir","")</f>
        <v/>
      </c>
      <c r="AE76" s="1633"/>
      <c r="AF76" s="1634"/>
      <c r="AG76" s="1633"/>
      <c r="AH76" s="1633"/>
      <c r="AI76" s="1633"/>
      <c r="AJ76" s="1633"/>
      <c r="AK76" s="1633"/>
      <c r="AL76" s="1633"/>
      <c r="AM76" s="1633"/>
      <c r="AN76" s="1635"/>
    </row>
    <row r="77" spans="2:40" ht="18" customHeight="1" x14ac:dyDescent="0.25">
      <c r="B77" s="2278"/>
      <c r="C77" s="2197"/>
      <c r="D77" s="2222"/>
      <c r="E77" s="3067"/>
      <c r="F77" s="3068"/>
      <c r="G77" s="3068"/>
      <c r="H77" s="3068"/>
      <c r="I77" s="3068"/>
      <c r="J77" s="3068"/>
      <c r="K77" s="3068"/>
      <c r="L77" s="3068"/>
      <c r="M77" s="3069"/>
      <c r="N77" s="3097"/>
      <c r="O77" s="3098"/>
      <c r="P77" s="3098"/>
      <c r="Q77" s="3099"/>
      <c r="R77" s="3091"/>
      <c r="S77" s="3092"/>
      <c r="T77" s="3092"/>
      <c r="U77" s="3092"/>
      <c r="V77" s="3092"/>
      <c r="W77" s="3092"/>
      <c r="X77" s="3092"/>
      <c r="Y77" s="3092"/>
      <c r="Z77" s="3092"/>
      <c r="AA77" s="3092"/>
      <c r="AB77" s="3092"/>
      <c r="AC77" s="3093"/>
      <c r="AD77" s="1002"/>
      <c r="AE77" s="1003"/>
      <c r="AF77" s="1006"/>
      <c r="AG77" s="1003"/>
      <c r="AH77" s="1003"/>
      <c r="AI77" s="1003"/>
      <c r="AJ77" s="1003"/>
      <c r="AK77" s="1003"/>
      <c r="AL77" s="1003"/>
      <c r="AM77" s="1003"/>
      <c r="AN77" s="1004"/>
    </row>
    <row r="78" spans="2:40" ht="3" customHeight="1" x14ac:dyDescent="0.25">
      <c r="B78" s="1459"/>
      <c r="C78" s="1457"/>
      <c r="D78" s="1514"/>
      <c r="E78" s="1516"/>
      <c r="F78" s="1516"/>
      <c r="G78" s="1516"/>
      <c r="H78" s="1516"/>
      <c r="I78" s="1516"/>
      <c r="J78" s="1516"/>
      <c r="K78" s="1516"/>
      <c r="L78" s="1516"/>
      <c r="M78" s="1517"/>
      <c r="N78" s="1531"/>
      <c r="O78" s="1391"/>
      <c r="P78" s="1391"/>
      <c r="Q78" s="1391"/>
      <c r="R78" s="1529"/>
      <c r="S78" s="1530"/>
      <c r="T78" s="1530"/>
      <c r="U78" s="1530"/>
      <c r="V78" s="1530"/>
      <c r="W78" s="1530"/>
      <c r="X78" s="1530"/>
      <c r="Y78" s="1530"/>
      <c r="Z78" s="1530"/>
      <c r="AA78" s="1530"/>
      <c r="AB78" s="1530"/>
      <c r="AC78" s="1530"/>
      <c r="AD78" s="1480"/>
      <c r="AE78" s="404"/>
      <c r="AF78" s="1006"/>
      <c r="AG78" s="1481"/>
      <c r="AH78" s="404"/>
      <c r="AI78" s="404"/>
      <c r="AJ78" s="404"/>
      <c r="AK78" s="404"/>
      <c r="AL78" s="404"/>
      <c r="AM78" s="404"/>
      <c r="AN78" s="405"/>
    </row>
    <row r="79" spans="2:40" ht="18" customHeight="1" x14ac:dyDescent="0.25">
      <c r="B79" s="2282" t="s">
        <v>586</v>
      </c>
      <c r="C79" s="2193" t="str">
        <f ca="1">LAMPIRAN!B134</f>
        <v/>
      </c>
      <c r="D79" s="2220"/>
      <c r="E79" s="3064" t="str">
        <f ca="1">LAMPIRAN!D134</f>
        <v/>
      </c>
      <c r="F79" s="3065"/>
      <c r="G79" s="3065"/>
      <c r="H79" s="3065"/>
      <c r="I79" s="3065"/>
      <c r="J79" s="3065"/>
      <c r="K79" s="3065"/>
      <c r="L79" s="3065"/>
      <c r="M79" s="3066"/>
      <c r="N79" s="3094" t="str">
        <f>LAMPIRAN!O134</f>
        <v/>
      </c>
      <c r="O79" s="3095"/>
      <c r="P79" s="3095"/>
      <c r="Q79" s="3096"/>
      <c r="R79" s="3088" t="str">
        <f ca="1">LAMPIRAN!S134</f>
        <v/>
      </c>
      <c r="S79" s="3089"/>
      <c r="T79" s="3089"/>
      <c r="U79" s="3089"/>
      <c r="V79" s="3089"/>
      <c r="W79" s="3089"/>
      <c r="X79" s="3089"/>
      <c r="Y79" s="3089"/>
      <c r="Z79" s="3089"/>
      <c r="AA79" s="3089"/>
      <c r="AB79" s="3089"/>
      <c r="AC79" s="3090"/>
      <c r="AD79" s="1636"/>
      <c r="AE79" s="1637"/>
      <c r="AF79" s="1634"/>
      <c r="AG79" s="1637"/>
      <c r="AH79" s="1637"/>
      <c r="AI79" s="1637"/>
      <c r="AJ79" s="1637"/>
      <c r="AK79" s="1637"/>
      <c r="AL79" s="1637"/>
      <c r="AM79" s="1637"/>
      <c r="AN79" s="418"/>
    </row>
    <row r="80" spans="2:40" ht="18" customHeight="1" x14ac:dyDescent="0.25">
      <c r="B80" s="2278"/>
      <c r="C80" s="2197"/>
      <c r="D80" s="2222"/>
      <c r="E80" s="3067"/>
      <c r="F80" s="3068"/>
      <c r="G80" s="3068"/>
      <c r="H80" s="3068"/>
      <c r="I80" s="3068"/>
      <c r="J80" s="3068"/>
      <c r="K80" s="3068"/>
      <c r="L80" s="3068"/>
      <c r="M80" s="3069"/>
      <c r="N80" s="3097"/>
      <c r="O80" s="3098"/>
      <c r="P80" s="3098"/>
      <c r="Q80" s="3099"/>
      <c r="R80" s="3091"/>
      <c r="S80" s="3092"/>
      <c r="T80" s="3092"/>
      <c r="U80" s="3092"/>
      <c r="V80" s="3092"/>
      <c r="W80" s="3092"/>
      <c r="X80" s="3092"/>
      <c r="Y80" s="3092"/>
      <c r="Z80" s="3092"/>
      <c r="AA80" s="3092"/>
      <c r="AB80" s="3092"/>
      <c r="AC80" s="3093"/>
      <c r="AD80" s="1005"/>
      <c r="AE80" s="404"/>
      <c r="AF80" s="1006"/>
      <c r="AG80" s="404"/>
      <c r="AH80" s="404"/>
      <c r="AI80" s="404"/>
      <c r="AJ80" s="404"/>
      <c r="AK80" s="404"/>
      <c r="AL80" s="404"/>
      <c r="AM80" s="404"/>
      <c r="AN80" s="405"/>
    </row>
    <row r="81" spans="2:40" ht="3" customHeight="1" x14ac:dyDescent="0.25">
      <c r="B81" s="1459"/>
      <c r="C81" s="955"/>
      <c r="D81" s="420"/>
      <c r="E81" s="1213"/>
      <c r="F81" s="1213"/>
      <c r="G81" s="1213"/>
      <c r="H81" s="1213"/>
      <c r="I81" s="1213"/>
      <c r="J81" s="1213"/>
      <c r="K81" s="1213"/>
      <c r="L81" s="1213"/>
      <c r="M81" s="1214"/>
      <c r="N81" s="1390"/>
      <c r="O81" s="1391"/>
      <c r="P81" s="1391"/>
      <c r="Q81" s="1391"/>
      <c r="R81" s="1529"/>
      <c r="S81" s="1530"/>
      <c r="T81" s="1530"/>
      <c r="U81" s="1530"/>
      <c r="V81" s="1530"/>
      <c r="W81" s="1530"/>
      <c r="X81" s="1530"/>
      <c r="Y81" s="1530"/>
      <c r="Z81" s="1530"/>
      <c r="AA81" s="1530"/>
      <c r="AB81" s="1530"/>
      <c r="AC81" s="1530"/>
      <c r="AD81" s="957"/>
      <c r="AE81" s="404"/>
      <c r="AF81" s="1006"/>
      <c r="AG81" s="958"/>
      <c r="AH81" s="404"/>
      <c r="AI81" s="404"/>
      <c r="AJ81" s="404"/>
      <c r="AK81" s="404"/>
      <c r="AL81" s="404"/>
      <c r="AM81" s="404"/>
      <c r="AN81" s="405"/>
    </row>
    <row r="82" spans="2:40" ht="18" customHeight="1" x14ac:dyDescent="0.25">
      <c r="B82" s="2282" t="s">
        <v>587</v>
      </c>
      <c r="C82" s="2193" t="str">
        <f ca="1">LAMPIRAN!B135</f>
        <v/>
      </c>
      <c r="D82" s="2220"/>
      <c r="E82" s="3064" t="str">
        <f ca="1">LAMPIRAN!D135</f>
        <v/>
      </c>
      <c r="F82" s="3065"/>
      <c r="G82" s="3065"/>
      <c r="H82" s="3065"/>
      <c r="I82" s="3065"/>
      <c r="J82" s="3065"/>
      <c r="K82" s="3065"/>
      <c r="L82" s="3065"/>
      <c r="M82" s="3066"/>
      <c r="N82" s="3094" t="str">
        <f>LAMPIRAN!O135</f>
        <v/>
      </c>
      <c r="O82" s="3095"/>
      <c r="P82" s="3095"/>
      <c r="Q82" s="3096"/>
      <c r="R82" s="3088" t="str">
        <f ca="1">LAMPIRAN!S135</f>
        <v/>
      </c>
      <c r="S82" s="3089"/>
      <c r="T82" s="3089"/>
      <c r="U82" s="3089"/>
      <c r="V82" s="3089"/>
      <c r="W82" s="3089"/>
      <c r="X82" s="3089"/>
      <c r="Y82" s="3089"/>
      <c r="Z82" s="3089"/>
      <c r="AA82" s="3089"/>
      <c r="AB82" s="3089"/>
      <c r="AC82" s="3090"/>
      <c r="AD82" s="1636"/>
      <c r="AE82" s="1637"/>
      <c r="AF82" s="1634"/>
      <c r="AG82" s="1637"/>
      <c r="AH82" s="1637"/>
      <c r="AI82" s="1637"/>
      <c r="AJ82" s="1637"/>
      <c r="AK82" s="1637"/>
      <c r="AL82" s="1637"/>
      <c r="AM82" s="1637"/>
      <c r="AN82" s="418"/>
    </row>
    <row r="83" spans="2:40" ht="18" customHeight="1" x14ac:dyDescent="0.25">
      <c r="B83" s="2278"/>
      <c r="C83" s="2197"/>
      <c r="D83" s="2222"/>
      <c r="E83" s="3067"/>
      <c r="F83" s="3068"/>
      <c r="G83" s="3068"/>
      <c r="H83" s="3068"/>
      <c r="I83" s="3068"/>
      <c r="J83" s="3068"/>
      <c r="K83" s="3068"/>
      <c r="L83" s="3068"/>
      <c r="M83" s="3069"/>
      <c r="N83" s="3097"/>
      <c r="O83" s="3098"/>
      <c r="P83" s="3098"/>
      <c r="Q83" s="3099"/>
      <c r="R83" s="3091"/>
      <c r="S83" s="3092"/>
      <c r="T83" s="3092"/>
      <c r="U83" s="3092"/>
      <c r="V83" s="3092"/>
      <c r="W83" s="3092"/>
      <c r="X83" s="3092"/>
      <c r="Y83" s="3092"/>
      <c r="Z83" s="3092"/>
      <c r="AA83" s="3092"/>
      <c r="AB83" s="3092"/>
      <c r="AC83" s="3093"/>
      <c r="AD83" s="1005"/>
      <c r="AE83" s="404"/>
      <c r="AF83" s="1006"/>
      <c r="AG83" s="404"/>
      <c r="AH83" s="404"/>
      <c r="AI83" s="404"/>
      <c r="AJ83" s="404"/>
      <c r="AK83" s="404"/>
      <c r="AL83" s="404"/>
      <c r="AM83" s="404"/>
      <c r="AN83" s="405"/>
    </row>
    <row r="84" spans="2:40" ht="3" customHeight="1" x14ac:dyDescent="0.25">
      <c r="B84" s="2278"/>
      <c r="C84" s="1457"/>
      <c r="D84" s="1514"/>
      <c r="E84" s="1516"/>
      <c r="F84" s="1516"/>
      <c r="G84" s="1516"/>
      <c r="H84" s="1516"/>
      <c r="I84" s="1516"/>
      <c r="J84" s="1516"/>
      <c r="K84" s="1516"/>
      <c r="L84" s="1516"/>
      <c r="M84" s="1517"/>
      <c r="N84" s="1531"/>
      <c r="O84" s="1391"/>
      <c r="P84" s="1391"/>
      <c r="Q84" s="1391"/>
      <c r="R84" s="1529"/>
      <c r="S84" s="1530"/>
      <c r="T84" s="1530"/>
      <c r="U84" s="1530"/>
      <c r="V84" s="1530"/>
      <c r="W84" s="1530"/>
      <c r="X84" s="1530"/>
      <c r="Y84" s="1530"/>
      <c r="Z84" s="1530"/>
      <c r="AA84" s="1530"/>
      <c r="AB84" s="1530"/>
      <c r="AC84" s="1530"/>
      <c r="AD84" s="1480"/>
      <c r="AE84" s="404"/>
      <c r="AF84" s="1006"/>
      <c r="AG84" s="1481"/>
      <c r="AH84" s="404"/>
      <c r="AI84" s="404"/>
      <c r="AJ84" s="404"/>
      <c r="AK84" s="404"/>
      <c r="AL84" s="404"/>
      <c r="AM84" s="404"/>
      <c r="AN84" s="405"/>
    </row>
    <row r="85" spans="2:40" ht="18" customHeight="1" x14ac:dyDescent="0.25">
      <c r="B85" s="1474" t="s">
        <v>588</v>
      </c>
      <c r="C85" s="2193" t="str">
        <f ca="1">LAMPIRAN!B136</f>
        <v/>
      </c>
      <c r="D85" s="2220"/>
      <c r="E85" s="3064" t="str">
        <f ca="1">LAMPIRAN!D136</f>
        <v/>
      </c>
      <c r="F85" s="3065"/>
      <c r="G85" s="3065"/>
      <c r="H85" s="3065"/>
      <c r="I85" s="3065"/>
      <c r="J85" s="3065"/>
      <c r="K85" s="3065"/>
      <c r="L85" s="3065"/>
      <c r="M85" s="3066"/>
      <c r="N85" s="3094" t="str">
        <f>LAMPIRAN!O136</f>
        <v/>
      </c>
      <c r="O85" s="3095"/>
      <c r="P85" s="3095"/>
      <c r="Q85" s="3096"/>
      <c r="R85" s="3088" t="str">
        <f ca="1">LAMPIRAN!S136</f>
        <v/>
      </c>
      <c r="S85" s="3089"/>
      <c r="T85" s="3089"/>
      <c r="U85" s="3089"/>
      <c r="V85" s="3089"/>
      <c r="W85" s="3089"/>
      <c r="X85" s="3089"/>
      <c r="Y85" s="3089"/>
      <c r="Z85" s="3089"/>
      <c r="AA85" s="3089"/>
      <c r="AB85" s="3089"/>
      <c r="AC85" s="3090"/>
      <c r="AD85" s="1636"/>
      <c r="AE85" s="1637"/>
      <c r="AF85" s="1634"/>
      <c r="AG85" s="1637"/>
      <c r="AH85" s="1637"/>
      <c r="AI85" s="1637"/>
      <c r="AJ85" s="1637"/>
      <c r="AK85" s="1637"/>
      <c r="AL85" s="1637"/>
      <c r="AM85" s="1637"/>
      <c r="AN85" s="418"/>
    </row>
    <row r="86" spans="2:40" ht="18" customHeight="1" x14ac:dyDescent="0.25">
      <c r="B86" s="1473" t="s">
        <v>133</v>
      </c>
      <c r="C86" s="2197"/>
      <c r="D86" s="2222"/>
      <c r="E86" s="3067"/>
      <c r="F86" s="3068"/>
      <c r="G86" s="3068"/>
      <c r="H86" s="3068"/>
      <c r="I86" s="3068"/>
      <c r="J86" s="3068"/>
      <c r="K86" s="3068"/>
      <c r="L86" s="3068"/>
      <c r="M86" s="3069"/>
      <c r="N86" s="3097"/>
      <c r="O86" s="3098"/>
      <c r="P86" s="3098"/>
      <c r="Q86" s="3099"/>
      <c r="R86" s="3091"/>
      <c r="S86" s="3092"/>
      <c r="T86" s="3092"/>
      <c r="U86" s="3092"/>
      <c r="V86" s="3092"/>
      <c r="W86" s="3092"/>
      <c r="X86" s="3092"/>
      <c r="Y86" s="3092"/>
      <c r="Z86" s="3092"/>
      <c r="AA86" s="3092"/>
      <c r="AB86" s="3092"/>
      <c r="AC86" s="3093"/>
      <c r="AD86" s="1005"/>
      <c r="AE86" s="404"/>
      <c r="AF86" s="1006"/>
      <c r="AG86" s="404"/>
      <c r="AH86" s="404"/>
      <c r="AI86" s="404"/>
      <c r="AJ86" s="404"/>
      <c r="AK86" s="404"/>
      <c r="AL86" s="404"/>
      <c r="AM86" s="404"/>
      <c r="AN86" s="405"/>
    </row>
    <row r="87" spans="2:40" ht="3" customHeight="1" x14ac:dyDescent="0.25">
      <c r="B87" s="527"/>
      <c r="C87" s="956"/>
      <c r="D87" s="432"/>
      <c r="E87" s="419"/>
      <c r="F87" s="419"/>
      <c r="G87" s="419"/>
      <c r="H87" s="419"/>
      <c r="I87" s="419"/>
      <c r="J87" s="419"/>
      <c r="K87" s="419"/>
      <c r="L87" s="419"/>
      <c r="M87" s="420"/>
      <c r="N87" s="408"/>
      <c r="O87" s="419"/>
      <c r="P87" s="419"/>
      <c r="Q87" s="419"/>
      <c r="R87" s="473"/>
      <c r="S87" s="474"/>
      <c r="T87" s="474"/>
      <c r="U87" s="474"/>
      <c r="V87" s="474"/>
      <c r="W87" s="474"/>
      <c r="X87" s="474"/>
      <c r="Y87" s="474"/>
      <c r="Z87" s="474"/>
      <c r="AA87" s="474"/>
      <c r="AB87" s="474"/>
      <c r="AC87" s="474"/>
      <c r="AD87" s="957"/>
      <c r="AE87" s="404"/>
      <c r="AF87" s="1007"/>
      <c r="AG87" s="958"/>
      <c r="AH87" s="404"/>
      <c r="AI87" s="404"/>
      <c r="AJ87" s="404"/>
      <c r="AK87" s="404"/>
      <c r="AL87" s="404"/>
      <c r="AM87" s="404"/>
      <c r="AN87" s="405"/>
    </row>
    <row r="88" spans="2:40" ht="15" customHeight="1" x14ac:dyDescent="0.2">
      <c r="B88" s="211"/>
      <c r="C88" s="2203" t="s">
        <v>114</v>
      </c>
      <c r="D88" s="2204"/>
      <c r="E88" s="2204"/>
      <c r="F88" s="2204"/>
      <c r="G88" s="2204"/>
      <c r="H88" s="2204"/>
      <c r="I88" s="2204"/>
      <c r="J88" s="2204"/>
      <c r="K88" s="2204"/>
      <c r="L88" s="2204"/>
      <c r="M88" s="2205"/>
      <c r="N88" s="253"/>
      <c r="O88" s="253"/>
      <c r="P88" s="2203" t="s">
        <v>115</v>
      </c>
      <c r="Q88" s="2205"/>
      <c r="R88" s="2350">
        <f ca="1">SUM(R73:AC86)</f>
        <v>0</v>
      </c>
      <c r="S88" s="2351"/>
      <c r="T88" s="2351"/>
      <c r="U88" s="2351"/>
      <c r="V88" s="2351"/>
      <c r="W88" s="2351"/>
      <c r="X88" s="2351"/>
      <c r="Y88" s="2351"/>
      <c r="Z88" s="2351"/>
      <c r="AA88" s="2351"/>
      <c r="AB88" s="2351"/>
      <c r="AC88" s="461"/>
      <c r="AD88" s="1008"/>
      <c r="AE88" s="254"/>
      <c r="AF88" s="254"/>
      <c r="AG88" s="254"/>
      <c r="AH88" s="254"/>
      <c r="AI88" s="254"/>
      <c r="AJ88" s="254"/>
      <c r="AK88" s="255"/>
      <c r="AL88" s="255"/>
      <c r="AM88" s="255"/>
      <c r="AN88" s="256"/>
    </row>
    <row r="89" spans="2:40" ht="4.5" customHeight="1" x14ac:dyDescent="0.2">
      <c r="B89" s="219"/>
      <c r="C89" s="2202"/>
      <c r="D89" s="2191"/>
      <c r="E89" s="2191"/>
      <c r="F89" s="2191"/>
      <c r="G89" s="2191"/>
      <c r="H89" s="2191"/>
      <c r="I89" s="2191"/>
      <c r="J89" s="2191"/>
      <c r="K89" s="2191"/>
      <c r="L89" s="2191"/>
      <c r="M89" s="2192"/>
      <c r="N89" s="144"/>
      <c r="O89" s="144"/>
      <c r="P89" s="2202"/>
      <c r="Q89" s="2192"/>
      <c r="R89" s="2353"/>
      <c r="S89" s="2354"/>
      <c r="T89" s="2354"/>
      <c r="U89" s="2354"/>
      <c r="V89" s="2354"/>
      <c r="W89" s="2354"/>
      <c r="X89" s="2354"/>
      <c r="Y89" s="2354"/>
      <c r="Z89" s="2354"/>
      <c r="AA89" s="2354"/>
      <c r="AB89" s="2354"/>
      <c r="AC89" s="462"/>
      <c r="AD89" s="1009"/>
      <c r="AE89" s="140"/>
      <c r="AF89" s="140"/>
      <c r="AG89" s="140"/>
      <c r="AH89" s="140"/>
      <c r="AI89" s="140"/>
      <c r="AJ89" s="140"/>
      <c r="AK89" s="141"/>
      <c r="AL89" s="141"/>
      <c r="AM89" s="141"/>
      <c r="AN89" s="248"/>
    </row>
    <row r="90" spans="2:40" ht="3" hidden="1" customHeight="1" x14ac:dyDescent="0.25">
      <c r="B90" s="246"/>
      <c r="C90" s="2232"/>
      <c r="D90" s="2244"/>
      <c r="E90" s="2244"/>
      <c r="F90" s="2244"/>
      <c r="G90" s="2244"/>
      <c r="H90" s="2244"/>
      <c r="I90" s="2244"/>
      <c r="J90" s="2244"/>
      <c r="K90" s="2244"/>
      <c r="L90" s="2244"/>
      <c r="M90" s="2233"/>
      <c r="N90" s="249"/>
      <c r="O90" s="249"/>
      <c r="P90" s="2232"/>
      <c r="Q90" s="2233"/>
      <c r="R90" s="2356"/>
      <c r="S90" s="2357"/>
      <c r="T90" s="2357"/>
      <c r="U90" s="2357"/>
      <c r="V90" s="2357"/>
      <c r="W90" s="2357"/>
      <c r="X90" s="2357"/>
      <c r="Y90" s="2357"/>
      <c r="Z90" s="2357"/>
      <c r="AA90" s="2357"/>
      <c r="AB90" s="2357"/>
      <c r="AC90" s="459"/>
      <c r="AD90" s="459"/>
      <c r="AE90" s="459"/>
      <c r="AF90" s="460"/>
      <c r="AG90" s="250"/>
      <c r="AH90" s="250"/>
      <c r="AI90" s="250"/>
      <c r="AJ90" s="250"/>
      <c r="AK90" s="251"/>
      <c r="AL90" s="251"/>
      <c r="AM90" s="251"/>
      <c r="AN90" s="252"/>
    </row>
    <row r="91" spans="2:40" ht="5.25" customHeight="1" x14ac:dyDescent="0.2">
      <c r="B91" s="194"/>
      <c r="C91" s="194"/>
      <c r="D91" s="194"/>
      <c r="E91" s="194"/>
      <c r="F91" s="194"/>
      <c r="G91" s="194"/>
      <c r="H91" s="194"/>
      <c r="I91" s="194"/>
      <c r="J91" s="194"/>
      <c r="K91" s="194"/>
      <c r="L91" s="194"/>
      <c r="M91" s="194"/>
      <c r="N91" s="194"/>
      <c r="O91" s="194"/>
      <c r="P91" s="194"/>
      <c r="Q91" s="194"/>
      <c r="R91" s="194"/>
      <c r="S91" s="194"/>
      <c r="T91" s="194"/>
      <c r="U91" s="194"/>
      <c r="V91" s="194"/>
      <c r="W91" s="194"/>
      <c r="X91" s="194"/>
      <c r="Y91" s="194"/>
      <c r="Z91" s="194"/>
      <c r="AA91" s="194"/>
      <c r="AB91" s="194"/>
      <c r="AC91" s="194"/>
      <c r="AD91" s="62"/>
      <c r="AE91" s="62"/>
      <c r="AF91" s="62"/>
      <c r="AG91" s="62"/>
      <c r="AH91" s="62"/>
      <c r="AI91" s="62"/>
      <c r="AJ91" s="232"/>
      <c r="AK91" s="232"/>
      <c r="AL91" s="232"/>
      <c r="AM91" s="232"/>
      <c r="AN91" s="232"/>
    </row>
    <row r="92" spans="2:40" ht="3" customHeight="1" x14ac:dyDescent="0.2">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51"/>
      <c r="AE92" s="51"/>
      <c r="AF92" s="51"/>
      <c r="AG92" s="51"/>
      <c r="AH92" s="51"/>
      <c r="AI92" s="51"/>
      <c r="AJ92" s="8"/>
      <c r="AK92" s="8"/>
      <c r="AL92" s="8"/>
      <c r="AM92" s="8"/>
      <c r="AN92" s="8"/>
    </row>
    <row r="93" spans="2:40" ht="15" customHeight="1" x14ac:dyDescent="0.25">
      <c r="B93" s="105"/>
      <c r="C93" s="106" t="s">
        <v>62</v>
      </c>
      <c r="D93" s="106"/>
      <c r="E93" s="115"/>
      <c r="F93" s="106" t="s">
        <v>29</v>
      </c>
      <c r="G93" s="116" t="s">
        <v>630</v>
      </c>
      <c r="H93" s="115"/>
      <c r="I93" s="106"/>
      <c r="J93" s="106"/>
      <c r="K93" s="106"/>
      <c r="L93" s="117"/>
      <c r="M93" s="51"/>
      <c r="N93" s="25"/>
      <c r="O93" s="25"/>
      <c r="P93" s="25"/>
      <c r="Q93" s="25"/>
      <c r="R93" s="25"/>
      <c r="S93" s="25"/>
      <c r="T93" s="25"/>
      <c r="U93" s="25"/>
      <c r="V93" s="25"/>
      <c r="W93" s="25"/>
      <c r="X93" s="25"/>
      <c r="Y93" s="25"/>
      <c r="Z93" s="25"/>
      <c r="AA93" s="25"/>
      <c r="AB93" s="26"/>
      <c r="AC93" s="25"/>
      <c r="AD93" s="51"/>
      <c r="AE93" s="51"/>
      <c r="AF93" s="51"/>
      <c r="AG93" s="51"/>
      <c r="AH93" s="51"/>
      <c r="AI93" s="51"/>
      <c r="AJ93" s="8"/>
      <c r="AK93" s="8"/>
      <c r="AL93" s="8"/>
      <c r="AM93" s="8"/>
      <c r="AN93" s="8"/>
    </row>
    <row r="94" spans="2:40" ht="3" customHeight="1" x14ac:dyDescent="0.2">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51"/>
      <c r="AE94" s="51"/>
      <c r="AF94" s="51"/>
      <c r="AG94" s="51"/>
      <c r="AH94" s="51"/>
      <c r="AI94" s="51"/>
      <c r="AJ94" s="8"/>
      <c r="AK94" s="8"/>
      <c r="AL94" s="8"/>
      <c r="AM94" s="8"/>
      <c r="AN94" s="8"/>
    </row>
    <row r="95" spans="2:40" ht="3" customHeight="1" x14ac:dyDescent="0.2">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51"/>
      <c r="AE95" s="51"/>
      <c r="AF95" s="51"/>
      <c r="AG95" s="51"/>
      <c r="AH95" s="51"/>
      <c r="AI95" s="51"/>
      <c r="AJ95" s="8"/>
      <c r="AK95" s="8"/>
      <c r="AL95" s="8"/>
      <c r="AM95" s="8"/>
      <c r="AN95" s="8"/>
    </row>
    <row r="96" spans="2:40" ht="18" customHeight="1" x14ac:dyDescent="0.2">
      <c r="B96" s="2270" t="s">
        <v>79</v>
      </c>
      <c r="C96" s="2328" t="s">
        <v>929</v>
      </c>
      <c r="D96" s="2330"/>
      <c r="E96" s="2203" t="s">
        <v>928</v>
      </c>
      <c r="F96" s="2204"/>
      <c r="G96" s="2204"/>
      <c r="H96" s="2204"/>
      <c r="I96" s="2204"/>
      <c r="J96" s="2204"/>
      <c r="K96" s="2204"/>
      <c r="L96" s="2204"/>
      <c r="M96" s="2205"/>
      <c r="N96" s="2247" t="s">
        <v>107</v>
      </c>
      <c r="O96" s="2206"/>
      <c r="P96" s="2206"/>
      <c r="Q96" s="2206"/>
      <c r="R96" s="2206"/>
      <c r="S96" s="2206"/>
      <c r="T96" s="2206"/>
      <c r="U96" s="2206"/>
      <c r="V96" s="2206"/>
      <c r="W96" s="2206"/>
      <c r="X96" s="2206"/>
      <c r="Y96" s="2207"/>
      <c r="Z96" s="2247" t="s">
        <v>74</v>
      </c>
      <c r="AA96" s="2206"/>
      <c r="AB96" s="2206"/>
      <c r="AC96" s="2207"/>
      <c r="AD96" s="2203" t="s">
        <v>77</v>
      </c>
      <c r="AE96" s="2204"/>
      <c r="AF96" s="2204"/>
      <c r="AG96" s="2204"/>
      <c r="AH96" s="2204"/>
      <c r="AI96" s="2204"/>
      <c r="AJ96" s="2204"/>
      <c r="AK96" s="2204"/>
      <c r="AL96" s="2204"/>
      <c r="AM96" s="2204"/>
      <c r="AN96" s="2205"/>
    </row>
    <row r="97" spans="2:55" ht="18" customHeight="1" x14ac:dyDescent="0.2">
      <c r="B97" s="2240"/>
      <c r="C97" s="2331"/>
      <c r="D97" s="2333"/>
      <c r="E97" s="2202"/>
      <c r="F97" s="2191"/>
      <c r="G97" s="2191"/>
      <c r="H97" s="2191"/>
      <c r="I97" s="2191"/>
      <c r="J97" s="2191"/>
      <c r="K97" s="2191"/>
      <c r="L97" s="2191"/>
      <c r="M97" s="2192"/>
      <c r="N97" s="2234" t="s">
        <v>78</v>
      </c>
      <c r="O97" s="2235"/>
      <c r="P97" s="2235"/>
      <c r="Q97" s="2235"/>
      <c r="R97" s="2235"/>
      <c r="S97" s="2235"/>
      <c r="T97" s="2235"/>
      <c r="U97" s="2235"/>
      <c r="V97" s="2235"/>
      <c r="W97" s="2235"/>
      <c r="X97" s="2235"/>
      <c r="Y97" s="2236"/>
      <c r="Z97" s="2234" t="s">
        <v>128</v>
      </c>
      <c r="AA97" s="2235"/>
      <c r="AB97" s="2235"/>
      <c r="AC97" s="2236"/>
      <c r="AD97" s="2202"/>
      <c r="AE97" s="2191"/>
      <c r="AF97" s="2191"/>
      <c r="AG97" s="2191"/>
      <c r="AH97" s="2191"/>
      <c r="AI97" s="2191"/>
      <c r="AJ97" s="2191"/>
      <c r="AK97" s="2191"/>
      <c r="AL97" s="2191"/>
      <c r="AM97" s="2191"/>
      <c r="AN97" s="2192"/>
      <c r="BC97" t="s">
        <v>314</v>
      </c>
    </row>
    <row r="98" spans="2:55" ht="3" customHeight="1" x14ac:dyDescent="0.2">
      <c r="B98" s="2240"/>
      <c r="C98" s="2334"/>
      <c r="D98" s="2336"/>
      <c r="E98" s="790"/>
      <c r="F98" s="217"/>
      <c r="G98" s="217"/>
      <c r="H98" s="217"/>
      <c r="I98" s="217"/>
      <c r="J98" s="217"/>
      <c r="K98" s="217"/>
      <c r="L98" s="217"/>
      <c r="M98" s="217"/>
      <c r="N98" s="225"/>
      <c r="O98" s="217"/>
      <c r="P98" s="127"/>
      <c r="Q98" s="127"/>
      <c r="R98" s="127"/>
      <c r="S98" s="127"/>
      <c r="T98" s="127"/>
      <c r="U98" s="127"/>
      <c r="V98" s="127"/>
      <c r="W98" s="127"/>
      <c r="X98" s="127"/>
      <c r="Y98" s="224"/>
      <c r="Z98" s="792"/>
      <c r="AA98" s="793"/>
      <c r="AB98" s="241"/>
      <c r="AC98" s="794"/>
      <c r="AD98" s="100"/>
      <c r="AE98" s="978"/>
      <c r="AF98" s="100"/>
      <c r="AG98" s="100"/>
      <c r="AH98" s="100"/>
      <c r="AI98" s="100"/>
      <c r="AJ98" s="100"/>
      <c r="AK98" s="100"/>
      <c r="AL98" s="100"/>
      <c r="AM98" s="100"/>
      <c r="AN98" s="216"/>
    </row>
    <row r="99" spans="2:55" s="44" customFormat="1" ht="12" customHeight="1" x14ac:dyDescent="0.2">
      <c r="B99" s="210" t="s">
        <v>68</v>
      </c>
      <c r="C99" s="2269" t="s">
        <v>67</v>
      </c>
      <c r="D99" s="2239"/>
      <c r="E99" s="2269" t="s">
        <v>69</v>
      </c>
      <c r="F99" s="2238"/>
      <c r="G99" s="2238"/>
      <c r="H99" s="2238"/>
      <c r="I99" s="2238"/>
      <c r="J99" s="2238"/>
      <c r="K99" s="2238"/>
      <c r="L99" s="2238"/>
      <c r="M99" s="2238"/>
      <c r="N99" s="2269" t="s">
        <v>70</v>
      </c>
      <c r="O99" s="2238"/>
      <c r="P99" s="2238"/>
      <c r="Q99" s="2238"/>
      <c r="R99" s="2238"/>
      <c r="S99" s="2238"/>
      <c r="T99" s="2238"/>
      <c r="U99" s="2238"/>
      <c r="V99" s="2238"/>
      <c r="W99" s="2238"/>
      <c r="X99" s="2238"/>
      <c r="Y99" s="2239"/>
      <c r="Z99" s="3100" t="s">
        <v>71</v>
      </c>
      <c r="AA99" s="3101"/>
      <c r="AB99" s="3101"/>
      <c r="AC99" s="3102"/>
      <c r="AD99" s="2269" t="s">
        <v>104</v>
      </c>
      <c r="AE99" s="2238"/>
      <c r="AF99" s="2238"/>
      <c r="AG99" s="2238"/>
      <c r="AH99" s="2238"/>
      <c r="AI99" s="2238"/>
      <c r="AJ99" s="2238"/>
      <c r="AK99" s="2238"/>
      <c r="AL99" s="2238"/>
      <c r="AM99" s="2238"/>
      <c r="AN99" s="2239"/>
    </row>
    <row r="100" spans="2:55" ht="18" customHeight="1" x14ac:dyDescent="0.2">
      <c r="B100" s="2282" t="s">
        <v>584</v>
      </c>
      <c r="C100" s="2214" t="str">
        <f ca="1">LAMPIRAN!B168</f>
        <v/>
      </c>
      <c r="D100" s="2216"/>
      <c r="E100" s="3103" t="str">
        <f ca="1">LAMPIRAN!D168</f>
        <v/>
      </c>
      <c r="F100" s="3104"/>
      <c r="G100" s="3104"/>
      <c r="H100" s="3104"/>
      <c r="I100" s="3104"/>
      <c r="J100" s="3104"/>
      <c r="K100" s="3104"/>
      <c r="L100" s="3104"/>
      <c r="M100" s="3105"/>
      <c r="N100" s="795"/>
      <c r="O100" s="436"/>
      <c r="P100" s="436"/>
      <c r="Q100" s="436"/>
      <c r="R100" s="436"/>
      <c r="S100" s="436"/>
      <c r="T100" s="436"/>
      <c r="U100" s="436"/>
      <c r="V100" s="436"/>
      <c r="W100" s="436"/>
      <c r="X100" s="436"/>
      <c r="Y100" s="796"/>
      <c r="Z100" s="3082" t="str">
        <f>LAMPIRAN!T168</f>
        <v/>
      </c>
      <c r="AA100" s="3083"/>
      <c r="AB100" s="3083"/>
      <c r="AC100" s="3084"/>
      <c r="AD100" s="3076" t="str">
        <f ca="1">LAMPIRAN!X168</f>
        <v/>
      </c>
      <c r="AE100" s="3077"/>
      <c r="AF100" s="3077"/>
      <c r="AG100" s="3077"/>
      <c r="AH100" s="3077"/>
      <c r="AI100" s="3077"/>
      <c r="AJ100" s="3077"/>
      <c r="AK100" s="3077"/>
      <c r="AL100" s="3077"/>
      <c r="AM100" s="3077"/>
      <c r="AN100" s="3078"/>
      <c r="AP100" s="1447" t="s">
        <v>1321</v>
      </c>
    </row>
    <row r="101" spans="2:55" ht="18" customHeight="1" x14ac:dyDescent="0.2">
      <c r="B101" s="2278"/>
      <c r="C101" s="2208"/>
      <c r="D101" s="2210"/>
      <c r="E101" s="3106"/>
      <c r="F101" s="3107"/>
      <c r="G101" s="3107"/>
      <c r="H101" s="3107"/>
      <c r="I101" s="3107"/>
      <c r="J101" s="3107"/>
      <c r="K101" s="3107"/>
      <c r="L101" s="3107"/>
      <c r="M101" s="3108"/>
      <c r="N101" s="1404"/>
      <c r="O101" s="1405"/>
      <c r="P101" s="1405"/>
      <c r="Q101" s="1405"/>
      <c r="R101" s="1405"/>
      <c r="S101" s="1405"/>
      <c r="T101" s="1405"/>
      <c r="U101" s="1405"/>
      <c r="V101" s="1405"/>
      <c r="W101" s="1405"/>
      <c r="X101" s="1405"/>
      <c r="Y101" s="1406"/>
      <c r="Z101" s="3085"/>
      <c r="AA101" s="3086"/>
      <c r="AB101" s="3086"/>
      <c r="AC101" s="3087"/>
      <c r="AD101" s="3079"/>
      <c r="AE101" s="3080"/>
      <c r="AF101" s="3080"/>
      <c r="AG101" s="3080"/>
      <c r="AH101" s="3080"/>
      <c r="AI101" s="3080"/>
      <c r="AJ101" s="3080"/>
      <c r="AK101" s="3080"/>
      <c r="AL101" s="3080"/>
      <c r="AM101" s="3080"/>
      <c r="AN101" s="3081"/>
    </row>
    <row r="102" spans="2:55" ht="3" customHeight="1" x14ac:dyDescent="0.2">
      <c r="B102" s="1459"/>
      <c r="C102" s="1482"/>
      <c r="D102" s="1484"/>
      <c r="E102" s="1532"/>
      <c r="F102" s="1533"/>
      <c r="G102" s="1533"/>
      <c r="H102" s="1533"/>
      <c r="I102" s="1533"/>
      <c r="J102" s="1533"/>
      <c r="K102" s="1533"/>
      <c r="L102" s="1533"/>
      <c r="M102" s="1533"/>
      <c r="N102" s="1404"/>
      <c r="O102" s="1483"/>
      <c r="P102" s="1405"/>
      <c r="Q102" s="1405"/>
      <c r="R102" s="1405"/>
      <c r="S102" s="1405"/>
      <c r="T102" s="1405"/>
      <c r="U102" s="1405"/>
      <c r="V102" s="1405"/>
      <c r="W102" s="1405"/>
      <c r="X102" s="1405"/>
      <c r="Y102" s="1406"/>
      <c r="Z102" s="1455"/>
      <c r="AA102" s="1452"/>
      <c r="AB102" s="1453"/>
      <c r="AC102" s="1454"/>
      <c r="AD102" s="1405"/>
      <c r="AE102" s="1405"/>
      <c r="AF102" s="1405"/>
      <c r="AG102" s="1405"/>
      <c r="AH102" s="1405"/>
      <c r="AI102" s="1405"/>
      <c r="AJ102" s="1405"/>
      <c r="AK102" s="1405"/>
      <c r="AL102" s="1405"/>
      <c r="AM102" s="1405"/>
      <c r="AN102" s="1406"/>
    </row>
    <row r="103" spans="2:55" ht="15" customHeight="1" x14ac:dyDescent="0.2">
      <c r="B103" s="2282" t="s">
        <v>585</v>
      </c>
      <c r="C103" s="2193" t="str">
        <f ca="1">LAMPIRAN!B169</f>
        <v/>
      </c>
      <c r="D103" s="2220"/>
      <c r="E103" s="3064" t="str">
        <f ca="1">LAMPIRAN!D169</f>
        <v/>
      </c>
      <c r="F103" s="3065"/>
      <c r="G103" s="3065"/>
      <c r="H103" s="3065"/>
      <c r="I103" s="3065"/>
      <c r="J103" s="3065"/>
      <c r="K103" s="3065"/>
      <c r="L103" s="3065"/>
      <c r="M103" s="3066"/>
      <c r="N103" s="1575"/>
      <c r="O103" s="1576"/>
      <c r="P103" s="1576"/>
      <c r="Q103" s="1576"/>
      <c r="R103" s="1576"/>
      <c r="S103" s="1576"/>
      <c r="T103" s="1576"/>
      <c r="U103" s="1576"/>
      <c r="V103" s="1576"/>
      <c r="W103" s="1576"/>
      <c r="X103" s="1576"/>
      <c r="Y103" s="433"/>
      <c r="Z103" s="3082" t="str">
        <f>LAMPIRAN!T169</f>
        <v/>
      </c>
      <c r="AA103" s="3083"/>
      <c r="AB103" s="3083"/>
      <c r="AC103" s="3084"/>
      <c r="AD103" s="3058" t="str">
        <f ca="1">LAMPIRAN!X169</f>
        <v/>
      </c>
      <c r="AE103" s="3059"/>
      <c r="AF103" s="3059"/>
      <c r="AG103" s="3059"/>
      <c r="AH103" s="3059"/>
      <c r="AI103" s="3059"/>
      <c r="AJ103" s="3059"/>
      <c r="AK103" s="3059"/>
      <c r="AL103" s="3059"/>
      <c r="AM103" s="3059"/>
      <c r="AN103" s="3060"/>
    </row>
    <row r="104" spans="2:55" ht="12.75" customHeight="1" x14ac:dyDescent="0.2">
      <c r="B104" s="2278"/>
      <c r="C104" s="2197"/>
      <c r="D104" s="2222"/>
      <c r="E104" s="3067"/>
      <c r="F104" s="3068"/>
      <c r="G104" s="3068"/>
      <c r="H104" s="3068"/>
      <c r="I104" s="3068"/>
      <c r="J104" s="3068"/>
      <c r="K104" s="3068"/>
      <c r="L104" s="3068"/>
      <c r="M104" s="3069"/>
      <c r="N104" s="1512"/>
      <c r="O104" s="1513"/>
      <c r="P104" s="1513"/>
      <c r="Q104" s="1513"/>
      <c r="R104" s="1513"/>
      <c r="S104" s="1513"/>
      <c r="T104" s="1513"/>
      <c r="U104" s="1513"/>
      <c r="V104" s="1513"/>
      <c r="W104" s="1513"/>
      <c r="X104" s="1513"/>
      <c r="Y104" s="1514"/>
      <c r="Z104" s="3085"/>
      <c r="AA104" s="3086"/>
      <c r="AB104" s="3086"/>
      <c r="AC104" s="3087"/>
      <c r="AD104" s="3061"/>
      <c r="AE104" s="3062"/>
      <c r="AF104" s="3062"/>
      <c r="AG104" s="3062"/>
      <c r="AH104" s="3062"/>
      <c r="AI104" s="3062"/>
      <c r="AJ104" s="3062"/>
      <c r="AK104" s="3062"/>
      <c r="AL104" s="3062"/>
      <c r="AM104" s="3062"/>
      <c r="AN104" s="3063"/>
    </row>
    <row r="105" spans="2:55" ht="3" customHeight="1" x14ac:dyDescent="0.2">
      <c r="B105" s="1459"/>
      <c r="C105" s="1512"/>
      <c r="D105" s="1514"/>
      <c r="E105" s="1516"/>
      <c r="F105" s="1516"/>
      <c r="G105" s="1516"/>
      <c r="H105" s="1516"/>
      <c r="I105" s="1516"/>
      <c r="J105" s="1516"/>
      <c r="K105" s="1516"/>
      <c r="L105" s="1516"/>
      <c r="M105" s="1516"/>
      <c r="N105" s="1512"/>
      <c r="O105" s="1513"/>
      <c r="P105" s="1513"/>
      <c r="Q105" s="1513"/>
      <c r="R105" s="1513"/>
      <c r="S105" s="1513"/>
      <c r="T105" s="1513"/>
      <c r="U105" s="1513"/>
      <c r="V105" s="1513"/>
      <c r="W105" s="1513"/>
      <c r="X105" s="1513"/>
      <c r="Y105" s="1514"/>
      <c r="Z105" s="1526"/>
      <c r="AA105" s="1490"/>
      <c r="AB105" s="1527"/>
      <c r="AC105" s="1528"/>
      <c r="AD105" s="1513"/>
      <c r="AE105" s="1513"/>
      <c r="AF105" s="1513"/>
      <c r="AG105" s="1513"/>
      <c r="AH105" s="1513"/>
      <c r="AI105" s="1513"/>
      <c r="AJ105" s="1513"/>
      <c r="AK105" s="1513"/>
      <c r="AL105" s="1513"/>
      <c r="AM105" s="1513"/>
      <c r="AN105" s="1514"/>
    </row>
    <row r="106" spans="2:55" ht="15" customHeight="1" x14ac:dyDescent="0.2">
      <c r="B106" s="2282" t="s">
        <v>586</v>
      </c>
      <c r="C106" s="2446" t="str">
        <f ca="1">LAMPIRAN!B170</f>
        <v/>
      </c>
      <c r="D106" s="2448"/>
      <c r="E106" s="3070" t="str">
        <f ca="1">LAMPIRAN!D170</f>
        <v/>
      </c>
      <c r="F106" s="3071"/>
      <c r="G106" s="3071"/>
      <c r="H106" s="3071"/>
      <c r="I106" s="3071"/>
      <c r="J106" s="3071"/>
      <c r="K106" s="3071"/>
      <c r="L106" s="3071"/>
      <c r="M106" s="3072"/>
      <c r="N106" s="1575"/>
      <c r="O106" s="1638"/>
      <c r="P106" s="1576"/>
      <c r="Q106" s="1576"/>
      <c r="R106" s="1576"/>
      <c r="S106" s="1576"/>
      <c r="T106" s="1576"/>
      <c r="U106" s="1576"/>
      <c r="V106" s="1576"/>
      <c r="W106" s="1576"/>
      <c r="X106" s="1576"/>
      <c r="Y106" s="433"/>
      <c r="Z106" s="3082" t="str">
        <f>LAMPIRAN!T170</f>
        <v/>
      </c>
      <c r="AA106" s="3083"/>
      <c r="AB106" s="3083"/>
      <c r="AC106" s="3084"/>
      <c r="AD106" s="3058" t="str">
        <f ca="1">LAMPIRAN!X170</f>
        <v/>
      </c>
      <c r="AE106" s="3059"/>
      <c r="AF106" s="3059"/>
      <c r="AG106" s="3059"/>
      <c r="AH106" s="3059"/>
      <c r="AI106" s="3059"/>
      <c r="AJ106" s="3059"/>
      <c r="AK106" s="3059"/>
      <c r="AL106" s="3059"/>
      <c r="AM106" s="3059"/>
      <c r="AN106" s="3060"/>
    </row>
    <row r="107" spans="2:55" ht="12" customHeight="1" x14ac:dyDescent="0.2">
      <c r="B107" s="2278"/>
      <c r="C107" s="2449"/>
      <c r="D107" s="2451"/>
      <c r="E107" s="3073"/>
      <c r="F107" s="3074"/>
      <c r="G107" s="3074"/>
      <c r="H107" s="3074"/>
      <c r="I107" s="3074"/>
      <c r="J107" s="3074"/>
      <c r="K107" s="3074"/>
      <c r="L107" s="3074"/>
      <c r="M107" s="3075"/>
      <c r="N107" s="1512"/>
      <c r="O107" s="1389"/>
      <c r="P107" s="1513"/>
      <c r="Q107" s="1513"/>
      <c r="R107" s="1513"/>
      <c r="S107" s="1513"/>
      <c r="T107" s="1513"/>
      <c r="U107" s="1513"/>
      <c r="V107" s="1513"/>
      <c r="W107" s="1513"/>
      <c r="X107" s="1513"/>
      <c r="Y107" s="1514"/>
      <c r="Z107" s="3085"/>
      <c r="AA107" s="3086"/>
      <c r="AB107" s="3086"/>
      <c r="AC107" s="3087"/>
      <c r="AD107" s="3061"/>
      <c r="AE107" s="3062"/>
      <c r="AF107" s="3062"/>
      <c r="AG107" s="3062"/>
      <c r="AH107" s="3062"/>
      <c r="AI107" s="3062"/>
      <c r="AJ107" s="3062"/>
      <c r="AK107" s="3062"/>
      <c r="AL107" s="3062"/>
      <c r="AM107" s="3062"/>
      <c r="AN107" s="3063"/>
    </row>
    <row r="108" spans="2:55" ht="3" customHeight="1" x14ac:dyDescent="0.2">
      <c r="B108" s="1459"/>
      <c r="C108" s="1577"/>
      <c r="D108" s="1578"/>
      <c r="E108" s="1518"/>
      <c r="F108" s="1518"/>
      <c r="G108" s="1518"/>
      <c r="H108" s="1518"/>
      <c r="I108" s="1518"/>
      <c r="J108" s="1518"/>
      <c r="K108" s="1518"/>
      <c r="L108" s="1518"/>
      <c r="M108" s="1518"/>
      <c r="N108" s="1512"/>
      <c r="O108" s="1389"/>
      <c r="P108" s="1513"/>
      <c r="Q108" s="1513"/>
      <c r="R108" s="1513"/>
      <c r="S108" s="1513"/>
      <c r="T108" s="1513"/>
      <c r="U108" s="1513"/>
      <c r="V108" s="1513"/>
      <c r="W108" s="1513"/>
      <c r="X108" s="1513"/>
      <c r="Y108" s="1514"/>
      <c r="Z108" s="1455"/>
      <c r="AA108" s="1490"/>
      <c r="AB108" s="1453"/>
      <c r="AC108" s="1454"/>
      <c r="AD108" s="419"/>
      <c r="AE108" s="419"/>
      <c r="AF108" s="419"/>
      <c r="AG108" s="419"/>
      <c r="AH108" s="419"/>
      <c r="AI108" s="419"/>
      <c r="AJ108" s="419"/>
      <c r="AK108" s="419"/>
      <c r="AL108" s="419"/>
      <c r="AM108" s="419"/>
      <c r="AN108" s="420"/>
    </row>
    <row r="109" spans="2:55" ht="15" customHeight="1" x14ac:dyDescent="0.2">
      <c r="B109" s="2282" t="s">
        <v>587</v>
      </c>
      <c r="C109" s="2193" t="str">
        <f ca="1">LAMPIRAN!B171</f>
        <v/>
      </c>
      <c r="D109" s="2220"/>
      <c r="E109" s="3064" t="str">
        <f ca="1">LAMPIRAN!D171</f>
        <v/>
      </c>
      <c r="F109" s="3065"/>
      <c r="G109" s="3065"/>
      <c r="H109" s="3065"/>
      <c r="I109" s="3065"/>
      <c r="J109" s="3065"/>
      <c r="K109" s="3065"/>
      <c r="L109" s="3065"/>
      <c r="M109" s="3066"/>
      <c r="N109" s="1575"/>
      <c r="O109" s="1576"/>
      <c r="P109" s="1576"/>
      <c r="Q109" s="1576"/>
      <c r="R109" s="1576"/>
      <c r="S109" s="1576"/>
      <c r="T109" s="1576"/>
      <c r="U109" s="1576"/>
      <c r="V109" s="1576"/>
      <c r="W109" s="1576"/>
      <c r="X109" s="1576"/>
      <c r="Y109" s="433"/>
      <c r="Z109" s="3082" t="str">
        <f>LAMPIRAN!T171</f>
        <v/>
      </c>
      <c r="AA109" s="3083"/>
      <c r="AB109" s="3083"/>
      <c r="AC109" s="3084"/>
      <c r="AD109" s="3058" t="str">
        <f ca="1">LAMPIRAN!X171</f>
        <v/>
      </c>
      <c r="AE109" s="3059"/>
      <c r="AF109" s="3059"/>
      <c r="AG109" s="3059"/>
      <c r="AH109" s="3059"/>
      <c r="AI109" s="3059"/>
      <c r="AJ109" s="3059"/>
      <c r="AK109" s="3059"/>
      <c r="AL109" s="3059"/>
      <c r="AM109" s="3059"/>
      <c r="AN109" s="3060"/>
    </row>
    <row r="110" spans="2:55" ht="12.75" customHeight="1" x14ac:dyDescent="0.2">
      <c r="B110" s="2278"/>
      <c r="C110" s="2197"/>
      <c r="D110" s="2222"/>
      <c r="E110" s="3067"/>
      <c r="F110" s="3068"/>
      <c r="G110" s="3068"/>
      <c r="H110" s="3068"/>
      <c r="I110" s="3068"/>
      <c r="J110" s="3068"/>
      <c r="K110" s="3068"/>
      <c r="L110" s="3068"/>
      <c r="M110" s="3069"/>
      <c r="N110" s="1512"/>
      <c r="O110" s="1513"/>
      <c r="P110" s="1513"/>
      <c r="Q110" s="1513"/>
      <c r="R110" s="1513"/>
      <c r="S110" s="1513"/>
      <c r="T110" s="1513"/>
      <c r="U110" s="1513"/>
      <c r="V110" s="1513"/>
      <c r="W110" s="1513"/>
      <c r="X110" s="1513"/>
      <c r="Y110" s="1514"/>
      <c r="Z110" s="3085"/>
      <c r="AA110" s="3086"/>
      <c r="AB110" s="3086"/>
      <c r="AC110" s="3087"/>
      <c r="AD110" s="3061"/>
      <c r="AE110" s="3062"/>
      <c r="AF110" s="3062"/>
      <c r="AG110" s="3062"/>
      <c r="AH110" s="3062"/>
      <c r="AI110" s="3062"/>
      <c r="AJ110" s="3062"/>
      <c r="AK110" s="3062"/>
      <c r="AL110" s="3062"/>
      <c r="AM110" s="3062"/>
      <c r="AN110" s="3063"/>
    </row>
    <row r="111" spans="2:55" ht="3" customHeight="1" x14ac:dyDescent="0.2">
      <c r="B111" s="1459"/>
      <c r="C111" s="1512"/>
      <c r="D111" s="1514"/>
      <c r="E111" s="1495"/>
      <c r="F111" s="1495"/>
      <c r="G111" s="1495"/>
      <c r="H111" s="1495"/>
      <c r="I111" s="1495"/>
      <c r="J111" s="1495"/>
      <c r="K111" s="1495"/>
      <c r="L111" s="1495"/>
      <c r="M111" s="1495"/>
      <c r="N111" s="1512"/>
      <c r="O111" s="1513"/>
      <c r="P111" s="1513"/>
      <c r="Q111" s="1513"/>
      <c r="R111" s="1513"/>
      <c r="S111" s="1513"/>
      <c r="T111" s="1513"/>
      <c r="U111" s="1513"/>
      <c r="V111" s="1513"/>
      <c r="W111" s="1513"/>
      <c r="X111" s="1513"/>
      <c r="Y111" s="1514"/>
      <c r="Z111" s="1526"/>
      <c r="AA111" s="1490"/>
      <c r="AB111" s="1527"/>
      <c r="AC111" s="1528"/>
      <c r="AD111" s="1513"/>
      <c r="AE111" s="1513"/>
      <c r="AF111" s="1513"/>
      <c r="AG111" s="1513"/>
      <c r="AH111" s="1513"/>
      <c r="AI111" s="1513"/>
      <c r="AJ111" s="1513"/>
      <c r="AK111" s="1513"/>
      <c r="AL111" s="1513"/>
      <c r="AM111" s="1513"/>
      <c r="AN111" s="1514"/>
    </row>
    <row r="112" spans="2:55" ht="15" customHeight="1" x14ac:dyDescent="0.2">
      <c r="B112" s="1474" t="s">
        <v>588</v>
      </c>
      <c r="C112" s="1575"/>
      <c r="D112" s="433"/>
      <c r="E112" s="1497"/>
      <c r="F112" s="1497"/>
      <c r="G112" s="1497"/>
      <c r="H112" s="1497"/>
      <c r="I112" s="1497"/>
      <c r="J112" s="1497"/>
      <c r="K112" s="1497"/>
      <c r="L112" s="1497"/>
      <c r="M112" s="1497"/>
      <c r="N112" s="1575"/>
      <c r="O112" s="1576"/>
      <c r="P112" s="1576"/>
      <c r="Q112" s="1576"/>
      <c r="R112" s="1576"/>
      <c r="S112" s="1576"/>
      <c r="T112" s="1576"/>
      <c r="U112" s="1576"/>
      <c r="V112" s="1576"/>
      <c r="W112" s="1576"/>
      <c r="X112" s="1576"/>
      <c r="Y112" s="433"/>
      <c r="Z112" s="1523"/>
      <c r="AA112" s="1488"/>
      <c r="AB112" s="1524"/>
      <c r="AC112" s="1525"/>
      <c r="AD112" s="3058"/>
      <c r="AE112" s="3059"/>
      <c r="AF112" s="3059"/>
      <c r="AG112" s="3059"/>
      <c r="AH112" s="3059"/>
      <c r="AI112" s="3059"/>
      <c r="AJ112" s="3059"/>
      <c r="AK112" s="3059"/>
      <c r="AL112" s="3059"/>
      <c r="AM112" s="3059"/>
      <c r="AN112" s="3060"/>
    </row>
    <row r="113" spans="2:40" ht="13.5" customHeight="1" x14ac:dyDescent="0.2">
      <c r="B113" s="1473" t="s">
        <v>133</v>
      </c>
      <c r="C113" s="1512"/>
      <c r="D113" s="1514"/>
      <c r="E113" s="1495"/>
      <c r="F113" s="1495"/>
      <c r="G113" s="1495"/>
      <c r="H113" s="1495"/>
      <c r="I113" s="1495"/>
      <c r="J113" s="1495"/>
      <c r="K113" s="1495"/>
      <c r="L113" s="1495"/>
      <c r="M113" s="1495"/>
      <c r="N113" s="1512"/>
      <c r="O113" s="1513"/>
      <c r="P113" s="1513"/>
      <c r="Q113" s="1513"/>
      <c r="R113" s="1513"/>
      <c r="S113" s="1513"/>
      <c r="T113" s="1513"/>
      <c r="U113" s="1513"/>
      <c r="V113" s="1513"/>
      <c r="W113" s="1513"/>
      <c r="X113" s="1513"/>
      <c r="Y113" s="1514"/>
      <c r="Z113" s="1526"/>
      <c r="AA113" s="1490"/>
      <c r="AB113" s="1527"/>
      <c r="AC113" s="1528"/>
      <c r="AD113" s="3061"/>
      <c r="AE113" s="3062"/>
      <c r="AF113" s="3062"/>
      <c r="AG113" s="3062"/>
      <c r="AH113" s="3062"/>
      <c r="AI113" s="3062"/>
      <c r="AJ113" s="3062"/>
      <c r="AK113" s="3062"/>
      <c r="AL113" s="3062"/>
      <c r="AM113" s="3062"/>
      <c r="AN113" s="3063"/>
    </row>
    <row r="114" spans="2:40" ht="3" customHeight="1" x14ac:dyDescent="0.2">
      <c r="B114" s="207"/>
      <c r="C114" s="979"/>
      <c r="D114" s="981"/>
      <c r="E114" s="980"/>
      <c r="F114" s="980"/>
      <c r="G114" s="980"/>
      <c r="H114" s="980"/>
      <c r="I114" s="980"/>
      <c r="J114" s="980"/>
      <c r="K114" s="980"/>
      <c r="L114" s="980"/>
      <c r="M114" s="980"/>
      <c r="N114" s="1010"/>
      <c r="O114" s="980"/>
      <c r="P114" s="797"/>
      <c r="Q114" s="797"/>
      <c r="R114" s="797"/>
      <c r="S114" s="797"/>
      <c r="T114" s="797"/>
      <c r="U114" s="797"/>
      <c r="V114" s="797"/>
      <c r="W114" s="797"/>
      <c r="X114" s="797"/>
      <c r="Y114" s="432"/>
      <c r="Z114" s="476"/>
      <c r="AA114" s="797"/>
      <c r="AB114" s="980"/>
      <c r="AC114" s="478"/>
      <c r="AD114" s="970"/>
      <c r="AE114" s="970"/>
      <c r="AF114" s="970"/>
      <c r="AG114" s="970"/>
      <c r="AH114" s="970"/>
      <c r="AI114" s="970"/>
      <c r="AJ114" s="970"/>
      <c r="AK114" s="970"/>
      <c r="AL114" s="970"/>
      <c r="AM114" s="970"/>
      <c r="AN114" s="971"/>
    </row>
    <row r="115" spans="2:40" ht="15" customHeight="1" x14ac:dyDescent="0.2">
      <c r="B115" s="211"/>
      <c r="C115" s="2203" t="s">
        <v>124</v>
      </c>
      <c r="D115" s="2204"/>
      <c r="E115" s="2204"/>
      <c r="F115" s="2204"/>
      <c r="G115" s="2204"/>
      <c r="H115" s="2204"/>
      <c r="I115" s="2204"/>
      <c r="J115" s="2204"/>
      <c r="K115" s="2204"/>
      <c r="L115" s="2204"/>
      <c r="M115" s="2204"/>
      <c r="N115" s="2204"/>
      <c r="O115" s="2204"/>
      <c r="P115" s="2204"/>
      <c r="Q115" s="2204"/>
      <c r="R115" s="2204"/>
      <c r="S115" s="2204"/>
      <c r="T115" s="2204"/>
      <c r="U115" s="2204"/>
      <c r="V115" s="2204"/>
      <c r="W115" s="2204"/>
      <c r="X115" s="2204"/>
      <c r="Y115" s="2205"/>
      <c r="Z115" s="261"/>
      <c r="AA115" s="254"/>
      <c r="AB115" s="2203" t="s">
        <v>123</v>
      </c>
      <c r="AC115" s="2205"/>
      <c r="AD115" s="2350">
        <f ca="1">SUM(AD100:AN113)</f>
        <v>0</v>
      </c>
      <c r="AE115" s="2351"/>
      <c r="AF115" s="2351"/>
      <c r="AG115" s="2351"/>
      <c r="AH115" s="2351"/>
      <c r="AI115" s="2351"/>
      <c r="AJ115" s="2351"/>
      <c r="AK115" s="2351"/>
      <c r="AL115" s="2351"/>
      <c r="AM115" s="2351"/>
      <c r="AN115" s="415"/>
    </row>
    <row r="116" spans="2:40" ht="3.75" customHeight="1" x14ac:dyDescent="0.2">
      <c r="B116" s="218"/>
      <c r="C116" s="2202"/>
      <c r="D116" s="2191"/>
      <c r="E116" s="2191"/>
      <c r="F116" s="2191"/>
      <c r="G116" s="2191"/>
      <c r="H116" s="2191"/>
      <c r="I116" s="2191"/>
      <c r="J116" s="2191"/>
      <c r="K116" s="2191"/>
      <c r="L116" s="2191"/>
      <c r="M116" s="2191"/>
      <c r="N116" s="2191"/>
      <c r="O116" s="2191"/>
      <c r="P116" s="2191"/>
      <c r="Q116" s="2191"/>
      <c r="R116" s="2191"/>
      <c r="S116" s="2191"/>
      <c r="T116" s="2191"/>
      <c r="U116" s="2191"/>
      <c r="V116" s="2191"/>
      <c r="W116" s="2191"/>
      <c r="X116" s="2191"/>
      <c r="Y116" s="2192"/>
      <c r="Z116" s="259"/>
      <c r="AA116" s="140"/>
      <c r="AB116" s="2202"/>
      <c r="AC116" s="2192"/>
      <c r="AD116" s="2353"/>
      <c r="AE116" s="2354"/>
      <c r="AF116" s="2354"/>
      <c r="AG116" s="2354"/>
      <c r="AH116" s="2354"/>
      <c r="AI116" s="2354"/>
      <c r="AJ116" s="2354"/>
      <c r="AK116" s="2354"/>
      <c r="AL116" s="2354"/>
      <c r="AM116" s="2354"/>
      <c r="AN116" s="416"/>
    </row>
    <row r="117" spans="2:40" ht="3" customHeight="1" x14ac:dyDescent="0.2">
      <c r="B117" s="246"/>
      <c r="C117" s="2232"/>
      <c r="D117" s="2244"/>
      <c r="E117" s="2244"/>
      <c r="F117" s="2244"/>
      <c r="G117" s="2244"/>
      <c r="H117" s="2244"/>
      <c r="I117" s="2244"/>
      <c r="J117" s="2244"/>
      <c r="K117" s="2244"/>
      <c r="L117" s="2244"/>
      <c r="M117" s="2244"/>
      <c r="N117" s="2244"/>
      <c r="O117" s="2244"/>
      <c r="P117" s="2244"/>
      <c r="Q117" s="2244"/>
      <c r="R117" s="2244"/>
      <c r="S117" s="2244"/>
      <c r="T117" s="2244"/>
      <c r="U117" s="2244"/>
      <c r="V117" s="2244"/>
      <c r="W117" s="2244"/>
      <c r="X117" s="2244"/>
      <c r="Y117" s="2233"/>
      <c r="Z117" s="260"/>
      <c r="AA117" s="257"/>
      <c r="AB117" s="2232"/>
      <c r="AC117" s="2233"/>
      <c r="AD117" s="2356"/>
      <c r="AE117" s="2357"/>
      <c r="AF117" s="2357"/>
      <c r="AG117" s="2357"/>
      <c r="AH117" s="2357"/>
      <c r="AI117" s="2357"/>
      <c r="AJ117" s="2357"/>
      <c r="AK117" s="2357"/>
      <c r="AL117" s="2357"/>
      <c r="AM117" s="2357"/>
      <c r="AN117" s="258"/>
    </row>
    <row r="118" spans="2:40" ht="6.75" customHeight="1" x14ac:dyDescent="0.2">
      <c r="B118" s="8"/>
      <c r="C118" s="101"/>
      <c r="D118" s="101"/>
      <c r="E118" s="101"/>
      <c r="F118" s="101"/>
      <c r="G118" s="101"/>
      <c r="H118" s="101"/>
      <c r="I118" s="101"/>
      <c r="J118" s="101"/>
      <c r="K118" s="101"/>
      <c r="L118" s="101"/>
      <c r="M118" s="101"/>
      <c r="N118" s="101"/>
      <c r="O118" s="101"/>
      <c r="P118" s="101"/>
      <c r="Q118" s="101"/>
      <c r="R118" s="101"/>
      <c r="S118" s="101"/>
      <c r="T118" s="101"/>
      <c r="U118" s="101"/>
      <c r="V118" s="101"/>
      <c r="W118" s="101"/>
      <c r="X118" s="101"/>
      <c r="Y118" s="101"/>
      <c r="Z118" s="101"/>
      <c r="AA118" s="101"/>
      <c r="AB118" s="532"/>
      <c r="AC118" s="532"/>
      <c r="AD118" s="532"/>
      <c r="AE118" s="101"/>
      <c r="AF118" s="101"/>
      <c r="AG118" s="100"/>
      <c r="AH118" s="8"/>
      <c r="AI118" s="8"/>
      <c r="AJ118" s="63"/>
      <c r="AK118" s="529"/>
      <c r="AL118" s="529"/>
      <c r="AM118" s="529"/>
      <c r="AN118" s="529"/>
    </row>
    <row r="119" spans="2:40" ht="3" customHeight="1" x14ac:dyDescent="0.2">
      <c r="B119" s="8"/>
      <c r="C119" s="101"/>
      <c r="D119" s="101"/>
      <c r="E119" s="101"/>
      <c r="F119" s="101"/>
      <c r="G119" s="101"/>
      <c r="H119" s="101"/>
      <c r="I119" s="101"/>
      <c r="J119" s="101"/>
      <c r="K119" s="101"/>
      <c r="L119" s="101"/>
      <c r="M119" s="101"/>
      <c r="N119" s="101"/>
      <c r="O119" s="101"/>
      <c r="P119" s="101"/>
      <c r="Q119" s="101"/>
      <c r="R119" s="101"/>
      <c r="S119" s="101"/>
      <c r="T119" s="101"/>
      <c r="U119" s="101"/>
      <c r="V119" s="101"/>
      <c r="W119" s="101"/>
      <c r="X119" s="101"/>
      <c r="Y119" s="101"/>
      <c r="Z119" s="101"/>
      <c r="AA119" s="101"/>
      <c r="AB119" s="532"/>
      <c r="AC119" s="532"/>
      <c r="AD119" s="532"/>
      <c r="AE119" s="101"/>
      <c r="AF119" s="101"/>
      <c r="AG119" s="100"/>
      <c r="AH119" s="8"/>
      <c r="AI119" s="8"/>
      <c r="AJ119" s="63"/>
      <c r="AK119" s="529"/>
      <c r="AL119" s="529"/>
      <c r="AM119" s="529"/>
      <c r="AN119" s="529"/>
    </row>
    <row r="120" spans="2:40" ht="13.5" customHeight="1" x14ac:dyDescent="0.25">
      <c r="B120" s="105"/>
      <c r="C120" s="106" t="s">
        <v>665</v>
      </c>
      <c r="D120" s="106"/>
      <c r="E120" s="115"/>
      <c r="F120" s="106" t="s">
        <v>29</v>
      </c>
      <c r="G120" s="116" t="s">
        <v>631</v>
      </c>
      <c r="H120" s="115"/>
      <c r="I120" s="106"/>
      <c r="J120" s="106"/>
      <c r="K120" s="106"/>
      <c r="L120" s="117"/>
      <c r="M120" s="51"/>
      <c r="N120" s="25"/>
      <c r="O120" s="25"/>
      <c r="P120" s="25"/>
      <c r="Q120" s="25"/>
      <c r="R120" s="25"/>
      <c r="S120" s="25"/>
      <c r="T120" s="25"/>
      <c r="U120" s="25"/>
      <c r="V120" s="25"/>
      <c r="W120" s="25"/>
      <c r="X120" s="25"/>
      <c r="Y120" s="25"/>
      <c r="Z120" s="25"/>
      <c r="AA120" s="25"/>
      <c r="AB120" s="533"/>
      <c r="AC120" s="532"/>
      <c r="AD120" s="63"/>
      <c r="AE120" s="51"/>
      <c r="AF120" s="51"/>
      <c r="AG120" s="51"/>
      <c r="AH120" s="51"/>
      <c r="AI120" s="51"/>
      <c r="AJ120" s="8"/>
      <c r="AK120" s="8"/>
      <c r="AL120" s="8"/>
      <c r="AM120" s="8"/>
      <c r="AN120" s="8"/>
    </row>
    <row r="121" spans="2:40" ht="3" customHeight="1" x14ac:dyDescent="0.2">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51"/>
      <c r="AE121" s="51"/>
      <c r="AF121" s="51"/>
      <c r="AG121" s="51"/>
      <c r="AH121" s="51"/>
      <c r="AI121" s="51"/>
      <c r="AJ121" s="8"/>
      <c r="AK121" s="8"/>
      <c r="AL121" s="8"/>
      <c r="AM121" s="8"/>
      <c r="AN121" s="8"/>
    </row>
    <row r="122" spans="2:40" ht="3" customHeight="1" x14ac:dyDescent="0.2">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51"/>
      <c r="AE122" s="51"/>
      <c r="AF122" s="51"/>
      <c r="AG122" s="51"/>
      <c r="AH122" s="51"/>
      <c r="AI122" s="51"/>
      <c r="AJ122" s="8"/>
      <c r="AK122" s="8"/>
      <c r="AL122" s="8"/>
      <c r="AM122" s="8"/>
      <c r="AN122" s="8"/>
    </row>
    <row r="123" spans="2:40" ht="9.75" customHeight="1" x14ac:dyDescent="0.2">
      <c r="B123" s="2270" t="s">
        <v>79</v>
      </c>
      <c r="C123" s="2203" t="s">
        <v>108</v>
      </c>
      <c r="D123" s="2204"/>
      <c r="E123" s="2204"/>
      <c r="F123" s="2204"/>
      <c r="G123" s="2204"/>
      <c r="H123" s="2204"/>
      <c r="I123" s="2204"/>
      <c r="J123" s="2204"/>
      <c r="K123" s="2204"/>
      <c r="L123" s="2204"/>
      <c r="M123" s="2204"/>
      <c r="N123" s="2204"/>
      <c r="O123" s="2205"/>
      <c r="P123" s="2203" t="s">
        <v>786</v>
      </c>
      <c r="Q123" s="2482"/>
      <c r="R123" s="2482"/>
      <c r="S123" s="2482"/>
      <c r="T123" s="2482"/>
      <c r="U123" s="2482"/>
      <c r="V123" s="2482"/>
      <c r="W123" s="2483"/>
      <c r="X123" s="2203" t="s">
        <v>666</v>
      </c>
      <c r="Y123" s="2204"/>
      <c r="Z123" s="2204"/>
      <c r="AA123" s="2204"/>
      <c r="AB123" s="2204"/>
      <c r="AC123" s="2204"/>
      <c r="AD123" s="2204"/>
      <c r="AE123" s="2204"/>
      <c r="AF123" s="2205"/>
      <c r="AG123" s="2203" t="s">
        <v>31</v>
      </c>
      <c r="AH123" s="2204"/>
      <c r="AI123" s="2204"/>
      <c r="AJ123" s="2204"/>
      <c r="AK123" s="2204"/>
      <c r="AL123" s="2204"/>
      <c r="AM123" s="2204"/>
      <c r="AN123" s="2205"/>
    </row>
    <row r="124" spans="2:40" ht="8.25" customHeight="1" x14ac:dyDescent="0.2">
      <c r="B124" s="2240"/>
      <c r="C124" s="2202"/>
      <c r="D124" s="2191"/>
      <c r="E124" s="2191"/>
      <c r="F124" s="2191"/>
      <c r="G124" s="2191"/>
      <c r="H124" s="2191"/>
      <c r="I124" s="2191"/>
      <c r="J124" s="2191"/>
      <c r="K124" s="2191"/>
      <c r="L124" s="2191"/>
      <c r="M124" s="2191"/>
      <c r="N124" s="2191"/>
      <c r="O124" s="2192"/>
      <c r="P124" s="2484"/>
      <c r="Q124" s="2485"/>
      <c r="R124" s="2485"/>
      <c r="S124" s="2485"/>
      <c r="T124" s="2485"/>
      <c r="U124" s="2485"/>
      <c r="V124" s="2485"/>
      <c r="W124" s="2486"/>
      <c r="X124" s="2202"/>
      <c r="Y124" s="2191"/>
      <c r="Z124" s="2191"/>
      <c r="AA124" s="2191"/>
      <c r="AB124" s="2191"/>
      <c r="AC124" s="2191"/>
      <c r="AD124" s="2191"/>
      <c r="AE124" s="2191"/>
      <c r="AF124" s="2192"/>
      <c r="AG124" s="2202"/>
      <c r="AH124" s="2191"/>
      <c r="AI124" s="2191"/>
      <c r="AJ124" s="2191"/>
      <c r="AK124" s="2191"/>
      <c r="AL124" s="2191"/>
      <c r="AM124" s="2191"/>
      <c r="AN124" s="2192"/>
    </row>
    <row r="125" spans="2:40" ht="3" customHeight="1" x14ac:dyDescent="0.2">
      <c r="B125" s="2240"/>
      <c r="C125" s="2232"/>
      <c r="D125" s="2244"/>
      <c r="E125" s="2244"/>
      <c r="F125" s="2244"/>
      <c r="G125" s="2244"/>
      <c r="H125" s="2244"/>
      <c r="I125" s="2244"/>
      <c r="J125" s="2244"/>
      <c r="K125" s="2244"/>
      <c r="L125" s="2244"/>
      <c r="M125" s="2244"/>
      <c r="N125" s="2244"/>
      <c r="O125" s="2233"/>
      <c r="P125" s="2487"/>
      <c r="Q125" s="2488"/>
      <c r="R125" s="2488"/>
      <c r="S125" s="2488"/>
      <c r="T125" s="2488"/>
      <c r="U125" s="2488"/>
      <c r="V125" s="2488"/>
      <c r="W125" s="2489"/>
      <c r="X125" s="2232"/>
      <c r="Y125" s="2244"/>
      <c r="Z125" s="2244"/>
      <c r="AA125" s="2244"/>
      <c r="AB125" s="2244"/>
      <c r="AC125" s="2244"/>
      <c r="AD125" s="2244"/>
      <c r="AE125" s="2244"/>
      <c r="AF125" s="2233"/>
      <c r="AG125" s="2232"/>
      <c r="AH125" s="2244"/>
      <c r="AI125" s="2244"/>
      <c r="AJ125" s="2244"/>
      <c r="AK125" s="2244"/>
      <c r="AL125" s="2244"/>
      <c r="AM125" s="2244"/>
      <c r="AN125" s="2233"/>
    </row>
    <row r="126" spans="2:40" s="44" customFormat="1" ht="15" customHeight="1" x14ac:dyDescent="0.2">
      <c r="B126" s="210" t="s">
        <v>68</v>
      </c>
      <c r="C126" s="2269" t="s">
        <v>67</v>
      </c>
      <c r="D126" s="2238"/>
      <c r="E126" s="2238"/>
      <c r="F126" s="2238"/>
      <c r="G126" s="2238"/>
      <c r="H126" s="2238"/>
      <c r="I126" s="2238"/>
      <c r="J126" s="2238"/>
      <c r="K126" s="2238"/>
      <c r="L126" s="2238"/>
      <c r="M126" s="2238"/>
      <c r="N126" s="2238"/>
      <c r="O126" s="2239"/>
      <c r="P126" s="2269" t="s">
        <v>69</v>
      </c>
      <c r="Q126" s="2238"/>
      <c r="R126" s="2238"/>
      <c r="S126" s="2238"/>
      <c r="T126" s="2238"/>
      <c r="U126" s="2238"/>
      <c r="V126" s="2238"/>
      <c r="W126" s="2239"/>
      <c r="X126" s="2269" t="s">
        <v>70</v>
      </c>
      <c r="Y126" s="2238"/>
      <c r="Z126" s="2238"/>
      <c r="AA126" s="2238"/>
      <c r="AB126" s="2238"/>
      <c r="AC126" s="2238"/>
      <c r="AD126" s="2238"/>
      <c r="AE126" s="2238"/>
      <c r="AF126" s="2239"/>
      <c r="AG126" s="2238" t="s">
        <v>71</v>
      </c>
      <c r="AH126" s="2238"/>
      <c r="AI126" s="2238"/>
      <c r="AJ126" s="2238"/>
      <c r="AK126" s="2238"/>
      <c r="AL126" s="2238"/>
      <c r="AM126" s="2238"/>
      <c r="AN126" s="2239"/>
    </row>
    <row r="127" spans="2:40" ht="15" customHeight="1" x14ac:dyDescent="0.2">
      <c r="B127" s="2282" t="s">
        <v>584</v>
      </c>
      <c r="C127" s="2470" t="str">
        <f>'FE-1770 S-II'!C132</f>
        <v>-</v>
      </c>
      <c r="D127" s="2471"/>
      <c r="E127" s="2471"/>
      <c r="F127" s="2471"/>
      <c r="G127" s="2471"/>
      <c r="H127" s="2471"/>
      <c r="I127" s="2471"/>
      <c r="J127" s="2471"/>
      <c r="K127" s="2471"/>
      <c r="L127" s="2471"/>
      <c r="M127" s="2471"/>
      <c r="N127" s="2471"/>
      <c r="O127" s="2472"/>
      <c r="P127" s="2407" t="str">
        <f>'FE-1770 S-II'!P132</f>
        <v>-</v>
      </c>
      <c r="Q127" s="2408"/>
      <c r="R127" s="2408"/>
      <c r="S127" s="2408"/>
      <c r="T127" s="2408"/>
      <c r="U127" s="2408"/>
      <c r="V127" s="2408"/>
      <c r="W127" s="2409"/>
      <c r="X127" s="2413" t="str">
        <f>IF('GENERAL INFO'!E71="","-",IF('GENERAL INFO'!E71="Wife","Istri",IF('GENERAL INFO'!E71="Child","Anak",IF('GENERAL INFO'!E71="Brothers/sisters","Saudara",IF('GENERAL INFO'!E71="Husband","Suami","Saudara lainnya")))))</f>
        <v>-</v>
      </c>
      <c r="Y127" s="2414"/>
      <c r="Z127" s="2414"/>
      <c r="AA127" s="2414"/>
      <c r="AB127" s="2414"/>
      <c r="AC127" s="2414"/>
      <c r="AD127" s="2414"/>
      <c r="AE127" s="2414"/>
      <c r="AF127" s="2415"/>
      <c r="AG127" s="2422" t="str">
        <f>IF('GENERAL INFO'!N71="","-",IF('GENERAL INFO'!N71="House wife","Ibu Rumah Tangga",IF('GENERAL INFO'!N71="Employee","Karyawan",IF('GENERAL INFO'!N71="Student","Pelajar","-"))))</f>
        <v>-</v>
      </c>
      <c r="AH127" s="2423"/>
      <c r="AI127" s="2423"/>
      <c r="AJ127" s="2423"/>
      <c r="AK127" s="2423"/>
      <c r="AL127" s="2423"/>
      <c r="AM127" s="2423"/>
      <c r="AN127" s="415"/>
    </row>
    <row r="128" spans="2:40" ht="6" customHeight="1" x14ac:dyDescent="0.2">
      <c r="B128" s="2278"/>
      <c r="C128" s="2473"/>
      <c r="D128" s="2474"/>
      <c r="E128" s="2474"/>
      <c r="F128" s="2474"/>
      <c r="G128" s="2474"/>
      <c r="H128" s="2474"/>
      <c r="I128" s="2474"/>
      <c r="J128" s="2474"/>
      <c r="K128" s="2474"/>
      <c r="L128" s="2474"/>
      <c r="M128" s="2474"/>
      <c r="N128" s="2474"/>
      <c r="O128" s="2475"/>
      <c r="P128" s="2410"/>
      <c r="Q128" s="2411"/>
      <c r="R128" s="2411"/>
      <c r="S128" s="2411"/>
      <c r="T128" s="2411"/>
      <c r="U128" s="2411"/>
      <c r="V128" s="2411"/>
      <c r="W128" s="2412"/>
      <c r="X128" s="2416"/>
      <c r="Y128" s="2417"/>
      <c r="Z128" s="2417"/>
      <c r="AA128" s="2417"/>
      <c r="AB128" s="2417"/>
      <c r="AC128" s="2417"/>
      <c r="AD128" s="2417"/>
      <c r="AE128" s="2417"/>
      <c r="AF128" s="2418"/>
      <c r="AG128" s="2424"/>
      <c r="AH128" s="2425"/>
      <c r="AI128" s="2425"/>
      <c r="AJ128" s="2425"/>
      <c r="AK128" s="2425"/>
      <c r="AL128" s="2425"/>
      <c r="AM128" s="2425"/>
      <c r="AN128" s="416"/>
    </row>
    <row r="129" spans="1:41" ht="3" customHeight="1" x14ac:dyDescent="0.2">
      <c r="B129" s="1459"/>
      <c r="C129" s="2473"/>
      <c r="D129" s="2474"/>
      <c r="E129" s="2474"/>
      <c r="F129" s="2474"/>
      <c r="G129" s="2474"/>
      <c r="H129" s="2474"/>
      <c r="I129" s="2474"/>
      <c r="J129" s="2474"/>
      <c r="K129" s="2474"/>
      <c r="L129" s="2474"/>
      <c r="M129" s="2474"/>
      <c r="N129" s="2474"/>
      <c r="O129" s="2475"/>
      <c r="P129" s="2410"/>
      <c r="Q129" s="2411"/>
      <c r="R129" s="2411"/>
      <c r="S129" s="2411"/>
      <c r="T129" s="2411"/>
      <c r="U129" s="2411"/>
      <c r="V129" s="2411"/>
      <c r="W129" s="2412"/>
      <c r="X129" s="2419"/>
      <c r="Y129" s="2420"/>
      <c r="Z129" s="2420"/>
      <c r="AA129" s="2420"/>
      <c r="AB129" s="2420"/>
      <c r="AC129" s="2420"/>
      <c r="AD129" s="2420"/>
      <c r="AE129" s="2420"/>
      <c r="AF129" s="2421"/>
      <c r="AG129" s="414"/>
      <c r="AH129" s="414"/>
      <c r="AI129" s="414"/>
      <c r="AJ129" s="414"/>
      <c r="AK129" s="414"/>
      <c r="AL129" s="414"/>
      <c r="AM129" s="414"/>
      <c r="AN129" s="475"/>
    </row>
    <row r="130" spans="1:41" ht="15" customHeight="1" x14ac:dyDescent="0.2">
      <c r="B130" s="2282" t="s">
        <v>585</v>
      </c>
      <c r="C130" s="2470" t="str">
        <f>'FE-1770 S-II'!C135</f>
        <v>-</v>
      </c>
      <c r="D130" s="2471"/>
      <c r="E130" s="2471"/>
      <c r="F130" s="2471"/>
      <c r="G130" s="2471"/>
      <c r="H130" s="2471"/>
      <c r="I130" s="2471"/>
      <c r="J130" s="2471"/>
      <c r="K130" s="2471"/>
      <c r="L130" s="2471"/>
      <c r="M130" s="2471"/>
      <c r="N130" s="2471"/>
      <c r="O130" s="2472"/>
      <c r="P130" s="2407" t="str">
        <f>'FE-1770 S-II'!P135</f>
        <v>-</v>
      </c>
      <c r="Q130" s="2408"/>
      <c r="R130" s="2408"/>
      <c r="S130" s="2408"/>
      <c r="T130" s="2408"/>
      <c r="U130" s="2408"/>
      <c r="V130" s="2408"/>
      <c r="W130" s="2409"/>
      <c r="X130" s="2413" t="str">
        <f>IF('GENERAL INFO'!E72="","-",IF('GENERAL INFO'!E72="Wife","Istri",IF('GENERAL INFO'!E72="Child","Anak",IF('GENERAL INFO'!E72="Brothers/sisters","Saudara",IF('GENERAL INFO'!E72="Husband","Suami","Saudara lainnya")))))</f>
        <v>-</v>
      </c>
      <c r="Y130" s="2414"/>
      <c r="Z130" s="2414"/>
      <c r="AA130" s="2414"/>
      <c r="AB130" s="2414"/>
      <c r="AC130" s="2414"/>
      <c r="AD130" s="2414"/>
      <c r="AE130" s="2414"/>
      <c r="AF130" s="2415"/>
      <c r="AG130" s="2193" t="str">
        <f>IF('GENERAL INFO'!N72="","-",IF('GENERAL INFO'!N72="House wife","Ibu Rumah Tangga",IF('GENERAL INFO'!N72="Employee","Karyawan",IF('GENERAL INFO'!N72="Student","Pelajar","-"))))</f>
        <v>-</v>
      </c>
      <c r="AH130" s="2194"/>
      <c r="AI130" s="2194"/>
      <c r="AJ130" s="2194"/>
      <c r="AK130" s="2194"/>
      <c r="AL130" s="2194"/>
      <c r="AM130" s="2194"/>
      <c r="AN130" s="1580"/>
    </row>
    <row r="131" spans="1:41" ht="6" customHeight="1" x14ac:dyDescent="0.2">
      <c r="B131" s="2278"/>
      <c r="C131" s="2473"/>
      <c r="D131" s="2474"/>
      <c r="E131" s="2474"/>
      <c r="F131" s="2474"/>
      <c r="G131" s="2474"/>
      <c r="H131" s="2474"/>
      <c r="I131" s="2474"/>
      <c r="J131" s="2474"/>
      <c r="K131" s="2474"/>
      <c r="L131" s="2474"/>
      <c r="M131" s="2474"/>
      <c r="N131" s="2474"/>
      <c r="O131" s="2475"/>
      <c r="P131" s="2410"/>
      <c r="Q131" s="2411"/>
      <c r="R131" s="2411"/>
      <c r="S131" s="2411"/>
      <c r="T131" s="2411"/>
      <c r="U131" s="2411"/>
      <c r="V131" s="2411"/>
      <c r="W131" s="2412"/>
      <c r="X131" s="2416"/>
      <c r="Y131" s="2417"/>
      <c r="Z131" s="2417"/>
      <c r="AA131" s="2417"/>
      <c r="AB131" s="2417"/>
      <c r="AC131" s="2417"/>
      <c r="AD131" s="2417"/>
      <c r="AE131" s="2417"/>
      <c r="AF131" s="2418"/>
      <c r="AG131" s="2197"/>
      <c r="AH131" s="2198"/>
      <c r="AI131" s="2198"/>
      <c r="AJ131" s="2198"/>
      <c r="AK131" s="2198"/>
      <c r="AL131" s="2198"/>
      <c r="AM131" s="2198"/>
      <c r="AN131" s="1494"/>
    </row>
    <row r="132" spans="1:41" ht="3" customHeight="1" x14ac:dyDescent="0.2">
      <c r="B132" s="1459"/>
      <c r="C132" s="2473"/>
      <c r="D132" s="2474"/>
      <c r="E132" s="2474"/>
      <c r="F132" s="2474"/>
      <c r="G132" s="2474"/>
      <c r="H132" s="2474"/>
      <c r="I132" s="2474"/>
      <c r="J132" s="2474"/>
      <c r="K132" s="2474"/>
      <c r="L132" s="2474"/>
      <c r="M132" s="2474"/>
      <c r="N132" s="2474"/>
      <c r="O132" s="2475"/>
      <c r="P132" s="2410"/>
      <c r="Q132" s="2411"/>
      <c r="R132" s="2411"/>
      <c r="S132" s="2411"/>
      <c r="T132" s="2411"/>
      <c r="U132" s="2411"/>
      <c r="V132" s="2411"/>
      <c r="W132" s="2412"/>
      <c r="X132" s="2419"/>
      <c r="Y132" s="2420"/>
      <c r="Z132" s="2420"/>
      <c r="AA132" s="2420"/>
      <c r="AB132" s="2420"/>
      <c r="AC132" s="2420"/>
      <c r="AD132" s="2420"/>
      <c r="AE132" s="2420"/>
      <c r="AF132" s="2421"/>
      <c r="AG132" s="1458"/>
      <c r="AH132" s="1458"/>
      <c r="AI132" s="1458"/>
      <c r="AJ132" s="1458"/>
      <c r="AK132" s="1458"/>
      <c r="AL132" s="1458"/>
      <c r="AM132" s="1458"/>
      <c r="AN132" s="1494"/>
    </row>
    <row r="133" spans="1:41" ht="15" customHeight="1" x14ac:dyDescent="0.2">
      <c r="B133" s="2282" t="s">
        <v>586</v>
      </c>
      <c r="C133" s="2470" t="str">
        <f>'FE-1770 S-II'!C138</f>
        <v>-</v>
      </c>
      <c r="D133" s="2471"/>
      <c r="E133" s="2471"/>
      <c r="F133" s="2471"/>
      <c r="G133" s="2471"/>
      <c r="H133" s="2471"/>
      <c r="I133" s="2471"/>
      <c r="J133" s="2471"/>
      <c r="K133" s="2471"/>
      <c r="L133" s="2471"/>
      <c r="M133" s="2471"/>
      <c r="N133" s="2471"/>
      <c r="O133" s="2472"/>
      <c r="P133" s="2407" t="str">
        <f>'FE-1770 S-II'!P138</f>
        <v>-</v>
      </c>
      <c r="Q133" s="2408"/>
      <c r="R133" s="2408"/>
      <c r="S133" s="2408"/>
      <c r="T133" s="2408"/>
      <c r="U133" s="2408"/>
      <c r="V133" s="2408"/>
      <c r="W133" s="2409"/>
      <c r="X133" s="2413" t="str">
        <f>IF('GENERAL INFO'!E73="","-",IF('GENERAL INFO'!E73="Wife","Istri",IF('GENERAL INFO'!E73="Child","Anak",IF('GENERAL INFO'!E73="Brothers/sisters","Saudara",IF('GENERAL INFO'!E73="Husband","Suami","Saudara lainnya")))))</f>
        <v>-</v>
      </c>
      <c r="Y133" s="2414"/>
      <c r="Z133" s="2414"/>
      <c r="AA133" s="2414"/>
      <c r="AB133" s="2414"/>
      <c r="AC133" s="2414"/>
      <c r="AD133" s="2414"/>
      <c r="AE133" s="2414"/>
      <c r="AF133" s="2415"/>
      <c r="AG133" s="2193" t="str">
        <f>IF('GENERAL INFO'!N73="","-",IF('GENERAL INFO'!N73="House wife","Ibu Rumah Tangga",IF('GENERAL INFO'!N73="Employee","Karyawan",IF('GENERAL INFO'!N73="Student","Pelajar","-"))))</f>
        <v>-</v>
      </c>
      <c r="AH133" s="2194"/>
      <c r="AI133" s="2194"/>
      <c r="AJ133" s="2194"/>
      <c r="AK133" s="2194"/>
      <c r="AL133" s="2194"/>
      <c r="AM133" s="2194"/>
      <c r="AN133" s="1581"/>
    </row>
    <row r="134" spans="1:41" ht="6" customHeight="1" x14ac:dyDescent="0.2">
      <c r="B134" s="2278"/>
      <c r="C134" s="2473"/>
      <c r="D134" s="2474"/>
      <c r="E134" s="2474"/>
      <c r="F134" s="2474"/>
      <c r="G134" s="2474"/>
      <c r="H134" s="2474"/>
      <c r="I134" s="2474"/>
      <c r="J134" s="2474"/>
      <c r="K134" s="2474"/>
      <c r="L134" s="2474"/>
      <c r="M134" s="2474"/>
      <c r="N134" s="2474"/>
      <c r="O134" s="2475"/>
      <c r="P134" s="2410"/>
      <c r="Q134" s="2411"/>
      <c r="R134" s="2411"/>
      <c r="S134" s="2411"/>
      <c r="T134" s="2411"/>
      <c r="U134" s="2411"/>
      <c r="V134" s="2411"/>
      <c r="W134" s="2412"/>
      <c r="X134" s="2416"/>
      <c r="Y134" s="2417"/>
      <c r="Z134" s="2417"/>
      <c r="AA134" s="2417"/>
      <c r="AB134" s="2417"/>
      <c r="AC134" s="2417"/>
      <c r="AD134" s="2417"/>
      <c r="AE134" s="2417"/>
      <c r="AF134" s="2418"/>
      <c r="AG134" s="2197"/>
      <c r="AH134" s="2198"/>
      <c r="AI134" s="2198"/>
      <c r="AJ134" s="2198"/>
      <c r="AK134" s="2198"/>
      <c r="AL134" s="2198"/>
      <c r="AM134" s="2198"/>
      <c r="AN134" s="478"/>
    </row>
    <row r="135" spans="1:41" ht="3" customHeight="1" x14ac:dyDescent="0.2">
      <c r="B135" s="1459"/>
      <c r="C135" s="2473"/>
      <c r="D135" s="2474"/>
      <c r="E135" s="2474"/>
      <c r="F135" s="2474"/>
      <c r="G135" s="2474"/>
      <c r="H135" s="2474"/>
      <c r="I135" s="2474"/>
      <c r="J135" s="2474"/>
      <c r="K135" s="2474"/>
      <c r="L135" s="2474"/>
      <c r="M135" s="2474"/>
      <c r="N135" s="2474"/>
      <c r="O135" s="2475"/>
      <c r="P135" s="2410"/>
      <c r="Q135" s="2411"/>
      <c r="R135" s="2411"/>
      <c r="S135" s="2411"/>
      <c r="T135" s="2411"/>
      <c r="U135" s="2411"/>
      <c r="V135" s="2411"/>
      <c r="W135" s="2412"/>
      <c r="X135" s="2419"/>
      <c r="Y135" s="2420"/>
      <c r="Z135" s="2420"/>
      <c r="AA135" s="2420"/>
      <c r="AB135" s="2420"/>
      <c r="AC135" s="2420"/>
      <c r="AD135" s="2420"/>
      <c r="AE135" s="2420"/>
      <c r="AF135" s="2421"/>
      <c r="AG135" s="1458"/>
      <c r="AH135" s="1458"/>
      <c r="AI135" s="1458"/>
      <c r="AJ135" s="1458"/>
      <c r="AK135" s="1458"/>
      <c r="AL135" s="1458"/>
      <c r="AM135" s="1458"/>
      <c r="AN135" s="971"/>
    </row>
    <row r="136" spans="1:41" ht="15" customHeight="1" x14ac:dyDescent="0.2">
      <c r="B136" s="2282" t="s">
        <v>587</v>
      </c>
      <c r="C136" s="2470" t="str">
        <f>'FE-1770 S-II'!C141</f>
        <v>-</v>
      </c>
      <c r="D136" s="2471"/>
      <c r="E136" s="2471"/>
      <c r="F136" s="2471"/>
      <c r="G136" s="2471"/>
      <c r="H136" s="2471"/>
      <c r="I136" s="2471"/>
      <c r="J136" s="2471"/>
      <c r="K136" s="2471"/>
      <c r="L136" s="2471"/>
      <c r="M136" s="2471"/>
      <c r="N136" s="2471"/>
      <c r="O136" s="2472"/>
      <c r="P136" s="2407" t="str">
        <f>'FE-1770 S-II'!P141</f>
        <v>-</v>
      </c>
      <c r="Q136" s="2408"/>
      <c r="R136" s="2408"/>
      <c r="S136" s="2408"/>
      <c r="T136" s="2408"/>
      <c r="U136" s="2408"/>
      <c r="V136" s="2408"/>
      <c r="W136" s="2409"/>
      <c r="X136" s="2413" t="str">
        <f>IF('GENERAL INFO'!E74="","-",IF('GENERAL INFO'!E74="Wife","Istri",IF('GENERAL INFO'!E74="Child","Anak",IF('GENERAL INFO'!E74="Brothers/sisters","Saudara",IF('GENERAL INFO'!E74="Husband","Suami","Saudara lainnya")))))</f>
        <v>-</v>
      </c>
      <c r="Y136" s="2414"/>
      <c r="Z136" s="2414"/>
      <c r="AA136" s="2414"/>
      <c r="AB136" s="2414"/>
      <c r="AC136" s="2414"/>
      <c r="AD136" s="2414"/>
      <c r="AE136" s="2414"/>
      <c r="AF136" s="2415"/>
      <c r="AG136" s="2193" t="str">
        <f>IF('GENERAL INFO'!N74="","-",IF('GENERAL INFO'!N74="House wife","Ibu Rumah Tangga",IF('GENERAL INFO'!N74="Employee","Karyawan",IF('GENERAL INFO'!N74="Student","Pelajar","-"))))</f>
        <v>-</v>
      </c>
      <c r="AH136" s="2194"/>
      <c r="AI136" s="2194"/>
      <c r="AJ136" s="2194"/>
      <c r="AK136" s="2194"/>
      <c r="AL136" s="2194"/>
      <c r="AM136" s="2194"/>
      <c r="AN136" s="1581"/>
    </row>
    <row r="137" spans="1:41" ht="3.75" customHeight="1" x14ac:dyDescent="0.2">
      <c r="B137" s="2278"/>
      <c r="C137" s="2473"/>
      <c r="D137" s="2474"/>
      <c r="E137" s="2474"/>
      <c r="F137" s="2474"/>
      <c r="G137" s="2474"/>
      <c r="H137" s="2474"/>
      <c r="I137" s="2474"/>
      <c r="J137" s="2474"/>
      <c r="K137" s="2474"/>
      <c r="L137" s="2474"/>
      <c r="M137" s="2474"/>
      <c r="N137" s="2474"/>
      <c r="O137" s="2475"/>
      <c r="P137" s="2410"/>
      <c r="Q137" s="2411"/>
      <c r="R137" s="2411"/>
      <c r="S137" s="2411"/>
      <c r="T137" s="2411"/>
      <c r="U137" s="2411"/>
      <c r="V137" s="2411"/>
      <c r="W137" s="2412"/>
      <c r="X137" s="2416"/>
      <c r="Y137" s="2417"/>
      <c r="Z137" s="2417"/>
      <c r="AA137" s="2417"/>
      <c r="AB137" s="2417"/>
      <c r="AC137" s="2417"/>
      <c r="AD137" s="2417"/>
      <c r="AE137" s="2417"/>
      <c r="AF137" s="2418"/>
      <c r="AG137" s="2197"/>
      <c r="AH137" s="2198"/>
      <c r="AI137" s="2198"/>
      <c r="AJ137" s="2198"/>
      <c r="AK137" s="2198"/>
      <c r="AL137" s="2198"/>
      <c r="AM137" s="2198"/>
      <c r="AN137" s="478"/>
    </row>
    <row r="138" spans="1:41" ht="3" customHeight="1" x14ac:dyDescent="0.2">
      <c r="B138" s="1459"/>
      <c r="C138" s="2473"/>
      <c r="D138" s="2474"/>
      <c r="E138" s="2474"/>
      <c r="F138" s="2474"/>
      <c r="G138" s="2474"/>
      <c r="H138" s="2474"/>
      <c r="I138" s="2474"/>
      <c r="J138" s="2474"/>
      <c r="K138" s="2474"/>
      <c r="L138" s="2474"/>
      <c r="M138" s="2474"/>
      <c r="N138" s="2474"/>
      <c r="O138" s="2475"/>
      <c r="P138" s="2410"/>
      <c r="Q138" s="2411"/>
      <c r="R138" s="2411"/>
      <c r="S138" s="2411"/>
      <c r="T138" s="2411"/>
      <c r="U138" s="2411"/>
      <c r="V138" s="2411"/>
      <c r="W138" s="2412"/>
      <c r="X138" s="2419"/>
      <c r="Y138" s="2420"/>
      <c r="Z138" s="2420"/>
      <c r="AA138" s="2420"/>
      <c r="AB138" s="2420"/>
      <c r="AC138" s="2420"/>
      <c r="AD138" s="2420"/>
      <c r="AE138" s="2420"/>
      <c r="AF138" s="2421"/>
      <c r="AG138" s="1458"/>
      <c r="AH138" s="1458"/>
      <c r="AI138" s="1458"/>
      <c r="AJ138" s="1458"/>
      <c r="AK138" s="1458"/>
      <c r="AL138" s="1458"/>
      <c r="AM138" s="1458"/>
      <c r="AN138" s="971"/>
    </row>
    <row r="139" spans="1:41" ht="15" customHeight="1" x14ac:dyDescent="0.2">
      <c r="B139" s="2282" t="s">
        <v>588</v>
      </c>
      <c r="C139" s="2470" t="str">
        <f>'FE-1770 S-II'!C144</f>
        <v>-</v>
      </c>
      <c r="D139" s="2471"/>
      <c r="E139" s="2471"/>
      <c r="F139" s="2471"/>
      <c r="G139" s="2471"/>
      <c r="H139" s="2471"/>
      <c r="I139" s="2471"/>
      <c r="J139" s="2471"/>
      <c r="K139" s="2471"/>
      <c r="L139" s="2471"/>
      <c r="M139" s="2471"/>
      <c r="N139" s="2471"/>
      <c r="O139" s="2472"/>
      <c r="P139" s="2407" t="str">
        <f>'FE-1770 S-II'!P144</f>
        <v>-</v>
      </c>
      <c r="Q139" s="2408"/>
      <c r="R139" s="2408"/>
      <c r="S139" s="2408"/>
      <c r="T139" s="2408"/>
      <c r="U139" s="2408"/>
      <c r="V139" s="2408"/>
      <c r="W139" s="2409"/>
      <c r="X139" s="2413" t="str">
        <f>IF('GENERAL INFO'!E75="","-",IF('GENERAL INFO'!E75="Wife","Istri",IF('GENERAL INFO'!E75="Child","Anak",IF('GENERAL INFO'!E75="Brothers/sisters","Saudara",IF('GENERAL INFO'!E75="Husband","Suami","Saudara lainnya")))))</f>
        <v>-</v>
      </c>
      <c r="Y139" s="2414"/>
      <c r="Z139" s="2414"/>
      <c r="AA139" s="2414"/>
      <c r="AB139" s="2414"/>
      <c r="AC139" s="2414"/>
      <c r="AD139" s="2414"/>
      <c r="AE139" s="2414"/>
      <c r="AF139" s="2415"/>
      <c r="AG139" s="2193" t="str">
        <f>IF('GENERAL INFO'!N75="","-",IF('GENERAL INFO'!N75="House wife","Ibu Rumah Tangga",IF('GENERAL INFO'!N75="Employee","Karyawan",IF('GENERAL INFO'!N75="Student","Pelajar","-"))))</f>
        <v>-</v>
      </c>
      <c r="AH139" s="2194"/>
      <c r="AI139" s="2194"/>
      <c r="AJ139" s="2194"/>
      <c r="AK139" s="2194"/>
      <c r="AL139" s="2194"/>
      <c r="AM139" s="2194"/>
      <c r="AN139" s="1581"/>
    </row>
    <row r="140" spans="1:41" ht="3.75" customHeight="1" x14ac:dyDescent="0.2">
      <c r="B140" s="2278"/>
      <c r="C140" s="2473"/>
      <c r="D140" s="2474"/>
      <c r="E140" s="2474"/>
      <c r="F140" s="2474"/>
      <c r="G140" s="2474"/>
      <c r="H140" s="2474"/>
      <c r="I140" s="2474"/>
      <c r="J140" s="2474"/>
      <c r="K140" s="2474"/>
      <c r="L140" s="2474"/>
      <c r="M140" s="2474"/>
      <c r="N140" s="2474"/>
      <c r="O140" s="2475"/>
      <c r="P140" s="2410"/>
      <c r="Q140" s="2411"/>
      <c r="R140" s="2411"/>
      <c r="S140" s="2411"/>
      <c r="T140" s="2411"/>
      <c r="U140" s="2411"/>
      <c r="V140" s="2411"/>
      <c r="W140" s="2412"/>
      <c r="X140" s="2416"/>
      <c r="Y140" s="2417"/>
      <c r="Z140" s="2417"/>
      <c r="AA140" s="2417"/>
      <c r="AB140" s="2417"/>
      <c r="AC140" s="2417"/>
      <c r="AD140" s="2417"/>
      <c r="AE140" s="2417"/>
      <c r="AF140" s="2418"/>
      <c r="AG140" s="2197"/>
      <c r="AH140" s="2198"/>
      <c r="AI140" s="2198"/>
      <c r="AJ140" s="2198"/>
      <c r="AK140" s="2198"/>
      <c r="AL140" s="2198"/>
      <c r="AM140" s="2198"/>
      <c r="AN140" s="478"/>
    </row>
    <row r="141" spans="1:41" ht="3" customHeight="1" x14ac:dyDescent="0.2">
      <c r="B141" s="2279"/>
      <c r="C141" s="2476"/>
      <c r="D141" s="2477"/>
      <c r="E141" s="2477"/>
      <c r="F141" s="2477"/>
      <c r="G141" s="2477"/>
      <c r="H141" s="2477"/>
      <c r="I141" s="2477"/>
      <c r="J141" s="2477"/>
      <c r="K141" s="2477"/>
      <c r="L141" s="2477"/>
      <c r="M141" s="2477"/>
      <c r="N141" s="2477"/>
      <c r="O141" s="2478"/>
      <c r="P141" s="2479"/>
      <c r="Q141" s="2480"/>
      <c r="R141" s="2480"/>
      <c r="S141" s="2480"/>
      <c r="T141" s="2480"/>
      <c r="U141" s="2480"/>
      <c r="V141" s="2480"/>
      <c r="W141" s="2481"/>
      <c r="X141" s="2490"/>
      <c r="Y141" s="2491"/>
      <c r="Z141" s="2491"/>
      <c r="AA141" s="2491"/>
      <c r="AB141" s="2491"/>
      <c r="AC141" s="2491"/>
      <c r="AD141" s="2491"/>
      <c r="AE141" s="2491"/>
      <c r="AF141" s="2492"/>
      <c r="AG141" s="530"/>
      <c r="AH141" s="530"/>
      <c r="AI141" s="530"/>
      <c r="AJ141" s="530"/>
      <c r="AK141" s="530"/>
      <c r="AL141" s="530"/>
      <c r="AM141" s="530"/>
      <c r="AN141" s="531"/>
    </row>
    <row r="142" spans="1:41" ht="9.9499999999999993" customHeight="1" thickBot="1" x14ac:dyDescent="0.25">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row>
    <row r="143" spans="1:41" ht="15" customHeight="1" thickBot="1" x14ac:dyDescent="0.25">
      <c r="B143" s="544" t="s">
        <v>141</v>
      </c>
      <c r="C143" s="545"/>
      <c r="D143" s="545"/>
      <c r="E143" s="545"/>
      <c r="F143" s="545"/>
      <c r="G143" s="545"/>
      <c r="H143" s="545"/>
      <c r="I143" s="545"/>
      <c r="J143" s="545"/>
      <c r="K143" s="545"/>
      <c r="L143" s="545"/>
      <c r="M143" s="545"/>
      <c r="N143" s="545"/>
      <c r="O143" s="545"/>
      <c r="P143" s="545"/>
      <c r="Q143" s="545"/>
      <c r="R143" s="545"/>
      <c r="S143" s="546"/>
      <c r="T143" s="544"/>
      <c r="U143" s="546"/>
      <c r="V143" s="76"/>
      <c r="W143" s="76"/>
      <c r="X143" s="76"/>
      <c r="Y143" s="76"/>
      <c r="Z143" s="76"/>
      <c r="AC143" s="95" t="s">
        <v>145</v>
      </c>
      <c r="AD143" s="95"/>
      <c r="AE143" s="95"/>
      <c r="AF143" s="8"/>
      <c r="AG143" s="1582">
        <f>'FE-1770 S-II'!AG148</f>
        <v>1</v>
      </c>
      <c r="AH143" s="88" t="s">
        <v>146</v>
      </c>
      <c r="AI143" s="1582">
        <v>1</v>
      </c>
      <c r="AJ143" s="966" t="s">
        <v>174</v>
      </c>
    </row>
    <row r="144" spans="1:41" ht="9.9499999999999993" customHeight="1" x14ac:dyDescent="0.2">
      <c r="A144" s="1"/>
      <c r="B144" s="4"/>
      <c r="C144" s="4"/>
      <c r="Z144" s="24"/>
      <c r="AA144" s="24"/>
      <c r="AB144" s="24"/>
      <c r="AC144" s="24"/>
      <c r="AD144" s="24"/>
      <c r="AE144" s="24"/>
      <c r="AF144" s="24"/>
      <c r="AG144" s="24"/>
      <c r="AH144" s="24"/>
      <c r="AI144" s="24"/>
      <c r="AO144" s="79"/>
    </row>
    <row r="147" spans="21:21" ht="9.9499999999999993" customHeight="1" x14ac:dyDescent="0.2">
      <c r="U147" s="32"/>
    </row>
  </sheetData>
  <sheetProtection formatCells="0" formatColumns="0" formatRows="0"/>
  <mergeCells count="194">
    <mergeCell ref="B130:B131"/>
    <mergeCell ref="C130:O132"/>
    <mergeCell ref="AG130:AM131"/>
    <mergeCell ref="B127:B128"/>
    <mergeCell ref="C127:O129"/>
    <mergeCell ref="P127:W129"/>
    <mergeCell ref="P130:W132"/>
    <mergeCell ref="B139:B141"/>
    <mergeCell ref="AG133:AM134"/>
    <mergeCell ref="AG136:AM137"/>
    <mergeCell ref="AG139:AM140"/>
    <mergeCell ref="P139:W141"/>
    <mergeCell ref="X139:AF141"/>
    <mergeCell ref="B136:B137"/>
    <mergeCell ref="C136:O138"/>
    <mergeCell ref="B133:B134"/>
    <mergeCell ref="C133:O135"/>
    <mergeCell ref="P133:W135"/>
    <mergeCell ref="P136:W138"/>
    <mergeCell ref="C139:O141"/>
    <mergeCell ref="X133:AF135"/>
    <mergeCell ref="X136:AF138"/>
    <mergeCell ref="X127:AF129"/>
    <mergeCell ref="X130:AF132"/>
    <mergeCell ref="B22:B23"/>
    <mergeCell ref="C46:Q47"/>
    <mergeCell ref="AD51:AM53"/>
    <mergeCell ref="B52:B53"/>
    <mergeCell ref="C52:Q53"/>
    <mergeCell ref="R34:AB35"/>
    <mergeCell ref="R37:AB38"/>
    <mergeCell ref="AD40:AM41"/>
    <mergeCell ref="B43:B44"/>
    <mergeCell ref="AD43:AM44"/>
    <mergeCell ref="AD45:AM47"/>
    <mergeCell ref="B25:B26"/>
    <mergeCell ref="C37:Q38"/>
    <mergeCell ref="AD58:AM59"/>
    <mergeCell ref="AD54:AM56"/>
    <mergeCell ref="AD48:AM50"/>
    <mergeCell ref="R52:AB53"/>
    <mergeCell ref="C43:M44"/>
    <mergeCell ref="H62:Q62"/>
    <mergeCell ref="B40:B41"/>
    <mergeCell ref="N43:Q44"/>
    <mergeCell ref="B61:B62"/>
    <mergeCell ref="B46:B47"/>
    <mergeCell ref="C40:P41"/>
    <mergeCell ref="C20:Q20"/>
    <mergeCell ref="C22:Q23"/>
    <mergeCell ref="R22:AB23"/>
    <mergeCell ref="C55:Q56"/>
    <mergeCell ref="R55:AB56"/>
    <mergeCell ref="C69:D71"/>
    <mergeCell ref="C72:D72"/>
    <mergeCell ref="AD20:AN20"/>
    <mergeCell ref="R31:AB32"/>
    <mergeCell ref="AD61:AM62"/>
    <mergeCell ref="AB63:AC65"/>
    <mergeCell ref="AD33:AM35"/>
    <mergeCell ref="AD37:AM38"/>
    <mergeCell ref="AD63:AM65"/>
    <mergeCell ref="AD22:AM23"/>
    <mergeCell ref="AD25:AM26"/>
    <mergeCell ref="R61:AB62"/>
    <mergeCell ref="R20:AC20"/>
    <mergeCell ref="R43:AB44"/>
    <mergeCell ref="R46:AB47"/>
    <mergeCell ref="R58:AB59"/>
    <mergeCell ref="AD27:AM29"/>
    <mergeCell ref="AD30:AM32"/>
    <mergeCell ref="C49:Q50"/>
    <mergeCell ref="B2:B8"/>
    <mergeCell ref="K2:AD2"/>
    <mergeCell ref="C17:Q19"/>
    <mergeCell ref="R17:AC17"/>
    <mergeCell ref="AD17:AN17"/>
    <mergeCell ref="C6:J6"/>
    <mergeCell ref="C2:J4"/>
    <mergeCell ref="C5:J5"/>
    <mergeCell ref="L5:W5"/>
    <mergeCell ref="R19:AC19"/>
    <mergeCell ref="B17:B19"/>
    <mergeCell ref="AM2:AN3"/>
    <mergeCell ref="K3:AD3"/>
    <mergeCell ref="AG2:AH3"/>
    <mergeCell ref="AI2:AJ3"/>
    <mergeCell ref="AK2:AL3"/>
    <mergeCell ref="AE2:AF8"/>
    <mergeCell ref="R18:AC18"/>
    <mergeCell ref="AD19:AN19"/>
    <mergeCell ref="B76:B77"/>
    <mergeCell ref="B79:B80"/>
    <mergeCell ref="C31:Q32"/>
    <mergeCell ref="R28:AB29"/>
    <mergeCell ref="C25:Q26"/>
    <mergeCell ref="C28:M29"/>
    <mergeCell ref="C35:P35"/>
    <mergeCell ref="B34:B35"/>
    <mergeCell ref="B28:B29"/>
    <mergeCell ref="B31:B32"/>
    <mergeCell ref="C63:Q65"/>
    <mergeCell ref="R25:AB26"/>
    <mergeCell ref="R40:AB41"/>
    <mergeCell ref="B37:B38"/>
    <mergeCell ref="B73:B74"/>
    <mergeCell ref="B49:B50"/>
    <mergeCell ref="R49:AB50"/>
    <mergeCell ref="B58:B59"/>
    <mergeCell ref="C58:Q59"/>
    <mergeCell ref="B55:B56"/>
    <mergeCell ref="R70:AC70"/>
    <mergeCell ref="R72:AC72"/>
    <mergeCell ref="N70:Q70"/>
    <mergeCell ref="E69:M70"/>
    <mergeCell ref="B82:B84"/>
    <mergeCell ref="B69:B71"/>
    <mergeCell ref="B123:B125"/>
    <mergeCell ref="N72:Q72"/>
    <mergeCell ref="N69:Q69"/>
    <mergeCell ref="X123:AF125"/>
    <mergeCell ref="B109:B110"/>
    <mergeCell ref="B100:B101"/>
    <mergeCell ref="B103:B104"/>
    <mergeCell ref="B106:B107"/>
    <mergeCell ref="B96:B98"/>
    <mergeCell ref="E99:M99"/>
    <mergeCell ref="N99:Y99"/>
    <mergeCell ref="Z99:AC99"/>
    <mergeCell ref="C96:D98"/>
    <mergeCell ref="C99:D99"/>
    <mergeCell ref="C88:M90"/>
    <mergeCell ref="P88:Q90"/>
    <mergeCell ref="E100:M101"/>
    <mergeCell ref="E96:M97"/>
    <mergeCell ref="AD73:AN74"/>
    <mergeCell ref="AD69:AN70"/>
    <mergeCell ref="AD72:AN72"/>
    <mergeCell ref="R69:AC69"/>
    <mergeCell ref="AG127:AM128"/>
    <mergeCell ref="P126:W126"/>
    <mergeCell ref="X126:AF126"/>
    <mergeCell ref="AG123:AN125"/>
    <mergeCell ref="C123:O125"/>
    <mergeCell ref="C126:O126"/>
    <mergeCell ref="AG126:AN126"/>
    <mergeCell ref="P123:W125"/>
    <mergeCell ref="AB115:AC117"/>
    <mergeCell ref="AD115:AM117"/>
    <mergeCell ref="C115:Y117"/>
    <mergeCell ref="R73:AC74"/>
    <mergeCell ref="R88:AB90"/>
    <mergeCell ref="N96:Y96"/>
    <mergeCell ref="N97:Y97"/>
    <mergeCell ref="Z96:AC96"/>
    <mergeCell ref="Z97:AC97"/>
    <mergeCell ref="AD96:AN97"/>
    <mergeCell ref="AD99:AN99"/>
    <mergeCell ref="R76:AC77"/>
    <mergeCell ref="R79:AC80"/>
    <mergeCell ref="R82:AC83"/>
    <mergeCell ref="R85:AC86"/>
    <mergeCell ref="N73:Q74"/>
    <mergeCell ref="N76:Q77"/>
    <mergeCell ref="N79:Q80"/>
    <mergeCell ref="N82:Q83"/>
    <mergeCell ref="N85:Q86"/>
    <mergeCell ref="E72:M72"/>
    <mergeCell ref="C73:D74"/>
    <mergeCell ref="C76:D77"/>
    <mergeCell ref="C79:D80"/>
    <mergeCell ref="C82:D83"/>
    <mergeCell ref="C85:D86"/>
    <mergeCell ref="E76:M77"/>
    <mergeCell ref="E79:M80"/>
    <mergeCell ref="E82:M83"/>
    <mergeCell ref="E85:M86"/>
    <mergeCell ref="E73:M74"/>
    <mergeCell ref="AD112:AN113"/>
    <mergeCell ref="C100:D101"/>
    <mergeCell ref="C103:D104"/>
    <mergeCell ref="C106:D107"/>
    <mergeCell ref="C109:D110"/>
    <mergeCell ref="E103:M104"/>
    <mergeCell ref="E106:M107"/>
    <mergeCell ref="E109:M110"/>
    <mergeCell ref="AD103:AN104"/>
    <mergeCell ref="AD106:AN107"/>
    <mergeCell ref="AD109:AN110"/>
    <mergeCell ref="AD100:AN101"/>
    <mergeCell ref="Z100:AC101"/>
    <mergeCell ref="Z103:AC104"/>
    <mergeCell ref="Z106:AC107"/>
    <mergeCell ref="Z109:AC110"/>
  </mergeCells>
  <phoneticPr fontId="10" type="noConversion"/>
  <printOptions horizontalCentered="1"/>
  <pageMargins left="0.23622047244094491" right="0.19685039370078741" top="0.38" bottom="0" header="0.31" footer="0.23622047244094491"/>
  <pageSetup paperSize="5" scale="66"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00B0F0"/>
    <pageSetUpPr fitToPage="1"/>
  </sheetPr>
  <dimension ref="A1:BC147"/>
  <sheetViews>
    <sheetView showGridLines="0" view="pageBreakPreview" topLeftCell="A64" zoomScaleNormal="75" zoomScaleSheetLayoutView="100" workbookViewId="0">
      <selection activeCell="C103" sqref="C103:D104"/>
    </sheetView>
  </sheetViews>
  <sheetFormatPr defaultColWidth="3.7109375" defaultRowHeight="9.9499999999999993" customHeight="1" x14ac:dyDescent="0.2"/>
  <cols>
    <col min="1" max="1" width="3.7109375" customWidth="1"/>
    <col min="2" max="2" width="5.28515625" customWidth="1"/>
    <col min="3" max="4" width="5.140625" customWidth="1"/>
    <col min="30" max="30" width="3.5703125" customWidth="1"/>
    <col min="31" max="31" width="3.85546875" customWidth="1"/>
    <col min="47" max="47" width="9.7109375" bestFit="1" customWidth="1"/>
  </cols>
  <sheetData>
    <row r="1" spans="1:41" ht="9.9499999999999993" customHeight="1" x14ac:dyDescent="0.2">
      <c r="A1" s="1"/>
      <c r="B1" s="7"/>
      <c r="AO1" s="1"/>
    </row>
    <row r="2" spans="1:41" ht="12.75" customHeight="1" x14ac:dyDescent="0.25">
      <c r="A2" s="7"/>
      <c r="B2" s="2395" t="s">
        <v>41</v>
      </c>
      <c r="C2" s="2315" t="s">
        <v>88</v>
      </c>
      <c r="D2" s="2315"/>
      <c r="E2" s="2315"/>
      <c r="F2" s="2315"/>
      <c r="G2" s="2315"/>
      <c r="H2" s="2315"/>
      <c r="I2" s="2315"/>
      <c r="J2" s="2364"/>
      <c r="K2" s="2228" t="s">
        <v>153</v>
      </c>
      <c r="L2" s="2229"/>
      <c r="M2" s="2229"/>
      <c r="N2" s="2229"/>
      <c r="O2" s="2229"/>
      <c r="P2" s="2229"/>
      <c r="Q2" s="2229"/>
      <c r="R2" s="2229"/>
      <c r="S2" s="2229"/>
      <c r="T2" s="2229"/>
      <c r="U2" s="2229"/>
      <c r="V2" s="2229"/>
      <c r="W2" s="2229"/>
      <c r="X2" s="2229"/>
      <c r="Y2" s="2229"/>
      <c r="Z2" s="2229"/>
      <c r="AA2" s="2229"/>
      <c r="AB2" s="2229"/>
      <c r="AC2" s="2229"/>
      <c r="AD2" s="2230"/>
      <c r="AE2" s="2093" t="s">
        <v>32</v>
      </c>
      <c r="AF2" s="2405"/>
      <c r="AG2" s="2359">
        <v>2</v>
      </c>
      <c r="AH2" s="2359"/>
      <c r="AI2" s="3118">
        <v>0</v>
      </c>
      <c r="AJ2" s="3118"/>
      <c r="AK2" s="2359">
        <f>'1770 S-1'!AJ3</f>
        <v>0</v>
      </c>
      <c r="AL2" s="2359"/>
      <c r="AM2" s="2359">
        <f>'1770 S-1'!AL3</f>
        <v>0</v>
      </c>
      <c r="AN2" s="2359"/>
    </row>
    <row r="3" spans="1:41" ht="15" customHeight="1" x14ac:dyDescent="0.2">
      <c r="B3" s="2395"/>
      <c r="C3" s="2315"/>
      <c r="D3" s="2315"/>
      <c r="E3" s="2315"/>
      <c r="F3" s="2315"/>
      <c r="G3" s="2315"/>
      <c r="H3" s="2315"/>
      <c r="I3" s="2315"/>
      <c r="J3" s="2364"/>
      <c r="K3" s="2360" t="s">
        <v>58</v>
      </c>
      <c r="L3" s="2209"/>
      <c r="M3" s="2209"/>
      <c r="N3" s="2209"/>
      <c r="O3" s="2209"/>
      <c r="P3" s="2209"/>
      <c r="Q3" s="2209"/>
      <c r="R3" s="2209"/>
      <c r="S3" s="2209"/>
      <c r="T3" s="2209"/>
      <c r="U3" s="2209"/>
      <c r="V3" s="2209"/>
      <c r="W3" s="2209"/>
      <c r="X3" s="2209"/>
      <c r="Y3" s="2209"/>
      <c r="Z3" s="2209"/>
      <c r="AA3" s="2209"/>
      <c r="AB3" s="2209"/>
      <c r="AC3" s="2209"/>
      <c r="AD3" s="2361"/>
      <c r="AE3" s="2093"/>
      <c r="AF3" s="2405"/>
      <c r="AG3" s="2359"/>
      <c r="AH3" s="2359"/>
      <c r="AI3" s="3118"/>
      <c r="AJ3" s="3118"/>
      <c r="AK3" s="2359"/>
      <c r="AL3" s="2359"/>
      <c r="AM3" s="2359"/>
      <c r="AN3" s="2359"/>
    </row>
    <row r="4" spans="1:41" ht="3" customHeight="1" thickBot="1" x14ac:dyDescent="0.25">
      <c r="B4" s="2395"/>
      <c r="C4" s="2315"/>
      <c r="D4" s="2315"/>
      <c r="E4" s="2315"/>
      <c r="F4" s="2315"/>
      <c r="G4" s="2315"/>
      <c r="H4" s="2315"/>
      <c r="I4" s="2315"/>
      <c r="J4" s="2364"/>
      <c r="K4" s="540"/>
      <c r="L4" s="541"/>
      <c r="M4" s="541"/>
      <c r="N4" s="541"/>
      <c r="O4" s="541"/>
      <c r="P4" s="541"/>
      <c r="Q4" s="541"/>
      <c r="R4" s="541"/>
      <c r="S4" s="541"/>
      <c r="T4" s="541"/>
      <c r="U4" s="541"/>
      <c r="V4" s="541"/>
      <c r="W4" s="541"/>
      <c r="X4" s="541"/>
      <c r="Y4" s="541"/>
      <c r="Z4" s="541"/>
      <c r="AA4" s="541"/>
      <c r="AB4" s="541"/>
      <c r="AC4" s="541"/>
      <c r="AD4" s="542"/>
      <c r="AE4" s="2093"/>
      <c r="AF4" s="2405"/>
      <c r="AG4" s="283"/>
      <c r="AH4" s="283"/>
      <c r="AI4" s="543"/>
      <c r="AJ4" s="543"/>
      <c r="AK4" s="283"/>
      <c r="AL4" s="283"/>
      <c r="AM4" s="283"/>
      <c r="AN4" s="283"/>
    </row>
    <row r="5" spans="1:41" ht="21.75" customHeight="1" x14ac:dyDescent="0.2">
      <c r="B5" s="2395"/>
      <c r="C5" s="3115" t="s">
        <v>677</v>
      </c>
      <c r="D5" s="3115"/>
      <c r="E5" s="3115"/>
      <c r="F5" s="3115"/>
      <c r="G5" s="3115"/>
      <c r="H5" s="3115"/>
      <c r="I5" s="3115"/>
      <c r="J5" s="3116"/>
      <c r="K5" s="88" t="s">
        <v>24</v>
      </c>
      <c r="L5" s="3117" t="s">
        <v>178</v>
      </c>
      <c r="M5" s="3117"/>
      <c r="N5" s="3117"/>
      <c r="O5" s="3117"/>
      <c r="P5" s="3117"/>
      <c r="Q5" s="3117"/>
      <c r="R5" s="3117"/>
      <c r="S5" s="3117"/>
      <c r="T5" s="3117"/>
      <c r="U5" s="3117"/>
      <c r="V5" s="3117"/>
      <c r="W5" s="3117"/>
      <c r="X5" s="51"/>
      <c r="Y5" s="51"/>
      <c r="Z5" s="51"/>
      <c r="AA5" s="51"/>
      <c r="AB5" s="51"/>
      <c r="AC5" s="51"/>
      <c r="AD5" s="51"/>
      <c r="AE5" s="2093"/>
      <c r="AF5" s="2405"/>
      <c r="AG5" s="283"/>
      <c r="AH5" s="283"/>
      <c r="AI5" s="283"/>
      <c r="AJ5" s="283"/>
      <c r="AK5" s="283"/>
      <c r="AL5" s="283"/>
      <c r="AM5" s="283"/>
      <c r="AN5" s="283"/>
    </row>
    <row r="6" spans="1:41" ht="15" customHeight="1" x14ac:dyDescent="0.2">
      <c r="B6" s="2395"/>
      <c r="C6" s="3115" t="s">
        <v>34</v>
      </c>
      <c r="D6" s="3115"/>
      <c r="E6" s="3115"/>
      <c r="F6" s="3115"/>
      <c r="G6" s="3115"/>
      <c r="H6" s="3115"/>
      <c r="I6" s="3115"/>
      <c r="J6" s="3116"/>
      <c r="K6" s="167" t="s">
        <v>24</v>
      </c>
      <c r="L6" s="1187" t="s">
        <v>629</v>
      </c>
      <c r="M6" s="51"/>
      <c r="N6" s="51"/>
      <c r="O6" s="51"/>
      <c r="P6" s="51"/>
      <c r="Q6" s="51"/>
      <c r="R6" s="51"/>
      <c r="S6" s="51"/>
      <c r="T6" s="51"/>
      <c r="U6" s="51"/>
      <c r="V6" s="51"/>
      <c r="W6" s="51"/>
      <c r="X6" s="51"/>
      <c r="Y6" s="51"/>
      <c r="Z6" s="51"/>
      <c r="AA6" s="51"/>
      <c r="AB6" s="51"/>
      <c r="AC6" s="51"/>
      <c r="AD6" s="51"/>
      <c r="AE6" s="2093"/>
      <c r="AF6" s="2405"/>
      <c r="AG6" s="518"/>
      <c r="AH6" s="518"/>
      <c r="AI6" s="518"/>
      <c r="AJ6" s="518"/>
      <c r="AK6" s="518"/>
      <c r="AL6" s="518"/>
      <c r="AM6" s="518"/>
      <c r="AN6" s="518"/>
    </row>
    <row r="7" spans="1:41" ht="12.75" customHeight="1" x14ac:dyDescent="0.2">
      <c r="B7" s="2395"/>
      <c r="K7" s="167" t="s">
        <v>24</v>
      </c>
      <c r="L7" s="1187" t="s">
        <v>630</v>
      </c>
      <c r="M7" s="8"/>
      <c r="N7" s="8"/>
      <c r="O7" s="8"/>
      <c r="P7" s="51"/>
      <c r="Q7" s="51"/>
      <c r="R7" s="51"/>
      <c r="S7" s="51"/>
      <c r="T7" s="51"/>
      <c r="U7" s="51"/>
      <c r="V7" s="51"/>
      <c r="W7" s="51"/>
      <c r="X7" s="51"/>
      <c r="Y7" s="51"/>
      <c r="Z7" s="51"/>
      <c r="AA7" s="51"/>
      <c r="AB7" s="51"/>
      <c r="AC7" s="51"/>
      <c r="AD7" s="51"/>
      <c r="AE7" s="2093"/>
      <c r="AF7" s="2405"/>
    </row>
    <row r="8" spans="1:41" ht="15" customHeight="1" thickBot="1" x14ac:dyDescent="0.25">
      <c r="B8" s="2396"/>
      <c r="C8" s="72"/>
      <c r="D8" s="72"/>
      <c r="E8" s="72"/>
      <c r="F8" s="72"/>
      <c r="G8" s="72"/>
      <c r="H8" s="72"/>
      <c r="I8" s="72"/>
      <c r="J8" s="114"/>
      <c r="K8" s="167" t="s">
        <v>24</v>
      </c>
      <c r="L8" s="1187" t="s">
        <v>631</v>
      </c>
      <c r="T8" s="51"/>
      <c r="U8" s="51"/>
      <c r="V8" s="51"/>
      <c r="W8" s="51"/>
      <c r="X8" s="51"/>
      <c r="Y8" s="51"/>
      <c r="Z8" s="51"/>
      <c r="AA8" s="51"/>
      <c r="AB8" s="51"/>
      <c r="AC8" s="51"/>
      <c r="AD8" s="51"/>
      <c r="AE8" s="2095"/>
      <c r="AF8" s="2406"/>
      <c r="AG8" s="51"/>
      <c r="AH8" s="8"/>
      <c r="AI8" s="72"/>
      <c r="AJ8" s="72"/>
      <c r="AK8" s="72"/>
      <c r="AL8" s="72"/>
      <c r="AM8" s="72"/>
      <c r="AN8" s="8"/>
    </row>
    <row r="9" spans="1:41" ht="2.25" customHeight="1" x14ac:dyDescent="0.2">
      <c r="B9" s="98"/>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20"/>
    </row>
    <row r="10" spans="1:41" s="24" customFormat="1" ht="18" customHeight="1" x14ac:dyDescent="0.25">
      <c r="B10" s="158" t="s">
        <v>36</v>
      </c>
      <c r="C10" s="100"/>
      <c r="D10" s="100"/>
      <c r="E10" s="100"/>
      <c r="F10" s="100"/>
      <c r="G10" s="100"/>
      <c r="H10" s="88" t="s">
        <v>29</v>
      </c>
      <c r="I10" s="966"/>
      <c r="J10" s="1609" t="str">
        <f>'FE-1770 S-II'!J10</f>
        <v/>
      </c>
      <c r="K10" s="1609" t="str">
        <f>'FE-1770 S-II'!K10</f>
        <v/>
      </c>
      <c r="L10" s="560"/>
      <c r="M10" s="1609" t="str">
        <f>'FE-1770 S-II'!M10</f>
        <v/>
      </c>
      <c r="N10" s="1609" t="str">
        <f>'FE-1770 S-II'!N10</f>
        <v/>
      </c>
      <c r="O10" s="1609" t="str">
        <f>'FE-1770 S-II'!O10</f>
        <v/>
      </c>
      <c r="P10" s="560"/>
      <c r="Q10" s="1609" t="str">
        <f>'FE-1770 S-II'!Q10</f>
        <v/>
      </c>
      <c r="R10" s="1609" t="str">
        <f>'FE-1770 S-II'!R10</f>
        <v/>
      </c>
      <c r="S10" s="1609" t="str">
        <f>'FE-1770 S-II'!S10</f>
        <v/>
      </c>
      <c r="T10" s="560"/>
      <c r="U10" s="1609" t="str">
        <f>'FE-1770 S-II'!U10</f>
        <v/>
      </c>
      <c r="V10" s="560"/>
      <c r="W10" s="1609" t="str">
        <f>'FE-1770 S-II'!W10</f>
        <v/>
      </c>
      <c r="X10" s="1609" t="str">
        <f>'FE-1770 S-II'!X10</f>
        <v/>
      </c>
      <c r="Y10" s="1609" t="str">
        <f>'FE-1770 S-II'!Y10</f>
        <v/>
      </c>
      <c r="Z10" s="560"/>
      <c r="AA10" s="1609" t="str">
        <f>'FE-1770 S-II'!AA10</f>
        <v/>
      </c>
      <c r="AB10" s="1609" t="str">
        <f>'FE-1770 S-II'!AB10</f>
        <v/>
      </c>
      <c r="AC10" s="1609" t="str">
        <f>'FE-1770 S-II'!AC10</f>
        <v/>
      </c>
      <c r="AD10" s="25"/>
      <c r="AE10" s="25"/>
      <c r="AF10" s="25"/>
      <c r="AG10" s="25"/>
      <c r="AH10" s="25"/>
      <c r="AI10" s="25"/>
      <c r="AJ10" s="25"/>
      <c r="AK10" s="25"/>
      <c r="AL10" s="25"/>
      <c r="AM10" s="25"/>
      <c r="AN10" s="67"/>
    </row>
    <row r="11" spans="1:41" ht="3" customHeight="1" x14ac:dyDescent="0.25">
      <c r="B11" s="160"/>
      <c r="C11" s="130"/>
      <c r="D11" s="130"/>
      <c r="E11" s="130"/>
      <c r="F11" s="130"/>
      <c r="G11" s="130"/>
      <c r="H11" s="162"/>
      <c r="I11" s="130"/>
      <c r="J11" s="561"/>
      <c r="K11" s="562"/>
      <c r="L11" s="561"/>
      <c r="M11" s="561"/>
      <c r="N11" s="561"/>
      <c r="O11" s="561"/>
      <c r="P11" s="561"/>
      <c r="Q11" s="561"/>
      <c r="R11" s="561"/>
      <c r="S11" s="561"/>
      <c r="T11" s="561"/>
      <c r="U11" s="561"/>
      <c r="V11" s="561"/>
      <c r="W11" s="561"/>
      <c r="X11" s="561"/>
      <c r="Y11" s="561"/>
      <c r="Z11" s="561"/>
      <c r="AA11" s="561"/>
      <c r="AB11" s="561"/>
      <c r="AC11" s="561"/>
      <c r="AD11" s="519">
        <f>'FE-1770 S-II'!AD11</f>
        <v>0</v>
      </c>
      <c r="AE11" s="519">
        <f>'FE-1770 S-II'!AE11</f>
        <v>0</v>
      </c>
      <c r="AF11" s="519">
        <f>'FE-1770 S-II'!AF11</f>
        <v>0</v>
      </c>
      <c r="AG11" s="519">
        <f>'FE-1770 S-II'!AG11</f>
        <v>0</v>
      </c>
      <c r="AH11" s="519">
        <f>'FE-1770 S-II'!AH11</f>
        <v>0</v>
      </c>
      <c r="AI11" s="519">
        <f>'FE-1770 S-II'!AI11</f>
        <v>0</v>
      </c>
      <c r="AJ11" s="519">
        <f>'FE-1770 S-II'!AJ11</f>
        <v>0</v>
      </c>
      <c r="AK11" s="519">
        <f>'FE-1770 S-II'!AK11</f>
        <v>0</v>
      </c>
      <c r="AL11" s="519">
        <f>'FE-1770 S-II'!AL11</f>
        <v>0</v>
      </c>
      <c r="AM11" s="519">
        <f>'FE-1770 S-II'!AM11</f>
        <v>0</v>
      </c>
      <c r="AN11" s="74"/>
    </row>
    <row r="12" spans="1:41" s="24" customFormat="1" ht="18.75" customHeight="1" x14ac:dyDescent="0.25">
      <c r="B12" s="158" t="s">
        <v>30</v>
      </c>
      <c r="C12" s="100"/>
      <c r="D12" s="100"/>
      <c r="E12" s="100"/>
      <c r="F12" s="100"/>
      <c r="G12" s="100"/>
      <c r="H12" s="88" t="s">
        <v>29</v>
      </c>
      <c r="I12" s="966"/>
      <c r="J12" s="1610" t="str">
        <f>'FE-1770 S-II'!J12</f>
        <v>0</v>
      </c>
      <c r="K12" s="1616"/>
      <c r="L12" s="1616"/>
      <c r="M12" s="1616"/>
      <c r="N12" s="1616"/>
      <c r="O12" s="1616"/>
      <c r="P12" s="1616"/>
      <c r="Q12" s="1616"/>
      <c r="R12" s="1616"/>
      <c r="S12" s="1616"/>
      <c r="T12" s="1616"/>
      <c r="U12" s="1616"/>
      <c r="V12" s="1616"/>
      <c r="W12" s="1616"/>
      <c r="X12" s="1616"/>
      <c r="Y12" s="1616"/>
      <c r="Z12" s="1616"/>
      <c r="AA12" s="1616"/>
      <c r="AB12" s="1616"/>
      <c r="AC12" s="1616"/>
      <c r="AD12" s="1611"/>
      <c r="AE12" s="1611"/>
      <c r="AF12" s="1611"/>
      <c r="AG12" s="1611"/>
      <c r="AH12" s="1611"/>
      <c r="AI12" s="1611"/>
      <c r="AJ12" s="1611"/>
      <c r="AK12" s="1611"/>
      <c r="AL12" s="1611"/>
      <c r="AM12" s="1611"/>
      <c r="AN12" s="67"/>
    </row>
    <row r="13" spans="1:41" ht="3" customHeight="1" thickBot="1" x14ac:dyDescent="0.25">
      <c r="B13" s="118"/>
      <c r="C13" s="2"/>
      <c r="D13" s="2"/>
      <c r="E13" s="2"/>
      <c r="F13" s="2"/>
      <c r="G13" s="2"/>
      <c r="H13" s="2"/>
      <c r="I13" s="2"/>
      <c r="J13" s="2"/>
      <c r="K13" s="91"/>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1"/>
    </row>
    <row r="14" spans="1:41" ht="9" customHeight="1" x14ac:dyDescent="0.2">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row>
    <row r="15" spans="1:41" ht="15" customHeight="1" x14ac:dyDescent="0.25">
      <c r="B15" s="105" t="s">
        <v>42</v>
      </c>
      <c r="C15" s="112"/>
      <c r="D15" s="112"/>
      <c r="E15" s="8"/>
      <c r="F15" s="112" t="s">
        <v>29</v>
      </c>
      <c r="G15" s="112" t="s">
        <v>178</v>
      </c>
      <c r="H15" s="112"/>
      <c r="I15" s="112"/>
      <c r="J15" s="112"/>
      <c r="K15" s="112"/>
      <c r="L15" s="112"/>
      <c r="M15" s="112"/>
      <c r="N15" s="112"/>
      <c r="O15" s="112"/>
      <c r="P15" s="112"/>
      <c r="Q15" s="112"/>
      <c r="R15" s="112"/>
      <c r="S15" s="112"/>
      <c r="T15" s="112"/>
      <c r="U15" s="112"/>
      <c r="V15" s="112"/>
      <c r="W15" s="112"/>
      <c r="X15" s="112"/>
      <c r="Y15" s="112"/>
      <c r="Z15" s="8"/>
      <c r="AA15" s="8"/>
      <c r="AB15" s="8"/>
      <c r="AC15" s="8"/>
      <c r="AD15" s="8"/>
      <c r="AE15" s="25"/>
      <c r="AF15" s="25"/>
      <c r="AG15" s="25"/>
      <c r="AH15" s="8"/>
      <c r="AI15" s="8"/>
      <c r="AJ15" s="8"/>
      <c r="AK15" s="8"/>
      <c r="AL15" s="8"/>
      <c r="AM15" s="8"/>
      <c r="AN15" s="8"/>
    </row>
    <row r="16" spans="1:41" ht="4.5" customHeight="1" x14ac:dyDescent="0.2">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row>
    <row r="17" spans="2:40" ht="15" customHeight="1" x14ac:dyDescent="0.2">
      <c r="B17" s="2203" t="s">
        <v>79</v>
      </c>
      <c r="C17" s="2203" t="s">
        <v>52</v>
      </c>
      <c r="D17" s="2204"/>
      <c r="E17" s="2204"/>
      <c r="F17" s="2204"/>
      <c r="G17" s="2204"/>
      <c r="H17" s="2204"/>
      <c r="I17" s="2204"/>
      <c r="J17" s="2204"/>
      <c r="K17" s="2204"/>
      <c r="L17" s="2204"/>
      <c r="M17" s="2204"/>
      <c r="N17" s="2204"/>
      <c r="O17" s="2204"/>
      <c r="P17" s="2204"/>
      <c r="Q17" s="2205"/>
      <c r="R17" s="2204" t="s">
        <v>126</v>
      </c>
      <c r="S17" s="2204"/>
      <c r="T17" s="2204"/>
      <c r="U17" s="2204"/>
      <c r="V17" s="2204"/>
      <c r="W17" s="2204"/>
      <c r="X17" s="2204"/>
      <c r="Y17" s="2204"/>
      <c r="Z17" s="2204"/>
      <c r="AA17" s="2204"/>
      <c r="AB17" s="2204"/>
      <c r="AC17" s="2204"/>
      <c r="AD17" s="2203" t="s">
        <v>3</v>
      </c>
      <c r="AE17" s="2204"/>
      <c r="AF17" s="2204"/>
      <c r="AG17" s="2204"/>
      <c r="AH17" s="2204"/>
      <c r="AI17" s="2204"/>
      <c r="AJ17" s="2204"/>
      <c r="AK17" s="2204"/>
      <c r="AL17" s="2204"/>
      <c r="AM17" s="2204"/>
      <c r="AN17" s="2205"/>
    </row>
    <row r="18" spans="2:40" ht="12" customHeight="1" x14ac:dyDescent="0.2">
      <c r="B18" s="2202"/>
      <c r="C18" s="2202"/>
      <c r="D18" s="2191"/>
      <c r="E18" s="2191"/>
      <c r="F18" s="2191"/>
      <c r="G18" s="2191"/>
      <c r="H18" s="2191"/>
      <c r="I18" s="2191"/>
      <c r="J18" s="2191"/>
      <c r="K18" s="2191"/>
      <c r="L18" s="2191"/>
      <c r="M18" s="2191"/>
      <c r="N18" s="2191"/>
      <c r="O18" s="2191"/>
      <c r="P18" s="2191"/>
      <c r="Q18" s="2192"/>
      <c r="R18" s="2191" t="s">
        <v>127</v>
      </c>
      <c r="S18" s="2191"/>
      <c r="T18" s="2191"/>
      <c r="U18" s="2191"/>
      <c r="V18" s="2191"/>
      <c r="W18" s="2191"/>
      <c r="X18" s="2191"/>
      <c r="Y18" s="2191"/>
      <c r="Z18" s="2191"/>
      <c r="AA18" s="2191"/>
      <c r="AB18" s="2191"/>
      <c r="AC18" s="2191"/>
      <c r="AD18" s="1166"/>
      <c r="AE18" s="1168"/>
      <c r="AF18" s="1168"/>
      <c r="AG18" s="1168"/>
      <c r="AH18" s="1168"/>
      <c r="AI18" s="1168"/>
      <c r="AJ18" s="1168"/>
      <c r="AK18" s="1168"/>
      <c r="AL18" s="1168"/>
      <c r="AM18" s="1168"/>
      <c r="AN18" s="1169"/>
    </row>
    <row r="19" spans="2:40" ht="12" customHeight="1" x14ac:dyDescent="0.2">
      <c r="B19" s="2202"/>
      <c r="C19" s="2202"/>
      <c r="D19" s="2191"/>
      <c r="E19" s="2191"/>
      <c r="F19" s="2191"/>
      <c r="G19" s="2191"/>
      <c r="H19" s="2191"/>
      <c r="I19" s="2191"/>
      <c r="J19" s="2191"/>
      <c r="K19" s="2191"/>
      <c r="L19" s="2191"/>
      <c r="M19" s="2191"/>
      <c r="N19" s="2191"/>
      <c r="O19" s="2191"/>
      <c r="P19" s="2191"/>
      <c r="Q19" s="2192"/>
      <c r="R19" s="2397" t="s">
        <v>73</v>
      </c>
      <c r="S19" s="2398"/>
      <c r="T19" s="2398"/>
      <c r="U19" s="2398"/>
      <c r="V19" s="2398"/>
      <c r="W19" s="2398"/>
      <c r="X19" s="2398"/>
      <c r="Y19" s="2398"/>
      <c r="Z19" s="2398"/>
      <c r="AA19" s="2398"/>
      <c r="AB19" s="2398"/>
      <c r="AC19" s="2399"/>
      <c r="AD19" s="2202" t="s">
        <v>73</v>
      </c>
      <c r="AE19" s="2191"/>
      <c r="AF19" s="2191"/>
      <c r="AG19" s="2191"/>
      <c r="AH19" s="2191"/>
      <c r="AI19" s="2191"/>
      <c r="AJ19" s="2191"/>
      <c r="AK19" s="2191"/>
      <c r="AL19" s="2191"/>
      <c r="AM19" s="2191"/>
      <c r="AN19" s="2192"/>
    </row>
    <row r="20" spans="2:40" s="44" customFormat="1" ht="12" customHeight="1" x14ac:dyDescent="0.2">
      <c r="B20" s="245" t="s">
        <v>68</v>
      </c>
      <c r="C20" s="2251" t="s">
        <v>67</v>
      </c>
      <c r="D20" s="2252"/>
      <c r="E20" s="2252"/>
      <c r="F20" s="2252"/>
      <c r="G20" s="2252"/>
      <c r="H20" s="2252"/>
      <c r="I20" s="2252"/>
      <c r="J20" s="2252"/>
      <c r="K20" s="2252"/>
      <c r="L20" s="2252"/>
      <c r="M20" s="2252"/>
      <c r="N20" s="2252"/>
      <c r="O20" s="2252"/>
      <c r="P20" s="2252"/>
      <c r="Q20" s="2253"/>
      <c r="R20" s="2252" t="s">
        <v>69</v>
      </c>
      <c r="S20" s="2252"/>
      <c r="T20" s="2252"/>
      <c r="U20" s="2252"/>
      <c r="V20" s="2252"/>
      <c r="W20" s="2252"/>
      <c r="X20" s="2252"/>
      <c r="Y20" s="2252"/>
      <c r="Z20" s="2252"/>
      <c r="AA20" s="2252"/>
      <c r="AB20" s="2252"/>
      <c r="AC20" s="2252"/>
      <c r="AD20" s="2251" t="s">
        <v>70</v>
      </c>
      <c r="AE20" s="2252"/>
      <c r="AF20" s="2252"/>
      <c r="AG20" s="2252"/>
      <c r="AH20" s="2252"/>
      <c r="AI20" s="2252"/>
      <c r="AJ20" s="2252"/>
      <c r="AK20" s="2252"/>
      <c r="AL20" s="2252"/>
      <c r="AM20" s="2252"/>
      <c r="AN20" s="2253"/>
    </row>
    <row r="21" spans="2:40" ht="3" hidden="1" customHeight="1" x14ac:dyDescent="0.2">
      <c r="B21" s="246"/>
      <c r="C21" s="246"/>
      <c r="D21" s="241"/>
      <c r="E21" s="241"/>
      <c r="F21" s="241"/>
      <c r="G21" s="241"/>
      <c r="H21" s="241"/>
      <c r="I21" s="241"/>
      <c r="J21" s="241"/>
      <c r="K21" s="241"/>
      <c r="L21" s="241"/>
      <c r="M21" s="241"/>
      <c r="N21" s="241"/>
      <c r="O21" s="241"/>
      <c r="P21" s="241"/>
      <c r="Q21" s="242"/>
      <c r="R21" s="241"/>
      <c r="S21" s="241"/>
      <c r="T21" s="241"/>
      <c r="U21" s="241"/>
      <c r="V21" s="241"/>
      <c r="W21" s="241"/>
      <c r="X21" s="241"/>
      <c r="Y21" s="241"/>
      <c r="Z21" s="241"/>
      <c r="AA21" s="241"/>
      <c r="AB21" s="241"/>
      <c r="AC21" s="241"/>
      <c r="AD21" s="246"/>
      <c r="AE21" s="241"/>
      <c r="AF21" s="241"/>
      <c r="AG21" s="241"/>
      <c r="AH21" s="241"/>
      <c r="AI21" s="241"/>
      <c r="AJ21" s="241"/>
      <c r="AK21" s="241"/>
      <c r="AL21" s="241"/>
      <c r="AM21" s="241"/>
      <c r="AN21" s="242"/>
    </row>
    <row r="22" spans="2:40" ht="15" customHeight="1" x14ac:dyDescent="0.25">
      <c r="B22" s="2282" t="s">
        <v>584</v>
      </c>
      <c r="C22" s="2402" t="s">
        <v>632</v>
      </c>
      <c r="D22" s="2403"/>
      <c r="E22" s="2403"/>
      <c r="F22" s="2403"/>
      <c r="G22" s="2403"/>
      <c r="H22" s="2403"/>
      <c r="I22" s="2403"/>
      <c r="J22" s="2403"/>
      <c r="K22" s="2403"/>
      <c r="L22" s="2403"/>
      <c r="M22" s="2403"/>
      <c r="N22" s="2403"/>
      <c r="O22" s="2403"/>
      <c r="P22" s="2403"/>
      <c r="Q22" s="2404"/>
      <c r="R22" s="2193"/>
      <c r="S22" s="2194"/>
      <c r="T22" s="2194"/>
      <c r="U22" s="2194"/>
      <c r="V22" s="2194"/>
      <c r="W22" s="2194"/>
      <c r="X22" s="2194"/>
      <c r="Y22" s="2194"/>
      <c r="Z22" s="2194"/>
      <c r="AA22" s="2194"/>
      <c r="AB22" s="2194"/>
      <c r="AC22" s="433"/>
      <c r="AD22" s="2193"/>
      <c r="AE22" s="2194"/>
      <c r="AF22" s="2194"/>
      <c r="AG22" s="2194"/>
      <c r="AH22" s="2194"/>
      <c r="AI22" s="2194"/>
      <c r="AJ22" s="2194"/>
      <c r="AK22" s="2194"/>
      <c r="AL22" s="2194"/>
      <c r="AM22" s="2194"/>
      <c r="AN22" s="418"/>
    </row>
    <row r="23" spans="2:40" ht="15" customHeight="1" x14ac:dyDescent="0.25">
      <c r="B23" s="2279"/>
      <c r="C23" s="2276"/>
      <c r="D23" s="2277"/>
      <c r="E23" s="2277"/>
      <c r="F23" s="2277"/>
      <c r="G23" s="2277"/>
      <c r="H23" s="2277"/>
      <c r="I23" s="2277"/>
      <c r="J23" s="2277"/>
      <c r="K23" s="2277"/>
      <c r="L23" s="2277"/>
      <c r="M23" s="2277"/>
      <c r="N23" s="2277"/>
      <c r="O23" s="2277"/>
      <c r="P23" s="2277"/>
      <c r="Q23" s="2281"/>
      <c r="R23" s="2195"/>
      <c r="S23" s="2196"/>
      <c r="T23" s="2196"/>
      <c r="U23" s="2196"/>
      <c r="V23" s="2196"/>
      <c r="W23" s="2196"/>
      <c r="X23" s="2196"/>
      <c r="Y23" s="2196"/>
      <c r="Z23" s="2196"/>
      <c r="AA23" s="2196"/>
      <c r="AB23" s="2196"/>
      <c r="AC23" s="432"/>
      <c r="AD23" s="2195"/>
      <c r="AE23" s="2196"/>
      <c r="AF23" s="2196"/>
      <c r="AG23" s="2196"/>
      <c r="AH23" s="2196"/>
      <c r="AI23" s="2196"/>
      <c r="AJ23" s="2196"/>
      <c r="AK23" s="2196"/>
      <c r="AL23" s="2196"/>
      <c r="AM23" s="2196"/>
      <c r="AN23" s="434"/>
    </row>
    <row r="24" spans="2:40" ht="3" customHeight="1" x14ac:dyDescent="0.2">
      <c r="B24" s="1166"/>
      <c r="C24" s="305"/>
      <c r="D24" s="313"/>
      <c r="E24" s="313"/>
      <c r="F24" s="313"/>
      <c r="G24" s="313"/>
      <c r="H24" s="313"/>
      <c r="I24" s="313"/>
      <c r="J24" s="313"/>
      <c r="K24" s="313"/>
      <c r="L24" s="313"/>
      <c r="M24" s="313"/>
      <c r="N24" s="313"/>
      <c r="O24" s="313"/>
      <c r="P24" s="313"/>
      <c r="Q24" s="314"/>
      <c r="R24" s="445"/>
      <c r="S24" s="446"/>
      <c r="T24" s="446"/>
      <c r="U24" s="100"/>
      <c r="V24" s="100"/>
      <c r="W24" s="100"/>
      <c r="X24" s="100"/>
      <c r="Y24" s="100"/>
      <c r="Z24" s="100"/>
      <c r="AA24" s="100"/>
      <c r="AB24" s="100"/>
      <c r="AC24" s="100"/>
      <c r="AD24" s="1166"/>
      <c r="AE24" s="446"/>
      <c r="AF24" s="100"/>
      <c r="AG24" s="446"/>
      <c r="AH24" s="446"/>
      <c r="AI24" s="446"/>
      <c r="AJ24" s="446"/>
      <c r="AK24" s="446"/>
      <c r="AL24" s="446"/>
      <c r="AM24" s="446"/>
      <c r="AN24" s="358"/>
    </row>
    <row r="25" spans="2:40" ht="15" customHeight="1" x14ac:dyDescent="0.25">
      <c r="B25" s="2202" t="s">
        <v>585</v>
      </c>
      <c r="C25" s="2274" t="s">
        <v>684</v>
      </c>
      <c r="D25" s="2275"/>
      <c r="E25" s="2275"/>
      <c r="F25" s="2275"/>
      <c r="G25" s="2275"/>
      <c r="H25" s="2275"/>
      <c r="I25" s="2275"/>
      <c r="J25" s="2275"/>
      <c r="K25" s="2275"/>
      <c r="L25" s="2275"/>
      <c r="M25" s="2275"/>
      <c r="N25" s="2275"/>
      <c r="O25" s="2275"/>
      <c r="P25" s="2275"/>
      <c r="Q25" s="2280"/>
      <c r="R25" s="2197"/>
      <c r="S25" s="2198"/>
      <c r="T25" s="2198"/>
      <c r="U25" s="2198"/>
      <c r="V25" s="2198"/>
      <c r="W25" s="2198"/>
      <c r="X25" s="2198"/>
      <c r="Y25" s="2198"/>
      <c r="Z25" s="2198"/>
      <c r="AA25" s="2198"/>
      <c r="AB25" s="2198"/>
      <c r="AC25" s="1514"/>
      <c r="AD25" s="2197"/>
      <c r="AE25" s="2198"/>
      <c r="AF25" s="2198"/>
      <c r="AG25" s="2198"/>
      <c r="AH25" s="2198"/>
      <c r="AI25" s="2198"/>
      <c r="AJ25" s="2198"/>
      <c r="AK25" s="2198"/>
      <c r="AL25" s="2198"/>
      <c r="AM25" s="2198"/>
      <c r="AN25" s="405"/>
    </row>
    <row r="26" spans="2:40" ht="15.75" x14ac:dyDescent="0.25">
      <c r="B26" s="2232"/>
      <c r="C26" s="2276" t="s">
        <v>159</v>
      </c>
      <c r="D26" s="2277"/>
      <c r="E26" s="2277"/>
      <c r="F26" s="2277"/>
      <c r="G26" s="2277"/>
      <c r="H26" s="2277"/>
      <c r="I26" s="2277"/>
      <c r="J26" s="2277"/>
      <c r="K26" s="2277"/>
      <c r="L26" s="2277"/>
      <c r="M26" s="2277"/>
      <c r="N26" s="2277"/>
      <c r="O26" s="2277"/>
      <c r="P26" s="2277"/>
      <c r="Q26" s="2281"/>
      <c r="R26" s="2195"/>
      <c r="S26" s="2196"/>
      <c r="T26" s="2196"/>
      <c r="U26" s="2196"/>
      <c r="V26" s="2196"/>
      <c r="W26" s="2196"/>
      <c r="X26" s="2196"/>
      <c r="Y26" s="2196"/>
      <c r="Z26" s="2196"/>
      <c r="AA26" s="2196"/>
      <c r="AB26" s="2196"/>
      <c r="AC26" s="432"/>
      <c r="AD26" s="2195"/>
      <c r="AE26" s="2196"/>
      <c r="AF26" s="2196"/>
      <c r="AG26" s="2196"/>
      <c r="AH26" s="2196"/>
      <c r="AI26" s="2196"/>
      <c r="AJ26" s="2196"/>
      <c r="AK26" s="2196"/>
      <c r="AL26" s="2196"/>
      <c r="AM26" s="2196"/>
      <c r="AN26" s="434"/>
    </row>
    <row r="27" spans="2:40" ht="3" customHeight="1" x14ac:dyDescent="0.2">
      <c r="B27" s="1460"/>
      <c r="C27" s="1617"/>
      <c r="D27" s="1618"/>
      <c r="E27" s="1618"/>
      <c r="F27" s="1618"/>
      <c r="G27" s="1618"/>
      <c r="H27" s="1618"/>
      <c r="I27" s="1618"/>
      <c r="J27" s="1618"/>
      <c r="K27" s="1618"/>
      <c r="L27" s="1618"/>
      <c r="M27" s="1618"/>
      <c r="N27" s="1618"/>
      <c r="O27" s="1618"/>
      <c r="P27" s="1618"/>
      <c r="Q27" s="1619"/>
      <c r="R27" s="1620"/>
      <c r="S27" s="1572"/>
      <c r="T27" s="1572"/>
      <c r="U27" s="239"/>
      <c r="V27" s="239"/>
      <c r="W27" s="239"/>
      <c r="X27" s="239"/>
      <c r="Y27" s="239"/>
      <c r="Z27" s="239"/>
      <c r="AA27" s="239"/>
      <c r="AB27" s="239"/>
      <c r="AC27" s="239"/>
      <c r="AD27" s="2193"/>
      <c r="AE27" s="2194"/>
      <c r="AF27" s="2194"/>
      <c r="AG27" s="2194"/>
      <c r="AH27" s="2194"/>
      <c r="AI27" s="2194"/>
      <c r="AJ27" s="2194"/>
      <c r="AK27" s="2194"/>
      <c r="AL27" s="2194"/>
      <c r="AM27" s="2194"/>
      <c r="AN27" s="1621"/>
    </row>
    <row r="28" spans="2:40" ht="15" customHeight="1" x14ac:dyDescent="0.25">
      <c r="B28" s="2202" t="s">
        <v>586</v>
      </c>
      <c r="C28" s="2240" t="s">
        <v>134</v>
      </c>
      <c r="D28" s="2241"/>
      <c r="E28" s="2241"/>
      <c r="F28" s="2241"/>
      <c r="G28" s="2241"/>
      <c r="H28" s="2241"/>
      <c r="I28" s="2241"/>
      <c r="J28" s="2241"/>
      <c r="K28" s="2241"/>
      <c r="L28" s="2241"/>
      <c r="M28" s="2241"/>
      <c r="N28" s="161"/>
      <c r="O28" s="161"/>
      <c r="P28" s="161"/>
      <c r="Q28" s="316"/>
      <c r="R28" s="2197"/>
      <c r="S28" s="2198"/>
      <c r="T28" s="2198"/>
      <c r="U28" s="2198"/>
      <c r="V28" s="2198"/>
      <c r="W28" s="2198"/>
      <c r="X28" s="2198"/>
      <c r="Y28" s="2198"/>
      <c r="Z28" s="2198"/>
      <c r="AA28" s="2198"/>
      <c r="AB28" s="2198"/>
      <c r="AC28" s="1514"/>
      <c r="AD28" s="2197"/>
      <c r="AE28" s="2198"/>
      <c r="AF28" s="2198"/>
      <c r="AG28" s="2198"/>
      <c r="AH28" s="2198"/>
      <c r="AI28" s="2198"/>
      <c r="AJ28" s="2198"/>
      <c r="AK28" s="2198"/>
      <c r="AL28" s="2198"/>
      <c r="AM28" s="2198"/>
      <c r="AN28" s="405"/>
    </row>
    <row r="29" spans="2:40" ht="8.25" customHeight="1" x14ac:dyDescent="0.25">
      <c r="B29" s="2232"/>
      <c r="C29" s="2242"/>
      <c r="D29" s="2243"/>
      <c r="E29" s="2243"/>
      <c r="F29" s="2243"/>
      <c r="G29" s="2243"/>
      <c r="H29" s="2243"/>
      <c r="I29" s="2243"/>
      <c r="J29" s="2243"/>
      <c r="K29" s="2243"/>
      <c r="L29" s="2243"/>
      <c r="M29" s="2243"/>
      <c r="N29" s="1564"/>
      <c r="O29" s="1564"/>
      <c r="P29" s="1564"/>
      <c r="Q29" s="1565"/>
      <c r="R29" s="2195"/>
      <c r="S29" s="2196"/>
      <c r="T29" s="2196"/>
      <c r="U29" s="2196"/>
      <c r="V29" s="2196"/>
      <c r="W29" s="2196"/>
      <c r="X29" s="2196"/>
      <c r="Y29" s="2196"/>
      <c r="Z29" s="2196"/>
      <c r="AA29" s="2196"/>
      <c r="AB29" s="2196"/>
      <c r="AC29" s="432"/>
      <c r="AD29" s="2195"/>
      <c r="AE29" s="2196"/>
      <c r="AF29" s="2196"/>
      <c r="AG29" s="2196"/>
      <c r="AH29" s="2196"/>
      <c r="AI29" s="2196"/>
      <c r="AJ29" s="2196"/>
      <c r="AK29" s="2196"/>
      <c r="AL29" s="2196"/>
      <c r="AM29" s="2196"/>
      <c r="AN29" s="434"/>
    </row>
    <row r="30" spans="2:40" ht="3" customHeight="1" x14ac:dyDescent="0.2">
      <c r="B30" s="1460"/>
      <c r="C30" s="1622"/>
      <c r="D30" s="1623"/>
      <c r="E30" s="1623"/>
      <c r="F30" s="1623"/>
      <c r="G30" s="1623"/>
      <c r="H30" s="1623"/>
      <c r="I30" s="1623"/>
      <c r="J30" s="1623"/>
      <c r="K30" s="1623"/>
      <c r="L30" s="1623"/>
      <c r="M30" s="1623"/>
      <c r="N30" s="1623"/>
      <c r="O30" s="1623"/>
      <c r="P30" s="1623"/>
      <c r="Q30" s="1624"/>
      <c r="R30" s="1620"/>
      <c r="S30" s="1572"/>
      <c r="T30" s="1572"/>
      <c r="U30" s="239"/>
      <c r="V30" s="239"/>
      <c r="W30" s="239"/>
      <c r="X30" s="239"/>
      <c r="Y30" s="239"/>
      <c r="Z30" s="239"/>
      <c r="AA30" s="239"/>
      <c r="AB30" s="239"/>
      <c r="AC30" s="239"/>
      <c r="AD30" s="2193"/>
      <c r="AE30" s="2194"/>
      <c r="AF30" s="2194"/>
      <c r="AG30" s="2194"/>
      <c r="AH30" s="2194"/>
      <c r="AI30" s="2194"/>
      <c r="AJ30" s="2194"/>
      <c r="AK30" s="2194"/>
      <c r="AL30" s="2194"/>
      <c r="AM30" s="2194"/>
      <c r="AN30" s="1621"/>
    </row>
    <row r="31" spans="2:40" ht="15" customHeight="1" x14ac:dyDescent="0.25">
      <c r="B31" s="2202" t="s">
        <v>587</v>
      </c>
      <c r="C31" s="2286" t="s">
        <v>54</v>
      </c>
      <c r="D31" s="2287"/>
      <c r="E31" s="2287"/>
      <c r="F31" s="2287"/>
      <c r="G31" s="2287"/>
      <c r="H31" s="2287"/>
      <c r="I31" s="2287"/>
      <c r="J31" s="2287"/>
      <c r="K31" s="2287"/>
      <c r="L31" s="2287"/>
      <c r="M31" s="2287"/>
      <c r="N31" s="2287"/>
      <c r="O31" s="2287"/>
      <c r="P31" s="2287"/>
      <c r="Q31" s="2288"/>
      <c r="R31" s="2197"/>
      <c r="S31" s="2198"/>
      <c r="T31" s="2198"/>
      <c r="U31" s="2198"/>
      <c r="V31" s="2198"/>
      <c r="W31" s="2198"/>
      <c r="X31" s="2198"/>
      <c r="Y31" s="2198"/>
      <c r="Z31" s="2198"/>
      <c r="AA31" s="2198"/>
      <c r="AB31" s="2198"/>
      <c r="AC31" s="1514"/>
      <c r="AD31" s="2197"/>
      <c r="AE31" s="2198"/>
      <c r="AF31" s="2198"/>
      <c r="AG31" s="2198"/>
      <c r="AH31" s="2198"/>
      <c r="AI31" s="2198"/>
      <c r="AJ31" s="2198"/>
      <c r="AK31" s="2198"/>
      <c r="AL31" s="2198"/>
      <c r="AM31" s="2198"/>
      <c r="AN31" s="405"/>
    </row>
    <row r="32" spans="2:40" ht="9" customHeight="1" x14ac:dyDescent="0.25">
      <c r="B32" s="2232"/>
      <c r="C32" s="2289"/>
      <c r="D32" s="2290"/>
      <c r="E32" s="2290"/>
      <c r="F32" s="2290"/>
      <c r="G32" s="2290"/>
      <c r="H32" s="2290"/>
      <c r="I32" s="2290"/>
      <c r="J32" s="2290"/>
      <c r="K32" s="2290"/>
      <c r="L32" s="2290"/>
      <c r="M32" s="2290"/>
      <c r="N32" s="2290"/>
      <c r="O32" s="2290"/>
      <c r="P32" s="2290"/>
      <c r="Q32" s="2291"/>
      <c r="R32" s="2195"/>
      <c r="S32" s="2196"/>
      <c r="T32" s="2196"/>
      <c r="U32" s="2196"/>
      <c r="V32" s="2196"/>
      <c r="W32" s="2196"/>
      <c r="X32" s="2196"/>
      <c r="Y32" s="2196"/>
      <c r="Z32" s="2196"/>
      <c r="AA32" s="2196"/>
      <c r="AB32" s="2196"/>
      <c r="AC32" s="432"/>
      <c r="AD32" s="2195"/>
      <c r="AE32" s="2196"/>
      <c r="AF32" s="2196"/>
      <c r="AG32" s="2196"/>
      <c r="AH32" s="2196"/>
      <c r="AI32" s="2196"/>
      <c r="AJ32" s="2196"/>
      <c r="AK32" s="2196"/>
      <c r="AL32" s="2196"/>
      <c r="AM32" s="2196"/>
      <c r="AN32" s="434"/>
    </row>
    <row r="33" spans="2:40" ht="3" customHeight="1" x14ac:dyDescent="0.2">
      <c r="B33" s="1460"/>
      <c r="C33" s="1617"/>
      <c r="D33" s="1618"/>
      <c r="E33" s="1618"/>
      <c r="F33" s="1618"/>
      <c r="G33" s="1618"/>
      <c r="H33" s="1618"/>
      <c r="I33" s="1618"/>
      <c r="J33" s="1618"/>
      <c r="K33" s="1618"/>
      <c r="L33" s="1618"/>
      <c r="M33" s="1618"/>
      <c r="N33" s="1618"/>
      <c r="O33" s="1618"/>
      <c r="P33" s="1618"/>
      <c r="Q33" s="1619"/>
      <c r="R33" s="1620"/>
      <c r="S33" s="1572"/>
      <c r="T33" s="1572"/>
      <c r="U33" s="239"/>
      <c r="V33" s="239"/>
      <c r="W33" s="239"/>
      <c r="X33" s="239"/>
      <c r="Y33" s="239"/>
      <c r="Z33" s="239"/>
      <c r="AA33" s="239"/>
      <c r="AB33" s="239"/>
      <c r="AC33" s="239"/>
      <c r="AD33" s="2193"/>
      <c r="AE33" s="2194"/>
      <c r="AF33" s="2194"/>
      <c r="AG33" s="2194"/>
      <c r="AH33" s="2194"/>
      <c r="AI33" s="2194"/>
      <c r="AJ33" s="2194"/>
      <c r="AK33" s="2194"/>
      <c r="AL33" s="2194"/>
      <c r="AM33" s="2194"/>
      <c r="AN33" s="515"/>
    </row>
    <row r="34" spans="2:40" ht="15" customHeight="1" x14ac:dyDescent="0.25">
      <c r="B34" s="2202" t="s">
        <v>588</v>
      </c>
      <c r="C34" s="244" t="s">
        <v>90</v>
      </c>
      <c r="D34" s="139"/>
      <c r="E34" s="139"/>
      <c r="F34" s="139"/>
      <c r="G34" s="139"/>
      <c r="H34" s="139"/>
      <c r="I34" s="139"/>
      <c r="J34" s="139"/>
      <c r="K34" s="139"/>
      <c r="L34" s="139"/>
      <c r="M34" s="139"/>
      <c r="N34" s="139"/>
      <c r="O34" s="139"/>
      <c r="P34" s="139"/>
      <c r="Q34" s="314"/>
      <c r="R34" s="2197"/>
      <c r="S34" s="2198"/>
      <c r="T34" s="2198"/>
      <c r="U34" s="2198"/>
      <c r="V34" s="2198"/>
      <c r="W34" s="2198"/>
      <c r="X34" s="2198"/>
      <c r="Y34" s="2198"/>
      <c r="Z34" s="2198"/>
      <c r="AA34" s="2198"/>
      <c r="AB34" s="2198"/>
      <c r="AC34" s="1514"/>
      <c r="AD34" s="2197"/>
      <c r="AE34" s="2198"/>
      <c r="AF34" s="2198"/>
      <c r="AG34" s="2198"/>
      <c r="AH34" s="2198"/>
      <c r="AI34" s="2198"/>
      <c r="AJ34" s="2198"/>
      <c r="AK34" s="2198"/>
      <c r="AL34" s="2198"/>
      <c r="AM34" s="2198"/>
      <c r="AN34" s="405"/>
    </row>
    <row r="35" spans="2:40" ht="15" customHeight="1" x14ac:dyDescent="0.25">
      <c r="B35" s="2232"/>
      <c r="C35" s="2400" t="s">
        <v>633</v>
      </c>
      <c r="D35" s="2401"/>
      <c r="E35" s="2401"/>
      <c r="F35" s="2401"/>
      <c r="G35" s="2401"/>
      <c r="H35" s="2401"/>
      <c r="I35" s="2401"/>
      <c r="J35" s="2401"/>
      <c r="K35" s="2401"/>
      <c r="L35" s="2401"/>
      <c r="M35" s="2401"/>
      <c r="N35" s="2401"/>
      <c r="O35" s="2401"/>
      <c r="P35" s="2401"/>
      <c r="Q35" s="1566"/>
      <c r="R35" s="2195"/>
      <c r="S35" s="2196"/>
      <c r="T35" s="2196"/>
      <c r="U35" s="2196"/>
      <c r="V35" s="2196"/>
      <c r="W35" s="2196"/>
      <c r="X35" s="2196"/>
      <c r="Y35" s="2196"/>
      <c r="Z35" s="2196"/>
      <c r="AA35" s="2196"/>
      <c r="AB35" s="2196"/>
      <c r="AC35" s="432"/>
      <c r="AD35" s="2195"/>
      <c r="AE35" s="2196"/>
      <c r="AF35" s="2196"/>
      <c r="AG35" s="2196"/>
      <c r="AH35" s="2196"/>
      <c r="AI35" s="2196"/>
      <c r="AJ35" s="2196"/>
      <c r="AK35" s="2196"/>
      <c r="AL35" s="2196"/>
      <c r="AM35" s="2196"/>
      <c r="AN35" s="434"/>
    </row>
    <row r="36" spans="2:40" ht="3" customHeight="1" x14ac:dyDescent="0.2">
      <c r="B36" s="1166"/>
      <c r="C36" s="305"/>
      <c r="D36" s="313"/>
      <c r="E36" s="313"/>
      <c r="F36" s="313"/>
      <c r="G36" s="313"/>
      <c r="H36" s="313"/>
      <c r="I36" s="313"/>
      <c r="J36" s="313"/>
      <c r="K36" s="313"/>
      <c r="L36" s="313"/>
      <c r="M36" s="313"/>
      <c r="N36" s="313"/>
      <c r="O36" s="313"/>
      <c r="P36" s="313"/>
      <c r="Q36" s="314"/>
      <c r="R36" s="445"/>
      <c r="S36" s="446"/>
      <c r="T36" s="446"/>
      <c r="U36" s="100"/>
      <c r="V36" s="100"/>
      <c r="W36" s="100"/>
      <c r="X36" s="100"/>
      <c r="Y36" s="100"/>
      <c r="Z36" s="100"/>
      <c r="AA36" s="100"/>
      <c r="AB36" s="100"/>
      <c r="AC36" s="100"/>
      <c r="AD36" s="1166"/>
      <c r="AE36" s="446"/>
      <c r="AF36" s="100"/>
      <c r="AG36" s="100"/>
      <c r="AH36" s="100"/>
      <c r="AI36" s="100"/>
      <c r="AJ36" s="100"/>
      <c r="AK36" s="100"/>
      <c r="AL36" s="100"/>
      <c r="AM36" s="100"/>
      <c r="AN36" s="209"/>
    </row>
    <row r="37" spans="2:40" ht="15" customHeight="1" x14ac:dyDescent="0.25">
      <c r="B37" s="2202" t="s">
        <v>589</v>
      </c>
      <c r="C37" s="2240" t="s">
        <v>160</v>
      </c>
      <c r="D37" s="2241"/>
      <c r="E37" s="2241"/>
      <c r="F37" s="2241"/>
      <c r="G37" s="2241"/>
      <c r="H37" s="2241"/>
      <c r="I37" s="2241"/>
      <c r="J37" s="2241"/>
      <c r="K37" s="2241"/>
      <c r="L37" s="2241"/>
      <c r="M37" s="2241"/>
      <c r="N37" s="2241"/>
      <c r="O37" s="2241"/>
      <c r="P37" s="2241"/>
      <c r="Q37" s="2245"/>
      <c r="R37" s="2197"/>
      <c r="S37" s="2198"/>
      <c r="T37" s="2198"/>
      <c r="U37" s="2198"/>
      <c r="V37" s="2198"/>
      <c r="W37" s="2198"/>
      <c r="X37" s="2198"/>
      <c r="Y37" s="2198"/>
      <c r="Z37" s="2198"/>
      <c r="AA37" s="2198"/>
      <c r="AB37" s="2198"/>
      <c r="AC37" s="1514"/>
      <c r="AD37" s="2197"/>
      <c r="AE37" s="2198"/>
      <c r="AF37" s="2198"/>
      <c r="AG37" s="2198"/>
      <c r="AH37" s="2198"/>
      <c r="AI37" s="2198"/>
      <c r="AJ37" s="2198"/>
      <c r="AK37" s="2198"/>
      <c r="AL37" s="2198"/>
      <c r="AM37" s="2198"/>
      <c r="AN37" s="405"/>
    </row>
    <row r="38" spans="2:40" ht="6.75" customHeight="1" x14ac:dyDescent="0.25">
      <c r="B38" s="2232"/>
      <c r="C38" s="2242"/>
      <c r="D38" s="2243"/>
      <c r="E38" s="2243"/>
      <c r="F38" s="2243"/>
      <c r="G38" s="2243"/>
      <c r="H38" s="2243"/>
      <c r="I38" s="2243"/>
      <c r="J38" s="2243"/>
      <c r="K38" s="2243"/>
      <c r="L38" s="2243"/>
      <c r="M38" s="2243"/>
      <c r="N38" s="2243"/>
      <c r="O38" s="2243"/>
      <c r="P38" s="2243"/>
      <c r="Q38" s="2246"/>
      <c r="R38" s="2195"/>
      <c r="S38" s="2196"/>
      <c r="T38" s="2196"/>
      <c r="U38" s="2196"/>
      <c r="V38" s="2196"/>
      <c r="W38" s="2196"/>
      <c r="X38" s="2196"/>
      <c r="Y38" s="2196"/>
      <c r="Z38" s="2196"/>
      <c r="AA38" s="2196"/>
      <c r="AB38" s="2196"/>
      <c r="AC38" s="432"/>
      <c r="AD38" s="2195"/>
      <c r="AE38" s="2196"/>
      <c r="AF38" s="2196"/>
      <c r="AG38" s="2196"/>
      <c r="AH38" s="2196"/>
      <c r="AI38" s="2196"/>
      <c r="AJ38" s="2196"/>
      <c r="AK38" s="2196"/>
      <c r="AL38" s="2196"/>
      <c r="AM38" s="2196"/>
      <c r="AN38" s="434"/>
    </row>
    <row r="39" spans="2:40" ht="3" customHeight="1" x14ac:dyDescent="0.2">
      <c r="B39" s="1166"/>
      <c r="C39" s="315"/>
      <c r="D39" s="161"/>
      <c r="E39" s="161"/>
      <c r="F39" s="161"/>
      <c r="G39" s="161"/>
      <c r="H39" s="161"/>
      <c r="I39" s="161"/>
      <c r="J39" s="161"/>
      <c r="K39" s="161"/>
      <c r="L39" s="161"/>
      <c r="M39" s="161"/>
      <c r="N39" s="161"/>
      <c r="O39" s="161"/>
      <c r="P39" s="161"/>
      <c r="Q39" s="316"/>
      <c r="R39" s="445"/>
      <c r="S39" s="446"/>
      <c r="T39" s="446"/>
      <c r="U39" s="100"/>
      <c r="V39" s="100"/>
      <c r="W39" s="100"/>
      <c r="X39" s="100"/>
      <c r="Y39" s="100"/>
      <c r="Z39" s="100"/>
      <c r="AA39" s="100"/>
      <c r="AB39" s="100"/>
      <c r="AC39" s="100"/>
      <c r="AD39" s="1459"/>
      <c r="AE39" s="446"/>
      <c r="AF39" s="100"/>
      <c r="AG39" s="100"/>
      <c r="AH39" s="100"/>
      <c r="AI39" s="100"/>
      <c r="AJ39" s="100"/>
      <c r="AK39" s="100"/>
      <c r="AL39" s="100"/>
      <c r="AM39" s="100"/>
      <c r="AN39" s="209"/>
    </row>
    <row r="40" spans="2:40" ht="15" customHeight="1" x14ac:dyDescent="0.25">
      <c r="B40" s="2202" t="s">
        <v>592</v>
      </c>
      <c r="C40" s="2240" t="s">
        <v>182</v>
      </c>
      <c r="D40" s="2241"/>
      <c r="E40" s="2241"/>
      <c r="F40" s="2241"/>
      <c r="G40" s="2241"/>
      <c r="H40" s="2241"/>
      <c r="I40" s="2241"/>
      <c r="J40" s="2241"/>
      <c r="K40" s="2241"/>
      <c r="L40" s="2241"/>
      <c r="M40" s="2241"/>
      <c r="N40" s="2241"/>
      <c r="O40" s="2241"/>
      <c r="P40" s="2241"/>
      <c r="Q40" s="316"/>
      <c r="R40" s="2197"/>
      <c r="S40" s="2198"/>
      <c r="T40" s="2198"/>
      <c r="U40" s="2198"/>
      <c r="V40" s="2198"/>
      <c r="W40" s="2198"/>
      <c r="X40" s="2198"/>
      <c r="Y40" s="2198"/>
      <c r="Z40" s="2198"/>
      <c r="AA40" s="2198"/>
      <c r="AB40" s="2198"/>
      <c r="AC40" s="420"/>
      <c r="AD40" s="2384"/>
      <c r="AE40" s="2385"/>
      <c r="AF40" s="2385"/>
      <c r="AG40" s="2385"/>
      <c r="AH40" s="2385"/>
      <c r="AI40" s="2385"/>
      <c r="AJ40" s="2385"/>
      <c r="AK40" s="2385"/>
      <c r="AL40" s="2385"/>
      <c r="AM40" s="2385"/>
      <c r="AN40" s="444"/>
    </row>
    <row r="41" spans="2:40" ht="10.5" customHeight="1" x14ac:dyDescent="0.25">
      <c r="B41" s="2202"/>
      <c r="C41" s="2240"/>
      <c r="D41" s="2241"/>
      <c r="E41" s="2241"/>
      <c r="F41" s="2241"/>
      <c r="G41" s="2241"/>
      <c r="H41" s="2241"/>
      <c r="I41" s="2241"/>
      <c r="J41" s="2241"/>
      <c r="K41" s="2241"/>
      <c r="L41" s="2241"/>
      <c r="M41" s="2241"/>
      <c r="N41" s="2241"/>
      <c r="O41" s="2241"/>
      <c r="P41" s="2241"/>
      <c r="Q41" s="316"/>
      <c r="R41" s="2197"/>
      <c r="S41" s="2198"/>
      <c r="T41" s="2198"/>
      <c r="U41" s="2198"/>
      <c r="V41" s="2198"/>
      <c r="W41" s="2198"/>
      <c r="X41" s="2198"/>
      <c r="Y41" s="2198"/>
      <c r="Z41" s="2198"/>
      <c r="AA41" s="2198"/>
      <c r="AB41" s="2198"/>
      <c r="AC41" s="420"/>
      <c r="AD41" s="2384"/>
      <c r="AE41" s="2385"/>
      <c r="AF41" s="2385"/>
      <c r="AG41" s="2385"/>
      <c r="AH41" s="2385"/>
      <c r="AI41" s="2385"/>
      <c r="AJ41" s="2385"/>
      <c r="AK41" s="2385"/>
      <c r="AL41" s="2385"/>
      <c r="AM41" s="2385"/>
      <c r="AN41" s="444"/>
    </row>
    <row r="42" spans="2:40" ht="3" customHeight="1" x14ac:dyDescent="0.2">
      <c r="B42" s="1166"/>
      <c r="C42" s="315"/>
      <c r="D42" s="161"/>
      <c r="E42" s="161"/>
      <c r="F42" s="161"/>
      <c r="G42" s="161"/>
      <c r="H42" s="161"/>
      <c r="I42" s="161"/>
      <c r="J42" s="161"/>
      <c r="K42" s="161"/>
      <c r="L42" s="161"/>
      <c r="M42" s="161"/>
      <c r="N42" s="161"/>
      <c r="O42" s="161"/>
      <c r="P42" s="161"/>
      <c r="Q42" s="316"/>
      <c r="R42" s="445"/>
      <c r="S42" s="446"/>
      <c r="T42" s="446"/>
      <c r="U42" s="100"/>
      <c r="V42" s="100"/>
      <c r="W42" s="100"/>
      <c r="X42" s="100"/>
      <c r="Y42" s="100"/>
      <c r="Z42" s="100"/>
      <c r="AA42" s="100"/>
      <c r="AB42" s="100"/>
      <c r="AC42" s="100"/>
      <c r="AD42" s="1459"/>
      <c r="AE42" s="446"/>
      <c r="AF42" s="100"/>
      <c r="AG42" s="100"/>
      <c r="AH42" s="100"/>
      <c r="AI42" s="100"/>
      <c r="AJ42" s="100"/>
      <c r="AK42" s="100"/>
      <c r="AL42" s="100"/>
      <c r="AM42" s="100"/>
      <c r="AN42" s="209"/>
    </row>
    <row r="43" spans="2:40" ht="15" customHeight="1" x14ac:dyDescent="0.25">
      <c r="B43" s="2203" t="s">
        <v>593</v>
      </c>
      <c r="C43" s="2270" t="s">
        <v>183</v>
      </c>
      <c r="D43" s="2365"/>
      <c r="E43" s="2365"/>
      <c r="F43" s="2365"/>
      <c r="G43" s="2365"/>
      <c r="H43" s="2365"/>
      <c r="I43" s="2365"/>
      <c r="J43" s="2365"/>
      <c r="K43" s="2365"/>
      <c r="L43" s="2365"/>
      <c r="M43" s="2365"/>
      <c r="N43" s="2366"/>
      <c r="O43" s="2366"/>
      <c r="P43" s="2366"/>
      <c r="Q43" s="2367"/>
      <c r="R43" s="2193"/>
      <c r="S43" s="2194"/>
      <c r="T43" s="2194"/>
      <c r="U43" s="2194"/>
      <c r="V43" s="2194"/>
      <c r="W43" s="2194"/>
      <c r="X43" s="2194"/>
      <c r="Y43" s="2194"/>
      <c r="Z43" s="2194"/>
      <c r="AA43" s="2194"/>
      <c r="AB43" s="2194"/>
      <c r="AC43" s="433"/>
      <c r="AD43" s="2193"/>
      <c r="AE43" s="2194"/>
      <c r="AF43" s="2194"/>
      <c r="AG43" s="2194"/>
      <c r="AH43" s="2194"/>
      <c r="AI43" s="2194"/>
      <c r="AJ43" s="2194"/>
      <c r="AK43" s="2194"/>
      <c r="AL43" s="2194"/>
      <c r="AM43" s="2194"/>
      <c r="AN43" s="418"/>
    </row>
    <row r="44" spans="2:40" ht="8.25" customHeight="1" x14ac:dyDescent="0.25">
      <c r="B44" s="2232"/>
      <c r="C44" s="2242"/>
      <c r="D44" s="2243"/>
      <c r="E44" s="2243"/>
      <c r="F44" s="2243"/>
      <c r="G44" s="2243"/>
      <c r="H44" s="2243"/>
      <c r="I44" s="2243"/>
      <c r="J44" s="2243"/>
      <c r="K44" s="2243"/>
      <c r="L44" s="2243"/>
      <c r="M44" s="2243"/>
      <c r="N44" s="2368"/>
      <c r="O44" s="2368"/>
      <c r="P44" s="2368"/>
      <c r="Q44" s="2369"/>
      <c r="R44" s="2195"/>
      <c r="S44" s="2196"/>
      <c r="T44" s="2196"/>
      <c r="U44" s="2196"/>
      <c r="V44" s="2196"/>
      <c r="W44" s="2196"/>
      <c r="X44" s="2196"/>
      <c r="Y44" s="2196"/>
      <c r="Z44" s="2196"/>
      <c r="AA44" s="2196"/>
      <c r="AB44" s="2196"/>
      <c r="AC44" s="432"/>
      <c r="AD44" s="2195"/>
      <c r="AE44" s="2196"/>
      <c r="AF44" s="2196"/>
      <c r="AG44" s="2196"/>
      <c r="AH44" s="2196"/>
      <c r="AI44" s="2196"/>
      <c r="AJ44" s="2196"/>
      <c r="AK44" s="2196"/>
      <c r="AL44" s="2196"/>
      <c r="AM44" s="2196"/>
      <c r="AN44" s="434"/>
    </row>
    <row r="45" spans="2:40" ht="3" customHeight="1" x14ac:dyDescent="0.2">
      <c r="B45" s="1460"/>
      <c r="C45" s="1617"/>
      <c r="D45" s="1618"/>
      <c r="E45" s="1618"/>
      <c r="F45" s="1618"/>
      <c r="G45" s="1618"/>
      <c r="H45" s="1618"/>
      <c r="I45" s="1618"/>
      <c r="J45" s="1618"/>
      <c r="K45" s="1618"/>
      <c r="L45" s="1618"/>
      <c r="M45" s="1618"/>
      <c r="N45" s="1618"/>
      <c r="O45" s="1625"/>
      <c r="P45" s="1625"/>
      <c r="Q45" s="1619"/>
      <c r="R45" s="1620"/>
      <c r="S45" s="1572"/>
      <c r="T45" s="1572"/>
      <c r="U45" s="239"/>
      <c r="V45" s="239"/>
      <c r="W45" s="239"/>
      <c r="X45" s="239"/>
      <c r="Y45" s="239"/>
      <c r="Z45" s="239"/>
      <c r="AA45" s="239"/>
      <c r="AB45" s="239"/>
      <c r="AC45" s="239"/>
      <c r="AD45" s="2193"/>
      <c r="AE45" s="2194"/>
      <c r="AF45" s="2194"/>
      <c r="AG45" s="2194"/>
      <c r="AH45" s="2194"/>
      <c r="AI45" s="2194"/>
      <c r="AJ45" s="2194"/>
      <c r="AK45" s="2194"/>
      <c r="AL45" s="2194"/>
      <c r="AM45" s="2194"/>
      <c r="AN45" s="515"/>
    </row>
    <row r="46" spans="2:40" ht="15" customHeight="1" x14ac:dyDescent="0.25">
      <c r="B46" s="2202" t="s">
        <v>594</v>
      </c>
      <c r="C46" s="3119" t="s">
        <v>634</v>
      </c>
      <c r="D46" s="3120"/>
      <c r="E46" s="3120"/>
      <c r="F46" s="3120"/>
      <c r="G46" s="3120"/>
      <c r="H46" s="3120"/>
      <c r="I46" s="3120"/>
      <c r="J46" s="3120"/>
      <c r="K46" s="3120"/>
      <c r="L46" s="3120"/>
      <c r="M46" s="3120"/>
      <c r="N46" s="3120"/>
      <c r="O46" s="3120"/>
      <c r="P46" s="3120"/>
      <c r="Q46" s="3121"/>
      <c r="R46" s="2197"/>
      <c r="S46" s="2198"/>
      <c r="T46" s="2198"/>
      <c r="U46" s="2198"/>
      <c r="V46" s="2198"/>
      <c r="W46" s="2198"/>
      <c r="X46" s="2198"/>
      <c r="Y46" s="2198"/>
      <c r="Z46" s="2198"/>
      <c r="AA46" s="2198"/>
      <c r="AB46" s="2198"/>
      <c r="AC46" s="1514"/>
      <c r="AD46" s="2197"/>
      <c r="AE46" s="2198"/>
      <c r="AF46" s="2198"/>
      <c r="AG46" s="2198"/>
      <c r="AH46" s="2198"/>
      <c r="AI46" s="2198"/>
      <c r="AJ46" s="2198"/>
      <c r="AK46" s="2198"/>
      <c r="AL46" s="2198"/>
      <c r="AM46" s="2198"/>
      <c r="AN46" s="405"/>
    </row>
    <row r="47" spans="2:40" ht="15" customHeight="1" x14ac:dyDescent="0.25">
      <c r="B47" s="2232"/>
      <c r="C47" s="3122"/>
      <c r="D47" s="3123"/>
      <c r="E47" s="3123"/>
      <c r="F47" s="3123"/>
      <c r="G47" s="3123"/>
      <c r="H47" s="3123"/>
      <c r="I47" s="3123"/>
      <c r="J47" s="3123"/>
      <c r="K47" s="3123"/>
      <c r="L47" s="3123"/>
      <c r="M47" s="3123"/>
      <c r="N47" s="3123"/>
      <c r="O47" s="3123"/>
      <c r="P47" s="3123"/>
      <c r="Q47" s="3124"/>
      <c r="R47" s="2195"/>
      <c r="S47" s="2196"/>
      <c r="T47" s="2196"/>
      <c r="U47" s="2196"/>
      <c r="V47" s="2196"/>
      <c r="W47" s="2196"/>
      <c r="X47" s="2196"/>
      <c r="Y47" s="2196"/>
      <c r="Z47" s="2196"/>
      <c r="AA47" s="2196"/>
      <c r="AB47" s="2196"/>
      <c r="AC47" s="432"/>
      <c r="AD47" s="2195"/>
      <c r="AE47" s="2196"/>
      <c r="AF47" s="2196"/>
      <c r="AG47" s="2196"/>
      <c r="AH47" s="2196"/>
      <c r="AI47" s="2196"/>
      <c r="AJ47" s="2196"/>
      <c r="AK47" s="2196"/>
      <c r="AL47" s="2196"/>
      <c r="AM47" s="2196"/>
      <c r="AN47" s="434"/>
    </row>
    <row r="48" spans="2:40" ht="3" customHeight="1" x14ac:dyDescent="0.2">
      <c r="B48" s="1460"/>
      <c r="C48" s="1617"/>
      <c r="D48" s="1618"/>
      <c r="E48" s="1618"/>
      <c r="F48" s="1618"/>
      <c r="G48" s="1618"/>
      <c r="H48" s="1618"/>
      <c r="I48" s="1618"/>
      <c r="J48" s="1618"/>
      <c r="K48" s="1618"/>
      <c r="L48" s="1618"/>
      <c r="M48" s="1618"/>
      <c r="N48" s="1618"/>
      <c r="O48" s="1625"/>
      <c r="P48" s="1625"/>
      <c r="Q48" s="1619"/>
      <c r="R48" s="1620"/>
      <c r="S48" s="1572"/>
      <c r="T48" s="1572"/>
      <c r="U48" s="239"/>
      <c r="V48" s="239"/>
      <c r="W48" s="239"/>
      <c r="X48" s="239"/>
      <c r="Y48" s="239"/>
      <c r="Z48" s="239"/>
      <c r="AA48" s="239"/>
      <c r="AB48" s="239"/>
      <c r="AC48" s="239"/>
      <c r="AD48" s="2193"/>
      <c r="AE48" s="2194"/>
      <c r="AF48" s="2194"/>
      <c r="AG48" s="2194"/>
      <c r="AH48" s="2194"/>
      <c r="AI48" s="2194"/>
      <c r="AJ48" s="2194"/>
      <c r="AK48" s="2194"/>
      <c r="AL48" s="2194"/>
      <c r="AM48" s="2194"/>
      <c r="AN48" s="515"/>
    </row>
    <row r="49" spans="2:40" ht="15" customHeight="1" x14ac:dyDescent="0.25">
      <c r="B49" s="2202" t="s">
        <v>595</v>
      </c>
      <c r="C49" s="3119" t="s">
        <v>635</v>
      </c>
      <c r="D49" s="3120"/>
      <c r="E49" s="3120"/>
      <c r="F49" s="3120"/>
      <c r="G49" s="3120"/>
      <c r="H49" s="3120"/>
      <c r="I49" s="3120"/>
      <c r="J49" s="3120"/>
      <c r="K49" s="3120"/>
      <c r="L49" s="3120"/>
      <c r="M49" s="3120"/>
      <c r="N49" s="3120"/>
      <c r="O49" s="3120"/>
      <c r="P49" s="3120"/>
      <c r="Q49" s="3121"/>
      <c r="R49" s="2197"/>
      <c r="S49" s="2198"/>
      <c r="T49" s="2198"/>
      <c r="U49" s="2198"/>
      <c r="V49" s="2198"/>
      <c r="W49" s="2198"/>
      <c r="X49" s="2198"/>
      <c r="Y49" s="2198"/>
      <c r="Z49" s="2198"/>
      <c r="AA49" s="2198"/>
      <c r="AB49" s="2198"/>
      <c r="AC49" s="1514"/>
      <c r="AD49" s="2197"/>
      <c r="AE49" s="2198"/>
      <c r="AF49" s="2198"/>
      <c r="AG49" s="2198"/>
      <c r="AH49" s="2198"/>
      <c r="AI49" s="2198"/>
      <c r="AJ49" s="2198"/>
      <c r="AK49" s="2198"/>
      <c r="AL49" s="2198"/>
      <c r="AM49" s="2198"/>
      <c r="AN49" s="405"/>
    </row>
    <row r="50" spans="2:40" ht="15" customHeight="1" x14ac:dyDescent="0.25">
      <c r="B50" s="2232"/>
      <c r="C50" s="3122"/>
      <c r="D50" s="3123"/>
      <c r="E50" s="3123"/>
      <c r="F50" s="3123"/>
      <c r="G50" s="3123"/>
      <c r="H50" s="3123"/>
      <c r="I50" s="3123"/>
      <c r="J50" s="3123"/>
      <c r="K50" s="3123"/>
      <c r="L50" s="3123"/>
      <c r="M50" s="3123"/>
      <c r="N50" s="3123"/>
      <c r="O50" s="3123"/>
      <c r="P50" s="3123"/>
      <c r="Q50" s="3124"/>
      <c r="R50" s="2195"/>
      <c r="S50" s="2196"/>
      <c r="T50" s="2196"/>
      <c r="U50" s="2196"/>
      <c r="V50" s="2196"/>
      <c r="W50" s="2196"/>
      <c r="X50" s="2196"/>
      <c r="Y50" s="2196"/>
      <c r="Z50" s="2196"/>
      <c r="AA50" s="2196"/>
      <c r="AB50" s="2196"/>
      <c r="AC50" s="432"/>
      <c r="AD50" s="2195"/>
      <c r="AE50" s="2196"/>
      <c r="AF50" s="2196"/>
      <c r="AG50" s="2196"/>
      <c r="AH50" s="2196"/>
      <c r="AI50" s="2196"/>
      <c r="AJ50" s="2196"/>
      <c r="AK50" s="2196"/>
      <c r="AL50" s="2196"/>
      <c r="AM50" s="2196"/>
      <c r="AN50" s="434"/>
    </row>
    <row r="51" spans="2:40" ht="3" customHeight="1" x14ac:dyDescent="0.2">
      <c r="B51" s="1460"/>
      <c r="C51" s="1617"/>
      <c r="D51" s="1618"/>
      <c r="E51" s="1618"/>
      <c r="F51" s="1618"/>
      <c r="G51" s="1618"/>
      <c r="H51" s="1618"/>
      <c r="I51" s="1618"/>
      <c r="J51" s="1618"/>
      <c r="K51" s="1618"/>
      <c r="L51" s="1618"/>
      <c r="M51" s="1618"/>
      <c r="N51" s="1618"/>
      <c r="O51" s="1625"/>
      <c r="P51" s="1625"/>
      <c r="Q51" s="1619"/>
      <c r="R51" s="1626"/>
      <c r="S51" s="1627"/>
      <c r="T51" s="1627"/>
      <c r="U51" s="1628"/>
      <c r="V51" s="1628"/>
      <c r="W51" s="1628"/>
      <c r="X51" s="1628"/>
      <c r="Y51" s="1628"/>
      <c r="Z51" s="1628"/>
      <c r="AA51" s="1628"/>
      <c r="AB51" s="1628"/>
      <c r="AC51" s="1628"/>
      <c r="AD51" s="3129"/>
      <c r="AE51" s="3130"/>
      <c r="AF51" s="3130"/>
      <c r="AG51" s="3130"/>
      <c r="AH51" s="3130"/>
      <c r="AI51" s="3130"/>
      <c r="AJ51" s="3130"/>
      <c r="AK51" s="3130"/>
      <c r="AL51" s="3130"/>
      <c r="AM51" s="3130"/>
      <c r="AN51" s="1629"/>
    </row>
    <row r="52" spans="2:40" ht="15" customHeight="1" x14ac:dyDescent="0.25">
      <c r="B52" s="2202" t="s">
        <v>596</v>
      </c>
      <c r="C52" s="2274" t="s">
        <v>636</v>
      </c>
      <c r="D52" s="2275"/>
      <c r="E52" s="2275"/>
      <c r="F52" s="2275"/>
      <c r="G52" s="2275"/>
      <c r="H52" s="2275"/>
      <c r="I52" s="2275"/>
      <c r="J52" s="2275"/>
      <c r="K52" s="2275"/>
      <c r="L52" s="2275"/>
      <c r="M52" s="2275"/>
      <c r="N52" s="2275"/>
      <c r="O52" s="2275"/>
      <c r="P52" s="2275"/>
      <c r="Q52" s="2280"/>
      <c r="R52" s="3125"/>
      <c r="S52" s="3126"/>
      <c r="T52" s="3126"/>
      <c r="U52" s="3126"/>
      <c r="V52" s="3126"/>
      <c r="W52" s="3126"/>
      <c r="X52" s="3126"/>
      <c r="Y52" s="3126"/>
      <c r="Z52" s="3126"/>
      <c r="AA52" s="3126"/>
      <c r="AB52" s="3126"/>
      <c r="AC52" s="788"/>
      <c r="AD52" s="3125"/>
      <c r="AE52" s="3126"/>
      <c r="AF52" s="3126"/>
      <c r="AG52" s="3126"/>
      <c r="AH52" s="3126"/>
      <c r="AI52" s="3126"/>
      <c r="AJ52" s="3126"/>
      <c r="AK52" s="3126"/>
      <c r="AL52" s="3126"/>
      <c r="AM52" s="3126"/>
      <c r="AN52" s="789"/>
    </row>
    <row r="53" spans="2:40" ht="7.5" customHeight="1" x14ac:dyDescent="0.25">
      <c r="B53" s="2232"/>
      <c r="C53" s="2276"/>
      <c r="D53" s="2277"/>
      <c r="E53" s="2277"/>
      <c r="F53" s="2277"/>
      <c r="G53" s="2277"/>
      <c r="H53" s="2277"/>
      <c r="I53" s="2277"/>
      <c r="J53" s="2277"/>
      <c r="K53" s="2277"/>
      <c r="L53" s="2277"/>
      <c r="M53" s="2277"/>
      <c r="N53" s="2277"/>
      <c r="O53" s="2277"/>
      <c r="P53" s="2277"/>
      <c r="Q53" s="2281"/>
      <c r="R53" s="3127"/>
      <c r="S53" s="3128"/>
      <c r="T53" s="3128"/>
      <c r="U53" s="3128"/>
      <c r="V53" s="3128"/>
      <c r="W53" s="3128"/>
      <c r="X53" s="3128"/>
      <c r="Y53" s="3128"/>
      <c r="Z53" s="3128"/>
      <c r="AA53" s="3128"/>
      <c r="AB53" s="3128"/>
      <c r="AC53" s="1630"/>
      <c r="AD53" s="3127"/>
      <c r="AE53" s="3128"/>
      <c r="AF53" s="3128"/>
      <c r="AG53" s="3128"/>
      <c r="AH53" s="3128"/>
      <c r="AI53" s="3128"/>
      <c r="AJ53" s="3128"/>
      <c r="AK53" s="3128"/>
      <c r="AL53" s="3128"/>
      <c r="AM53" s="3128"/>
      <c r="AN53" s="1631"/>
    </row>
    <row r="54" spans="2:40" ht="3" customHeight="1" x14ac:dyDescent="0.2">
      <c r="B54" s="1460"/>
      <c r="C54" s="1617"/>
      <c r="D54" s="1618"/>
      <c r="E54" s="1618"/>
      <c r="F54" s="1618"/>
      <c r="G54" s="1618"/>
      <c r="H54" s="1618"/>
      <c r="I54" s="1618"/>
      <c r="J54" s="1618"/>
      <c r="K54" s="1618"/>
      <c r="L54" s="1618"/>
      <c r="M54" s="1618"/>
      <c r="N54" s="1618"/>
      <c r="O54" s="1625"/>
      <c r="P54" s="1625"/>
      <c r="Q54" s="1619"/>
      <c r="R54" s="1620"/>
      <c r="S54" s="1572"/>
      <c r="T54" s="1572"/>
      <c r="U54" s="239"/>
      <c r="V54" s="239"/>
      <c r="W54" s="239"/>
      <c r="X54" s="239"/>
      <c r="Y54" s="239"/>
      <c r="Z54" s="239"/>
      <c r="AA54" s="239"/>
      <c r="AB54" s="239"/>
      <c r="AC54" s="239"/>
      <c r="AD54" s="2193"/>
      <c r="AE54" s="2194"/>
      <c r="AF54" s="2194"/>
      <c r="AG54" s="2194"/>
      <c r="AH54" s="2194"/>
      <c r="AI54" s="2194"/>
      <c r="AJ54" s="2194"/>
      <c r="AK54" s="2194"/>
      <c r="AL54" s="2194"/>
      <c r="AM54" s="2194"/>
      <c r="AN54" s="515"/>
    </row>
    <row r="55" spans="2:40" ht="15" customHeight="1" x14ac:dyDescent="0.25">
      <c r="B55" s="2202" t="s">
        <v>597</v>
      </c>
      <c r="C55" s="2274" t="s">
        <v>148</v>
      </c>
      <c r="D55" s="2275"/>
      <c r="E55" s="2275"/>
      <c r="F55" s="2275"/>
      <c r="G55" s="2275"/>
      <c r="H55" s="2275"/>
      <c r="I55" s="2275"/>
      <c r="J55" s="2275"/>
      <c r="K55" s="2275"/>
      <c r="L55" s="2275"/>
      <c r="M55" s="2275"/>
      <c r="N55" s="2275"/>
      <c r="O55" s="2275"/>
      <c r="P55" s="2275"/>
      <c r="Q55" s="2280"/>
      <c r="R55" s="2197"/>
      <c r="S55" s="2198"/>
      <c r="T55" s="2198"/>
      <c r="U55" s="2198"/>
      <c r="V55" s="2198"/>
      <c r="W55" s="2198"/>
      <c r="X55" s="2198"/>
      <c r="Y55" s="2198"/>
      <c r="Z55" s="2198"/>
      <c r="AA55" s="2198"/>
      <c r="AB55" s="2198"/>
      <c r="AC55" s="1514"/>
      <c r="AD55" s="2197"/>
      <c r="AE55" s="2198"/>
      <c r="AF55" s="2198"/>
      <c r="AG55" s="2198"/>
      <c r="AH55" s="2198"/>
      <c r="AI55" s="2198"/>
      <c r="AJ55" s="2198"/>
      <c r="AK55" s="2198"/>
      <c r="AL55" s="2198"/>
      <c r="AM55" s="2198"/>
      <c r="AN55" s="405"/>
    </row>
    <row r="56" spans="2:40" ht="9" customHeight="1" x14ac:dyDescent="0.25">
      <c r="B56" s="2232"/>
      <c r="C56" s="2276"/>
      <c r="D56" s="2277"/>
      <c r="E56" s="2277"/>
      <c r="F56" s="2277"/>
      <c r="G56" s="2277"/>
      <c r="H56" s="2277"/>
      <c r="I56" s="2277"/>
      <c r="J56" s="2277"/>
      <c r="K56" s="2277"/>
      <c r="L56" s="2277"/>
      <c r="M56" s="2277"/>
      <c r="N56" s="2277"/>
      <c r="O56" s="2277"/>
      <c r="P56" s="2277"/>
      <c r="Q56" s="2281"/>
      <c r="R56" s="2195"/>
      <c r="S56" s="2196"/>
      <c r="T56" s="2196"/>
      <c r="U56" s="2196"/>
      <c r="V56" s="2196"/>
      <c r="W56" s="2196"/>
      <c r="X56" s="2196"/>
      <c r="Y56" s="2196"/>
      <c r="Z56" s="2196"/>
      <c r="AA56" s="2196"/>
      <c r="AB56" s="2196"/>
      <c r="AC56" s="432"/>
      <c r="AD56" s="2195"/>
      <c r="AE56" s="2196"/>
      <c r="AF56" s="2196"/>
      <c r="AG56" s="2196"/>
      <c r="AH56" s="2196"/>
      <c r="AI56" s="2196"/>
      <c r="AJ56" s="2196"/>
      <c r="AK56" s="2196"/>
      <c r="AL56" s="2196"/>
      <c r="AM56" s="2196"/>
      <c r="AN56" s="434"/>
    </row>
    <row r="57" spans="2:40" ht="3" customHeight="1" x14ac:dyDescent="0.2">
      <c r="B57" s="1496"/>
      <c r="C57" s="315"/>
      <c r="D57" s="161"/>
      <c r="E57" s="161"/>
      <c r="F57" s="161"/>
      <c r="G57" s="161"/>
      <c r="H57" s="161"/>
      <c r="I57" s="161"/>
      <c r="J57" s="313"/>
      <c r="K57" s="313"/>
      <c r="L57" s="313"/>
      <c r="M57" s="313"/>
      <c r="N57" s="313"/>
      <c r="O57" s="313"/>
      <c r="P57" s="313"/>
      <c r="Q57" s="314"/>
      <c r="R57" s="1168"/>
      <c r="S57" s="446"/>
      <c r="T57" s="446"/>
      <c r="U57" s="100"/>
      <c r="V57" s="100"/>
      <c r="W57" s="100"/>
      <c r="X57" s="100"/>
      <c r="Y57" s="100"/>
      <c r="Z57" s="100"/>
      <c r="AA57" s="100"/>
      <c r="AB57" s="100"/>
      <c r="AC57" s="100"/>
      <c r="AD57" s="1166"/>
      <c r="AE57" s="446"/>
      <c r="AF57" s="100"/>
      <c r="AG57" s="100"/>
      <c r="AH57" s="100"/>
      <c r="AI57" s="100"/>
      <c r="AJ57" s="100"/>
      <c r="AK57" s="100"/>
      <c r="AL57" s="100"/>
      <c r="AM57" s="100"/>
      <c r="AN57" s="209"/>
    </row>
    <row r="58" spans="2:40" ht="15" customHeight="1" x14ac:dyDescent="0.25">
      <c r="B58" s="2278" t="s">
        <v>598</v>
      </c>
      <c r="C58" s="2240" t="s">
        <v>637</v>
      </c>
      <c r="D58" s="2241"/>
      <c r="E58" s="2241"/>
      <c r="F58" s="2241"/>
      <c r="G58" s="2241"/>
      <c r="H58" s="2241"/>
      <c r="I58" s="2241"/>
      <c r="J58" s="2241"/>
      <c r="K58" s="2241"/>
      <c r="L58" s="2241"/>
      <c r="M58" s="2241"/>
      <c r="N58" s="2241"/>
      <c r="O58" s="2241"/>
      <c r="P58" s="2241"/>
      <c r="Q58" s="2245"/>
      <c r="R58" s="2197"/>
      <c r="S58" s="2198"/>
      <c r="T58" s="2198"/>
      <c r="U58" s="2198"/>
      <c r="V58" s="2198"/>
      <c r="W58" s="2198"/>
      <c r="X58" s="2198"/>
      <c r="Y58" s="2198"/>
      <c r="Z58" s="2198"/>
      <c r="AA58" s="2198"/>
      <c r="AB58" s="2198"/>
      <c r="AC58" s="1514"/>
      <c r="AD58" s="2197"/>
      <c r="AE58" s="2198"/>
      <c r="AF58" s="2198"/>
      <c r="AG58" s="2198"/>
      <c r="AH58" s="2198"/>
      <c r="AI58" s="2198"/>
      <c r="AJ58" s="2198"/>
      <c r="AK58" s="2198"/>
      <c r="AL58" s="2198"/>
      <c r="AM58" s="2198"/>
      <c r="AN58" s="405"/>
    </row>
    <row r="59" spans="2:40" ht="9" customHeight="1" x14ac:dyDescent="0.25">
      <c r="B59" s="2279"/>
      <c r="C59" s="2242"/>
      <c r="D59" s="2243"/>
      <c r="E59" s="2243"/>
      <c r="F59" s="2243"/>
      <c r="G59" s="2243"/>
      <c r="H59" s="2243"/>
      <c r="I59" s="2243"/>
      <c r="J59" s="2243"/>
      <c r="K59" s="2243"/>
      <c r="L59" s="2243"/>
      <c r="M59" s="2243"/>
      <c r="N59" s="2243"/>
      <c r="O59" s="2243"/>
      <c r="P59" s="2243"/>
      <c r="Q59" s="2246"/>
      <c r="R59" s="2195"/>
      <c r="S59" s="2196"/>
      <c r="T59" s="2196"/>
      <c r="U59" s="2196"/>
      <c r="V59" s="2196"/>
      <c r="W59" s="2196"/>
      <c r="X59" s="2196"/>
      <c r="Y59" s="2196"/>
      <c r="Z59" s="2196"/>
      <c r="AA59" s="2196"/>
      <c r="AB59" s="2196"/>
      <c r="AC59" s="432"/>
      <c r="AD59" s="2195"/>
      <c r="AE59" s="2196"/>
      <c r="AF59" s="2196"/>
      <c r="AG59" s="2196"/>
      <c r="AH59" s="2196"/>
      <c r="AI59" s="2196"/>
      <c r="AJ59" s="2196"/>
      <c r="AK59" s="2196"/>
      <c r="AL59" s="2196"/>
      <c r="AM59" s="2196"/>
      <c r="AN59" s="434"/>
    </row>
    <row r="60" spans="2:40" ht="3" customHeight="1" x14ac:dyDescent="0.2">
      <c r="B60" s="1176"/>
      <c r="C60" s="312"/>
      <c r="D60" s="313"/>
      <c r="E60" s="313"/>
      <c r="F60" s="313"/>
      <c r="G60" s="313"/>
      <c r="H60" s="313"/>
      <c r="I60" s="313"/>
      <c r="J60" s="313"/>
      <c r="K60" s="313"/>
      <c r="L60" s="313"/>
      <c r="M60" s="313"/>
      <c r="N60" s="313"/>
      <c r="O60" s="313"/>
      <c r="P60" s="313"/>
      <c r="Q60" s="314"/>
      <c r="R60" s="449"/>
      <c r="S60" s="450"/>
      <c r="T60" s="450"/>
      <c r="U60" s="450"/>
      <c r="V60" s="450"/>
      <c r="W60" s="450"/>
      <c r="X60" s="450"/>
      <c r="Y60" s="450"/>
      <c r="Z60" s="450"/>
      <c r="AA60" s="450"/>
      <c r="AB60" s="450"/>
      <c r="AC60" s="450"/>
      <c r="AD60" s="451"/>
      <c r="AE60" s="446"/>
      <c r="AF60" s="446"/>
      <c r="AG60" s="100"/>
      <c r="AH60" s="100"/>
      <c r="AI60" s="100"/>
      <c r="AJ60" s="100"/>
      <c r="AK60" s="100"/>
      <c r="AL60" s="100"/>
      <c r="AM60" s="446"/>
      <c r="AN60" s="358"/>
    </row>
    <row r="61" spans="2:40" ht="15" customHeight="1" x14ac:dyDescent="0.25">
      <c r="B61" s="2202" t="s">
        <v>599</v>
      </c>
      <c r="C61" s="244" t="s">
        <v>184</v>
      </c>
      <c r="D61" s="313"/>
      <c r="E61" s="313"/>
      <c r="F61" s="313"/>
      <c r="G61" s="313"/>
      <c r="H61" s="313"/>
      <c r="I61" s="313"/>
      <c r="J61" s="313"/>
      <c r="K61" s="313"/>
      <c r="L61" s="313"/>
      <c r="M61" s="313"/>
      <c r="N61" s="313"/>
      <c r="O61" s="313"/>
      <c r="P61" s="313"/>
      <c r="Q61" s="314"/>
      <c r="R61" s="2197"/>
      <c r="S61" s="2198"/>
      <c r="T61" s="2198"/>
      <c r="U61" s="2198"/>
      <c r="V61" s="2198"/>
      <c r="W61" s="2198"/>
      <c r="X61" s="2198"/>
      <c r="Y61" s="2198"/>
      <c r="Z61" s="2198"/>
      <c r="AA61" s="2198"/>
      <c r="AB61" s="2198"/>
      <c r="AC61" s="420"/>
      <c r="AD61" s="2197"/>
      <c r="AE61" s="2198"/>
      <c r="AF61" s="2198"/>
      <c r="AG61" s="2198"/>
      <c r="AH61" s="2198"/>
      <c r="AI61" s="2198"/>
      <c r="AJ61" s="2198"/>
      <c r="AK61" s="2198"/>
      <c r="AL61" s="2198"/>
      <c r="AM61" s="2198"/>
      <c r="AN61" s="405"/>
    </row>
    <row r="62" spans="2:40" ht="15" customHeight="1" x14ac:dyDescent="0.25">
      <c r="B62" s="2202"/>
      <c r="C62" s="244" t="s">
        <v>135</v>
      </c>
      <c r="D62" s="313"/>
      <c r="E62" s="313"/>
      <c r="F62" s="313"/>
      <c r="G62" s="313"/>
      <c r="H62" s="2392"/>
      <c r="I62" s="2392"/>
      <c r="J62" s="2392"/>
      <c r="K62" s="2392"/>
      <c r="L62" s="2392"/>
      <c r="M62" s="2392"/>
      <c r="N62" s="2392"/>
      <c r="O62" s="2392"/>
      <c r="P62" s="2392"/>
      <c r="Q62" s="2393"/>
      <c r="R62" s="2195"/>
      <c r="S62" s="2196"/>
      <c r="T62" s="2196"/>
      <c r="U62" s="2196"/>
      <c r="V62" s="2196"/>
      <c r="W62" s="2196"/>
      <c r="X62" s="2196"/>
      <c r="Y62" s="2196"/>
      <c r="Z62" s="2196"/>
      <c r="AA62" s="2196"/>
      <c r="AB62" s="2196"/>
      <c r="AC62" s="432"/>
      <c r="AD62" s="2195"/>
      <c r="AE62" s="2196"/>
      <c r="AF62" s="2196"/>
      <c r="AG62" s="2196"/>
      <c r="AH62" s="2196"/>
      <c r="AI62" s="2196"/>
      <c r="AJ62" s="2196"/>
      <c r="AK62" s="2196"/>
      <c r="AL62" s="2196"/>
      <c r="AM62" s="2196"/>
      <c r="AN62" s="434"/>
    </row>
    <row r="63" spans="2:40" ht="3" customHeight="1" x14ac:dyDescent="0.25">
      <c r="B63" s="247"/>
      <c r="C63" s="2203" t="s">
        <v>113</v>
      </c>
      <c r="D63" s="2204"/>
      <c r="E63" s="2204"/>
      <c r="F63" s="2204"/>
      <c r="G63" s="2204"/>
      <c r="H63" s="2204"/>
      <c r="I63" s="2204"/>
      <c r="J63" s="2204"/>
      <c r="K63" s="2204"/>
      <c r="L63" s="2204"/>
      <c r="M63" s="2204"/>
      <c r="N63" s="2204"/>
      <c r="O63" s="2204"/>
      <c r="P63" s="2204"/>
      <c r="Q63" s="2205"/>
      <c r="R63" s="452"/>
      <c r="S63" s="453"/>
      <c r="T63" s="453"/>
      <c r="U63" s="453"/>
      <c r="V63" s="453"/>
      <c r="W63" s="453"/>
      <c r="X63" s="453"/>
      <c r="Y63" s="453"/>
      <c r="Z63" s="453"/>
      <c r="AA63" s="453"/>
      <c r="AB63" s="2378" t="s">
        <v>112</v>
      </c>
      <c r="AC63" s="2379"/>
      <c r="AD63" s="2193">
        <f>'FE-1770 S-II'!AD63:AM65</f>
        <v>0</v>
      </c>
      <c r="AE63" s="2194"/>
      <c r="AF63" s="2194"/>
      <c r="AG63" s="2194"/>
      <c r="AH63" s="2194"/>
      <c r="AI63" s="2194"/>
      <c r="AJ63" s="2194"/>
      <c r="AK63" s="2194"/>
      <c r="AL63" s="2194"/>
      <c r="AM63" s="2194"/>
      <c r="AN63" s="418"/>
    </row>
    <row r="64" spans="2:40" ht="14.25" customHeight="1" x14ac:dyDescent="0.25">
      <c r="B64" s="243"/>
      <c r="C64" s="2202"/>
      <c r="D64" s="2191"/>
      <c r="E64" s="2191"/>
      <c r="F64" s="2191"/>
      <c r="G64" s="2191"/>
      <c r="H64" s="2191"/>
      <c r="I64" s="2191"/>
      <c r="J64" s="2191"/>
      <c r="K64" s="2191"/>
      <c r="L64" s="2191"/>
      <c r="M64" s="2191"/>
      <c r="N64" s="2191"/>
      <c r="O64" s="2191"/>
      <c r="P64" s="2191"/>
      <c r="Q64" s="2192"/>
      <c r="R64" s="454"/>
      <c r="S64" s="455"/>
      <c r="T64" s="456"/>
      <c r="U64" s="456"/>
      <c r="V64" s="456"/>
      <c r="W64" s="456"/>
      <c r="X64" s="456"/>
      <c r="Y64" s="456"/>
      <c r="Z64" s="456"/>
      <c r="AA64" s="456"/>
      <c r="AB64" s="2380"/>
      <c r="AC64" s="2381"/>
      <c r="AD64" s="2197"/>
      <c r="AE64" s="2198"/>
      <c r="AF64" s="2198"/>
      <c r="AG64" s="2198"/>
      <c r="AH64" s="2198"/>
      <c r="AI64" s="2198"/>
      <c r="AJ64" s="2198"/>
      <c r="AK64" s="2198"/>
      <c r="AL64" s="2198"/>
      <c r="AM64" s="2198"/>
      <c r="AN64" s="405"/>
    </row>
    <row r="65" spans="2:55" ht="3" customHeight="1" x14ac:dyDescent="0.25">
      <c r="B65" s="240"/>
      <c r="C65" s="2232"/>
      <c r="D65" s="2244"/>
      <c r="E65" s="2244"/>
      <c r="F65" s="2244"/>
      <c r="G65" s="2244"/>
      <c r="H65" s="2244"/>
      <c r="I65" s="2244"/>
      <c r="J65" s="2244"/>
      <c r="K65" s="2244"/>
      <c r="L65" s="2244"/>
      <c r="M65" s="2244"/>
      <c r="N65" s="2244"/>
      <c r="O65" s="2244"/>
      <c r="P65" s="2244"/>
      <c r="Q65" s="2233"/>
      <c r="R65" s="457"/>
      <c r="S65" s="457"/>
      <c r="T65" s="458"/>
      <c r="U65" s="458"/>
      <c r="V65" s="458"/>
      <c r="W65" s="458"/>
      <c r="X65" s="458"/>
      <c r="Y65" s="458"/>
      <c r="Z65" s="458"/>
      <c r="AA65" s="458"/>
      <c r="AB65" s="2382"/>
      <c r="AC65" s="2383"/>
      <c r="AD65" s="2195"/>
      <c r="AE65" s="2196"/>
      <c r="AF65" s="2196"/>
      <c r="AG65" s="2196"/>
      <c r="AH65" s="2196"/>
      <c r="AI65" s="2196"/>
      <c r="AJ65" s="2196"/>
      <c r="AK65" s="2196"/>
      <c r="AL65" s="2196"/>
      <c r="AM65" s="2196"/>
      <c r="AN65" s="434"/>
    </row>
    <row r="66" spans="2:55" ht="8.1" customHeight="1" x14ac:dyDescent="0.2">
      <c r="B66" s="232"/>
      <c r="C66" s="232"/>
      <c r="D66" s="62"/>
      <c r="E66" s="62"/>
      <c r="F66" s="62"/>
      <c r="G66" s="62"/>
      <c r="H66" s="62"/>
      <c r="I66" s="62"/>
      <c r="J66" s="62"/>
      <c r="K66" s="62"/>
      <c r="L66" s="62"/>
      <c r="M66" s="62"/>
      <c r="N66" s="62"/>
      <c r="O66" s="62"/>
      <c r="P66" s="62"/>
      <c r="Q66" s="62"/>
      <c r="R66" s="62"/>
      <c r="S66" s="62"/>
      <c r="T66" s="62"/>
      <c r="U66" s="62"/>
      <c r="V66" s="62"/>
      <c r="W66" s="62"/>
      <c r="X66" s="62"/>
      <c r="Y66" s="232"/>
      <c r="Z66" s="232"/>
      <c r="AA66" s="232"/>
      <c r="AB66" s="232"/>
      <c r="AC66" s="232"/>
      <c r="AD66" s="232"/>
      <c r="AE66" s="232"/>
      <c r="AF66" s="232"/>
      <c r="AG66" s="232"/>
      <c r="AH66" s="232"/>
      <c r="AI66" s="232"/>
      <c r="AJ66" s="232"/>
      <c r="AK66" s="232"/>
      <c r="AL66" s="232"/>
      <c r="AM66" s="232"/>
      <c r="AN66" s="232"/>
    </row>
    <row r="67" spans="2:55" ht="15" customHeight="1" x14ac:dyDescent="0.25">
      <c r="B67" s="105" t="s">
        <v>49</v>
      </c>
      <c r="C67" s="105"/>
      <c r="D67" s="105"/>
      <c r="E67" s="115"/>
      <c r="F67" s="105" t="s">
        <v>29</v>
      </c>
      <c r="G67" s="105" t="s">
        <v>629</v>
      </c>
      <c r="H67" s="105"/>
      <c r="I67" s="105"/>
      <c r="J67" s="105"/>
      <c r="K67" s="105"/>
      <c r="L67" s="51"/>
      <c r="M67" s="51"/>
      <c r="N67" s="51"/>
      <c r="O67" s="51"/>
      <c r="P67" s="51"/>
      <c r="Q67" s="51"/>
      <c r="R67" s="51"/>
      <c r="S67" s="51"/>
      <c r="T67" s="51"/>
      <c r="U67" s="51"/>
      <c r="V67" s="51"/>
      <c r="W67" s="51"/>
      <c r="X67" s="51"/>
      <c r="Y67" s="8"/>
      <c r="Z67" s="8"/>
      <c r="AA67" s="8"/>
      <c r="AB67" s="8"/>
      <c r="AC67" s="8"/>
      <c r="AD67" s="8"/>
      <c r="AE67" s="8"/>
      <c r="AF67" s="8"/>
      <c r="AG67" s="8"/>
      <c r="AH67" s="8"/>
      <c r="AI67" s="8"/>
      <c r="AJ67" s="8"/>
      <c r="AK67" s="8"/>
      <c r="AL67" s="8"/>
      <c r="AM67" s="8"/>
      <c r="AN67" s="8"/>
    </row>
    <row r="68" spans="2:55" ht="4.5" customHeight="1" x14ac:dyDescent="0.2">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row>
    <row r="69" spans="2:55" ht="12.75" customHeight="1" x14ac:dyDescent="0.2">
      <c r="B69" s="2270" t="s">
        <v>79</v>
      </c>
      <c r="C69" s="2328" t="s">
        <v>927</v>
      </c>
      <c r="D69" s="2330"/>
      <c r="E69" s="2203" t="s">
        <v>926</v>
      </c>
      <c r="F69" s="2204"/>
      <c r="G69" s="2204"/>
      <c r="H69" s="2204"/>
      <c r="I69" s="2204"/>
      <c r="J69" s="2204"/>
      <c r="K69" s="2204"/>
      <c r="L69" s="2204"/>
      <c r="M69" s="2205"/>
      <c r="N69" s="2247" t="s">
        <v>74</v>
      </c>
      <c r="O69" s="2206"/>
      <c r="P69" s="2206"/>
      <c r="Q69" s="2207"/>
      <c r="R69" s="2247" t="s">
        <v>72</v>
      </c>
      <c r="S69" s="2206"/>
      <c r="T69" s="2206"/>
      <c r="U69" s="2206"/>
      <c r="V69" s="2206"/>
      <c r="W69" s="2206"/>
      <c r="X69" s="2206"/>
      <c r="Y69" s="2206"/>
      <c r="Z69" s="2206"/>
      <c r="AA69" s="2206"/>
      <c r="AB69" s="2206"/>
      <c r="AC69" s="2207"/>
      <c r="AD69" s="2203" t="s">
        <v>76</v>
      </c>
      <c r="AE69" s="2204"/>
      <c r="AF69" s="2204"/>
      <c r="AG69" s="2204"/>
      <c r="AH69" s="2204"/>
      <c r="AI69" s="2204"/>
      <c r="AJ69" s="2204"/>
      <c r="AK69" s="2204"/>
      <c r="AL69" s="2204"/>
      <c r="AM69" s="2204"/>
      <c r="AN69" s="2205"/>
    </row>
    <row r="70" spans="2:55" ht="12" customHeight="1" x14ac:dyDescent="0.2">
      <c r="B70" s="2240"/>
      <c r="C70" s="2331"/>
      <c r="D70" s="2333"/>
      <c r="E70" s="2202"/>
      <c r="F70" s="2191"/>
      <c r="G70" s="2191"/>
      <c r="H70" s="2191"/>
      <c r="I70" s="2191"/>
      <c r="J70" s="2191"/>
      <c r="K70" s="2191"/>
      <c r="L70" s="2191"/>
      <c r="M70" s="2192"/>
      <c r="N70" s="2234" t="s">
        <v>75</v>
      </c>
      <c r="O70" s="2235"/>
      <c r="P70" s="2235"/>
      <c r="Q70" s="2236"/>
      <c r="R70" s="2234" t="s">
        <v>73</v>
      </c>
      <c r="S70" s="2235"/>
      <c r="T70" s="2235"/>
      <c r="U70" s="2235"/>
      <c r="V70" s="2235"/>
      <c r="W70" s="2235"/>
      <c r="X70" s="2235"/>
      <c r="Y70" s="2235"/>
      <c r="Z70" s="2235"/>
      <c r="AA70" s="2235"/>
      <c r="AB70" s="2235"/>
      <c r="AC70" s="2236"/>
      <c r="AD70" s="2202"/>
      <c r="AE70" s="2191"/>
      <c r="AF70" s="2191"/>
      <c r="AG70" s="2191"/>
      <c r="AH70" s="2191"/>
      <c r="AI70" s="2191"/>
      <c r="AJ70" s="2191"/>
      <c r="AK70" s="2191"/>
      <c r="AL70" s="2191"/>
      <c r="AM70" s="2191"/>
      <c r="AN70" s="2192"/>
    </row>
    <row r="71" spans="2:55" ht="3" customHeight="1" x14ac:dyDescent="0.2">
      <c r="B71" s="2240"/>
      <c r="C71" s="2334"/>
      <c r="D71" s="2336"/>
      <c r="E71" s="790"/>
      <c r="F71" s="217"/>
      <c r="G71" s="217"/>
      <c r="H71" s="217"/>
      <c r="I71" s="217"/>
      <c r="J71" s="217"/>
      <c r="K71" s="217"/>
      <c r="L71" s="217"/>
      <c r="M71" s="791"/>
      <c r="N71" s="792"/>
      <c r="O71" s="793"/>
      <c r="P71" s="793"/>
      <c r="Q71" s="794"/>
      <c r="R71" s="792"/>
      <c r="S71" s="793"/>
      <c r="T71" s="793"/>
      <c r="U71" s="793"/>
      <c r="V71" s="793"/>
      <c r="W71" s="793"/>
      <c r="X71" s="793"/>
      <c r="Y71" s="793"/>
      <c r="Z71" s="793"/>
      <c r="AA71" s="793"/>
      <c r="AB71" s="793"/>
      <c r="AC71" s="793"/>
      <c r="AD71" s="208"/>
      <c r="AE71" s="100"/>
      <c r="AF71" s="793"/>
      <c r="AG71" s="100"/>
      <c r="AH71" s="100"/>
      <c r="AI71" s="100"/>
      <c r="AJ71" s="100"/>
      <c r="AK71" s="100"/>
      <c r="AL71" s="100"/>
      <c r="AM71" s="100"/>
      <c r="AN71" s="216"/>
    </row>
    <row r="72" spans="2:55" s="1188" customFormat="1" ht="11.25" customHeight="1" x14ac:dyDescent="0.2">
      <c r="B72" s="1170" t="s">
        <v>68</v>
      </c>
      <c r="C72" s="2269" t="s">
        <v>67</v>
      </c>
      <c r="D72" s="2239"/>
      <c r="E72" s="2269" t="s">
        <v>69</v>
      </c>
      <c r="F72" s="2238"/>
      <c r="G72" s="2238"/>
      <c r="H72" s="2238"/>
      <c r="I72" s="2238"/>
      <c r="J72" s="2238"/>
      <c r="K72" s="2238"/>
      <c r="L72" s="2238"/>
      <c r="M72" s="2239"/>
      <c r="N72" s="2269" t="s">
        <v>70</v>
      </c>
      <c r="O72" s="2238"/>
      <c r="P72" s="2238"/>
      <c r="Q72" s="2239"/>
      <c r="R72" s="2269" t="s">
        <v>71</v>
      </c>
      <c r="S72" s="2238"/>
      <c r="T72" s="2238"/>
      <c r="U72" s="2238"/>
      <c r="V72" s="2238"/>
      <c r="W72" s="2238"/>
      <c r="X72" s="2238"/>
      <c r="Y72" s="2238"/>
      <c r="Z72" s="2238"/>
      <c r="AA72" s="2238"/>
      <c r="AB72" s="2238"/>
      <c r="AC72" s="2239"/>
      <c r="AD72" s="2269" t="s">
        <v>104</v>
      </c>
      <c r="AE72" s="2238"/>
      <c r="AF72" s="2238"/>
      <c r="AG72" s="2238"/>
      <c r="AH72" s="2238"/>
      <c r="AI72" s="2238"/>
      <c r="AJ72" s="2238"/>
      <c r="AK72" s="2238"/>
      <c r="AL72" s="2238"/>
      <c r="AM72" s="2238"/>
      <c r="AN72" s="2239"/>
      <c r="AO72" s="1448"/>
      <c r="AP72" s="1448"/>
      <c r="AQ72" s="1448"/>
      <c r="AR72" s="1448"/>
      <c r="AS72" s="1448"/>
      <c r="AT72" s="1448"/>
      <c r="AU72" s="1448"/>
      <c r="AV72" s="1448"/>
      <c r="AW72" s="1448"/>
      <c r="AX72" s="1448"/>
      <c r="AY72" s="1448"/>
      <c r="AZ72" s="1448"/>
      <c r="BA72" s="1448"/>
      <c r="BB72" s="1448"/>
      <c r="BC72" s="1448"/>
    </row>
    <row r="73" spans="2:55" ht="18" customHeight="1" x14ac:dyDescent="0.2">
      <c r="B73" s="2282" t="s">
        <v>584</v>
      </c>
      <c r="C73" s="2497"/>
      <c r="D73" s="2499"/>
      <c r="E73" s="3131" t="s">
        <v>1319</v>
      </c>
      <c r="F73" s="3132"/>
      <c r="G73" s="3132"/>
      <c r="H73" s="3132"/>
      <c r="I73" s="3132"/>
      <c r="J73" s="3132"/>
      <c r="K73" s="3132"/>
      <c r="L73" s="3132"/>
      <c r="M73" s="3133"/>
      <c r="N73" s="975"/>
      <c r="O73" s="976"/>
      <c r="P73" s="976"/>
      <c r="Q73" s="977"/>
      <c r="R73" s="3151">
        <f ca="1">'1770 S-II'!R88</f>
        <v>0</v>
      </c>
      <c r="S73" s="3152"/>
      <c r="T73" s="3152"/>
      <c r="U73" s="3152"/>
      <c r="V73" s="3152"/>
      <c r="W73" s="3152"/>
      <c r="X73" s="3152"/>
      <c r="Y73" s="3152"/>
      <c r="Z73" s="3152"/>
      <c r="AA73" s="3152"/>
      <c r="AB73" s="3152"/>
      <c r="AC73" s="3153"/>
      <c r="AD73" s="3157" t="str">
        <f>IF(dateofdeparture&gt;0,"Saya telah meninggalkan Indonesia selama-lamanya","")</f>
        <v/>
      </c>
      <c r="AE73" s="3158"/>
      <c r="AF73" s="3158"/>
      <c r="AG73" s="3158"/>
      <c r="AH73" s="3158"/>
      <c r="AI73" s="3158"/>
      <c r="AJ73" s="3158"/>
      <c r="AK73" s="3158"/>
      <c r="AL73" s="3158"/>
      <c r="AM73" s="3158"/>
      <c r="AN73" s="3159"/>
      <c r="AO73" s="1447"/>
      <c r="AP73" s="1447"/>
      <c r="AQ73" s="1447" t="s">
        <v>1323</v>
      </c>
      <c r="AR73" s="1447"/>
      <c r="AS73" s="1447"/>
      <c r="AT73" s="1447"/>
      <c r="AU73" s="1447"/>
      <c r="AV73" s="1447"/>
      <c r="AW73" s="1447"/>
      <c r="AX73" s="1447"/>
      <c r="AY73" s="1447"/>
      <c r="AZ73" s="1447"/>
      <c r="BA73" s="1447"/>
      <c r="BB73" s="1447"/>
      <c r="BC73" s="1447"/>
    </row>
    <row r="74" spans="2:55" ht="18" customHeight="1" x14ac:dyDescent="0.2">
      <c r="B74" s="2278"/>
      <c r="C74" s="2500"/>
      <c r="D74" s="2502"/>
      <c r="E74" s="3134"/>
      <c r="F74" s="3135"/>
      <c r="G74" s="3135"/>
      <c r="H74" s="3135"/>
      <c r="I74" s="3135"/>
      <c r="J74" s="3135"/>
      <c r="K74" s="3135"/>
      <c r="L74" s="3135"/>
      <c r="M74" s="3136"/>
      <c r="N74" s="972"/>
      <c r="O74" s="973"/>
      <c r="P74" s="973"/>
      <c r="Q74" s="974"/>
      <c r="R74" s="3154"/>
      <c r="S74" s="3155"/>
      <c r="T74" s="3155"/>
      <c r="U74" s="3155"/>
      <c r="V74" s="3155"/>
      <c r="W74" s="3155"/>
      <c r="X74" s="3155"/>
      <c r="Y74" s="3155"/>
      <c r="Z74" s="3155"/>
      <c r="AA74" s="3155"/>
      <c r="AB74" s="3155"/>
      <c r="AC74" s="3156"/>
      <c r="AD74" s="3160"/>
      <c r="AE74" s="3161"/>
      <c r="AF74" s="3161"/>
      <c r="AG74" s="3161"/>
      <c r="AH74" s="3161"/>
      <c r="AI74" s="3161"/>
      <c r="AJ74" s="3161"/>
      <c r="AK74" s="3161"/>
      <c r="AL74" s="3161"/>
      <c r="AM74" s="3161"/>
      <c r="AN74" s="3162"/>
      <c r="AO74" s="1447"/>
      <c r="AP74" s="1447"/>
      <c r="AQ74" s="1447"/>
      <c r="AR74" s="1447"/>
      <c r="AS74" s="1447"/>
      <c r="AT74" s="1447"/>
      <c r="AU74" s="1447"/>
      <c r="AV74" s="1447"/>
      <c r="AW74" s="1447"/>
      <c r="AX74" s="1447"/>
      <c r="AY74" s="1447"/>
      <c r="AZ74" s="1447"/>
      <c r="BA74" s="1447"/>
      <c r="BB74" s="1447"/>
      <c r="BC74" s="1447"/>
    </row>
    <row r="75" spans="2:55" ht="3" customHeight="1" x14ac:dyDescent="0.25">
      <c r="B75" s="1459"/>
      <c r="C75" s="1191"/>
      <c r="D75" s="1192"/>
      <c r="E75" s="1534"/>
      <c r="F75" s="1535"/>
      <c r="G75" s="1535"/>
      <c r="H75" s="1535"/>
      <c r="I75" s="1535"/>
      <c r="J75" s="1535"/>
      <c r="K75" s="1535"/>
      <c r="L75" s="1535"/>
      <c r="M75" s="1536"/>
      <c r="N75" s="968"/>
      <c r="O75" s="973"/>
      <c r="P75" s="973"/>
      <c r="Q75" s="973"/>
      <c r="R75" s="1193"/>
      <c r="S75" s="1194"/>
      <c r="T75" s="1194"/>
      <c r="U75" s="1194"/>
      <c r="V75" s="1194"/>
      <c r="W75" s="1194"/>
      <c r="X75" s="1194"/>
      <c r="Y75" s="1194"/>
      <c r="Z75" s="1194"/>
      <c r="AA75" s="1194"/>
      <c r="AB75" s="1194"/>
      <c r="AC75" s="1194"/>
      <c r="AD75" s="1195"/>
      <c r="AE75" s="1196"/>
      <c r="AF75" s="1197"/>
      <c r="AG75" s="1198"/>
      <c r="AH75" s="1196"/>
      <c r="AI75" s="1196"/>
      <c r="AJ75" s="1196"/>
      <c r="AK75" s="1196"/>
      <c r="AL75" s="1196"/>
      <c r="AM75" s="1196"/>
      <c r="AN75" s="1199"/>
      <c r="AO75" s="1447"/>
      <c r="AP75" s="1447"/>
      <c r="AQ75" s="1447"/>
      <c r="AR75" s="1447"/>
      <c r="AS75" s="1447"/>
      <c r="AT75" s="1447"/>
      <c r="AU75" s="1447"/>
      <c r="AV75" s="1447"/>
      <c r="AW75" s="1447"/>
      <c r="AX75" s="1447"/>
      <c r="AY75" s="1447"/>
      <c r="AZ75" s="1447"/>
      <c r="BA75" s="1447"/>
      <c r="BB75" s="1447"/>
      <c r="BC75" s="1447"/>
    </row>
    <row r="76" spans="2:55" ht="18" customHeight="1" x14ac:dyDescent="0.25">
      <c r="B76" s="2282" t="s">
        <v>585</v>
      </c>
      <c r="C76" s="2497" t="str">
        <f ca="1">LAMPIRAN!B137</f>
        <v/>
      </c>
      <c r="D76" s="2499"/>
      <c r="E76" s="3131" t="str">
        <f ca="1">LAMPIRAN!D137</f>
        <v/>
      </c>
      <c r="F76" s="3132"/>
      <c r="G76" s="3132"/>
      <c r="H76" s="3132"/>
      <c r="I76" s="3132"/>
      <c r="J76" s="3132"/>
      <c r="K76" s="3132"/>
      <c r="L76" s="3132"/>
      <c r="M76" s="3133"/>
      <c r="N76" s="975"/>
      <c r="O76" s="976"/>
      <c r="P76" s="976"/>
      <c r="Q76" s="977"/>
      <c r="R76" s="3151" t="str">
        <f ca="1">LAMPIRAN!S137</f>
        <v/>
      </c>
      <c r="S76" s="3152"/>
      <c r="T76" s="3152"/>
      <c r="U76" s="3152"/>
      <c r="V76" s="3152"/>
      <c r="W76" s="3152"/>
      <c r="X76" s="3152"/>
      <c r="Y76" s="3152"/>
      <c r="Z76" s="3152"/>
      <c r="AA76" s="3152"/>
      <c r="AB76" s="3152"/>
      <c r="AC76" s="3153"/>
      <c r="AD76" s="1639" t="str">
        <f>IF(dateofdeparture&gt;0,"Fotokopi EPO terlampir","")</f>
        <v/>
      </c>
      <c r="AE76" s="1640"/>
      <c r="AF76" s="1641"/>
      <c r="AG76" s="1640"/>
      <c r="AH76" s="1640"/>
      <c r="AI76" s="1640"/>
      <c r="AJ76" s="1640"/>
      <c r="AK76" s="1640"/>
      <c r="AL76" s="1640"/>
      <c r="AM76" s="1640"/>
      <c r="AN76" s="1642"/>
      <c r="AO76" s="1447"/>
      <c r="AP76" s="1447"/>
      <c r="AQ76" s="1447" t="s">
        <v>1322</v>
      </c>
      <c r="AR76" s="1447"/>
      <c r="AS76" s="1447"/>
      <c r="AT76" s="1447"/>
      <c r="AU76" s="1447"/>
      <c r="AV76" s="1447"/>
      <c r="AW76" s="1447"/>
      <c r="AX76" s="1447"/>
      <c r="AY76" s="1447"/>
      <c r="AZ76" s="1447"/>
      <c r="BA76" s="1447"/>
      <c r="BB76" s="1447"/>
      <c r="BC76" s="1447"/>
    </row>
    <row r="77" spans="2:55" ht="18" customHeight="1" x14ac:dyDescent="0.25">
      <c r="B77" s="2278"/>
      <c r="C77" s="2500"/>
      <c r="D77" s="2502"/>
      <c r="E77" s="3134"/>
      <c r="F77" s="3135"/>
      <c r="G77" s="3135"/>
      <c r="H77" s="3135"/>
      <c r="I77" s="3135"/>
      <c r="J77" s="3135"/>
      <c r="K77" s="3135"/>
      <c r="L77" s="3135"/>
      <c r="M77" s="3136"/>
      <c r="N77" s="972"/>
      <c r="O77" s="973"/>
      <c r="P77" s="973"/>
      <c r="Q77" s="974"/>
      <c r="R77" s="3154"/>
      <c r="S77" s="3155"/>
      <c r="T77" s="3155"/>
      <c r="U77" s="3155"/>
      <c r="V77" s="3155"/>
      <c r="W77" s="3155"/>
      <c r="X77" s="3155"/>
      <c r="Y77" s="3155"/>
      <c r="Z77" s="3155"/>
      <c r="AA77" s="3155"/>
      <c r="AB77" s="3155"/>
      <c r="AC77" s="3156"/>
      <c r="AD77" s="1200"/>
      <c r="AE77" s="1201"/>
      <c r="AF77" s="1197"/>
      <c r="AG77" s="1201"/>
      <c r="AH77" s="1201"/>
      <c r="AI77" s="1201"/>
      <c r="AJ77" s="1201"/>
      <c r="AK77" s="1201"/>
      <c r="AL77" s="1201"/>
      <c r="AM77" s="1201"/>
      <c r="AN77" s="1202"/>
      <c r="AO77" s="1447"/>
      <c r="AP77" s="1447"/>
      <c r="AQ77" s="1447"/>
      <c r="AR77" s="1447"/>
      <c r="AS77" s="1447"/>
      <c r="AT77" s="1447"/>
      <c r="AU77" s="1447"/>
      <c r="AV77" s="1447"/>
      <c r="AW77" s="1447"/>
      <c r="AX77" s="1447"/>
      <c r="AY77" s="1447"/>
      <c r="AZ77" s="1447"/>
      <c r="BA77" s="1447"/>
      <c r="BB77" s="1447"/>
      <c r="BC77" s="1447"/>
    </row>
    <row r="78" spans="2:55" ht="3" customHeight="1" x14ac:dyDescent="0.25">
      <c r="B78" s="1459"/>
      <c r="C78" s="1498"/>
      <c r="D78" s="1192"/>
      <c r="E78" s="1535"/>
      <c r="F78" s="1535"/>
      <c r="G78" s="1535"/>
      <c r="H78" s="1535"/>
      <c r="I78" s="1535"/>
      <c r="J78" s="1535"/>
      <c r="K78" s="1535"/>
      <c r="L78" s="1535"/>
      <c r="M78" s="1536"/>
      <c r="N78" s="968"/>
      <c r="O78" s="973"/>
      <c r="P78" s="973"/>
      <c r="Q78" s="973"/>
      <c r="R78" s="1537"/>
      <c r="S78" s="1538"/>
      <c r="T78" s="1538"/>
      <c r="U78" s="1538"/>
      <c r="V78" s="1538"/>
      <c r="W78" s="1538"/>
      <c r="X78" s="1538"/>
      <c r="Y78" s="1538"/>
      <c r="Z78" s="1538"/>
      <c r="AA78" s="1538"/>
      <c r="AB78" s="1538"/>
      <c r="AC78" s="1538"/>
      <c r="AD78" s="1195"/>
      <c r="AE78" s="1196"/>
      <c r="AF78" s="1197"/>
      <c r="AG78" s="1198"/>
      <c r="AH78" s="1196"/>
      <c r="AI78" s="1196"/>
      <c r="AJ78" s="1196"/>
      <c r="AK78" s="1196"/>
      <c r="AL78" s="1196"/>
      <c r="AM78" s="1196"/>
      <c r="AN78" s="1199"/>
      <c r="AO78" s="1447"/>
      <c r="AP78" s="1447"/>
      <c r="AQ78" s="1447"/>
      <c r="AR78" s="1447"/>
      <c r="AS78" s="1447"/>
      <c r="AT78" s="1447"/>
      <c r="AU78" s="1447"/>
      <c r="AV78" s="1447"/>
      <c r="AW78" s="1447"/>
      <c r="AX78" s="1447"/>
      <c r="AY78" s="1447"/>
      <c r="AZ78" s="1447"/>
      <c r="BA78" s="1447"/>
      <c r="BB78" s="1447"/>
      <c r="BC78" s="1447"/>
    </row>
    <row r="79" spans="2:55" ht="18" customHeight="1" x14ac:dyDescent="0.25">
      <c r="B79" s="2282" t="s">
        <v>586</v>
      </c>
      <c r="C79" s="2497" t="str">
        <f ca="1">LAMPIRAN!B138</f>
        <v/>
      </c>
      <c r="D79" s="2499"/>
      <c r="E79" s="3131" t="str">
        <f ca="1">LAMPIRAN!D138</f>
        <v/>
      </c>
      <c r="F79" s="3132"/>
      <c r="G79" s="3132"/>
      <c r="H79" s="3132"/>
      <c r="I79" s="3132"/>
      <c r="J79" s="3132"/>
      <c r="K79" s="3132"/>
      <c r="L79" s="3132"/>
      <c r="M79" s="3133"/>
      <c r="N79" s="975"/>
      <c r="O79" s="976"/>
      <c r="P79" s="976"/>
      <c r="Q79" s="977"/>
      <c r="R79" s="3151" t="str">
        <f ca="1">LAMPIRAN!S138</f>
        <v/>
      </c>
      <c r="S79" s="3152"/>
      <c r="T79" s="3152"/>
      <c r="U79" s="3152"/>
      <c r="V79" s="3152"/>
      <c r="W79" s="3152"/>
      <c r="X79" s="3152"/>
      <c r="Y79" s="3152"/>
      <c r="Z79" s="3152"/>
      <c r="AA79" s="3152"/>
      <c r="AB79" s="3152"/>
      <c r="AC79" s="3153"/>
      <c r="AD79" s="1643"/>
      <c r="AE79" s="1644"/>
      <c r="AF79" s="1641"/>
      <c r="AG79" s="1644"/>
      <c r="AH79" s="1644"/>
      <c r="AI79" s="1644"/>
      <c r="AJ79" s="1644"/>
      <c r="AK79" s="1644"/>
      <c r="AL79" s="1644"/>
      <c r="AM79" s="1644"/>
      <c r="AN79" s="1645"/>
      <c r="AO79" s="1447"/>
      <c r="AP79" s="1447"/>
      <c r="AQ79" s="1447"/>
      <c r="AR79" s="1447"/>
      <c r="AS79" s="1447"/>
      <c r="AT79" s="1447"/>
      <c r="AU79" s="1447"/>
      <c r="AV79" s="1447"/>
      <c r="AW79" s="1447"/>
      <c r="AX79" s="1447"/>
      <c r="AY79" s="1447"/>
      <c r="AZ79" s="1447"/>
      <c r="BA79" s="1447"/>
      <c r="BB79" s="1447"/>
      <c r="BC79" s="1447"/>
    </row>
    <row r="80" spans="2:55" ht="18" customHeight="1" x14ac:dyDescent="0.25">
      <c r="B80" s="2278"/>
      <c r="C80" s="2500"/>
      <c r="D80" s="2502"/>
      <c r="E80" s="3134"/>
      <c r="F80" s="3135"/>
      <c r="G80" s="3135"/>
      <c r="H80" s="3135"/>
      <c r="I80" s="3135"/>
      <c r="J80" s="3135"/>
      <c r="K80" s="3135"/>
      <c r="L80" s="3135"/>
      <c r="M80" s="3136"/>
      <c r="N80" s="972"/>
      <c r="O80" s="973"/>
      <c r="P80" s="973"/>
      <c r="Q80" s="974"/>
      <c r="R80" s="3154"/>
      <c r="S80" s="3155"/>
      <c r="T80" s="3155"/>
      <c r="U80" s="3155"/>
      <c r="V80" s="3155"/>
      <c r="W80" s="3155"/>
      <c r="X80" s="3155"/>
      <c r="Y80" s="3155"/>
      <c r="Z80" s="3155"/>
      <c r="AA80" s="3155"/>
      <c r="AB80" s="3155"/>
      <c r="AC80" s="3156"/>
      <c r="AD80" s="1203"/>
      <c r="AE80" s="1196"/>
      <c r="AF80" s="1197"/>
      <c r="AG80" s="1196"/>
      <c r="AH80" s="1196"/>
      <c r="AI80" s="1196"/>
      <c r="AJ80" s="1196"/>
      <c r="AK80" s="1196"/>
      <c r="AL80" s="1196"/>
      <c r="AM80" s="1196"/>
      <c r="AN80" s="1199"/>
      <c r="AO80" s="1447"/>
      <c r="AP80" s="1447"/>
      <c r="AQ80" s="1447"/>
      <c r="AR80" s="1447"/>
      <c r="AS80" s="1447"/>
      <c r="AT80" s="1447"/>
      <c r="AU80" s="1447"/>
      <c r="AV80" s="1447"/>
      <c r="AW80" s="1447"/>
      <c r="AX80" s="1447"/>
      <c r="AY80" s="1447"/>
      <c r="AZ80" s="1447"/>
      <c r="BA80" s="1447"/>
      <c r="BB80" s="1447"/>
      <c r="BC80" s="1447"/>
    </row>
    <row r="81" spans="2:55" ht="3" customHeight="1" x14ac:dyDescent="0.25">
      <c r="B81" s="1459"/>
      <c r="C81" s="1191"/>
      <c r="D81" s="1192"/>
      <c r="E81" s="1216"/>
      <c r="F81" s="1216"/>
      <c r="G81" s="1216"/>
      <c r="H81" s="1216"/>
      <c r="I81" s="1216"/>
      <c r="J81" s="1216"/>
      <c r="K81" s="1216"/>
      <c r="L81" s="1216"/>
      <c r="M81" s="1217"/>
      <c r="N81" s="968"/>
      <c r="O81" s="973"/>
      <c r="P81" s="973"/>
      <c r="Q81" s="973"/>
      <c r="R81" s="1537"/>
      <c r="S81" s="1538"/>
      <c r="T81" s="1538"/>
      <c r="U81" s="1538"/>
      <c r="V81" s="1538"/>
      <c r="W81" s="1538"/>
      <c r="X81" s="1538"/>
      <c r="Y81" s="1538"/>
      <c r="Z81" s="1538"/>
      <c r="AA81" s="1538"/>
      <c r="AB81" s="1538"/>
      <c r="AC81" s="1538"/>
      <c r="AD81" s="1195"/>
      <c r="AE81" s="1196"/>
      <c r="AF81" s="1197"/>
      <c r="AG81" s="1198"/>
      <c r="AH81" s="1196"/>
      <c r="AI81" s="1196"/>
      <c r="AJ81" s="1196"/>
      <c r="AK81" s="1196"/>
      <c r="AL81" s="1196"/>
      <c r="AM81" s="1196"/>
      <c r="AN81" s="1199"/>
      <c r="AO81" s="1447"/>
      <c r="AP81" s="1447"/>
      <c r="AQ81" s="1447"/>
      <c r="AR81" s="1447"/>
      <c r="AS81" s="1447"/>
      <c r="AT81" s="1447"/>
      <c r="AU81" s="1447"/>
      <c r="AV81" s="1447"/>
      <c r="AW81" s="1447"/>
      <c r="AX81" s="1447"/>
      <c r="AY81" s="1447"/>
      <c r="AZ81" s="1447"/>
      <c r="BA81" s="1447"/>
      <c r="BB81" s="1447"/>
      <c r="BC81" s="1447"/>
    </row>
    <row r="82" spans="2:55" ht="18" customHeight="1" x14ac:dyDescent="0.25">
      <c r="B82" s="2282" t="s">
        <v>587</v>
      </c>
      <c r="C82" s="2497" t="str">
        <f ca="1">LAMPIRAN!B139</f>
        <v/>
      </c>
      <c r="D82" s="2499"/>
      <c r="E82" s="3131" t="str">
        <f ca="1">LAMPIRAN!D139</f>
        <v/>
      </c>
      <c r="F82" s="3132"/>
      <c r="G82" s="3132"/>
      <c r="H82" s="3132"/>
      <c r="I82" s="3132"/>
      <c r="J82" s="3132"/>
      <c r="K82" s="3132"/>
      <c r="L82" s="3132"/>
      <c r="M82" s="3133"/>
      <c r="N82" s="975"/>
      <c r="O82" s="976"/>
      <c r="P82" s="976"/>
      <c r="Q82" s="977"/>
      <c r="R82" s="3151" t="str">
        <f ca="1">LAMPIRAN!S139</f>
        <v/>
      </c>
      <c r="S82" s="3152"/>
      <c r="T82" s="3152"/>
      <c r="U82" s="3152"/>
      <c r="V82" s="3152"/>
      <c r="W82" s="3152"/>
      <c r="X82" s="3152"/>
      <c r="Y82" s="3152"/>
      <c r="Z82" s="3152"/>
      <c r="AA82" s="3152"/>
      <c r="AB82" s="3152"/>
      <c r="AC82" s="3153"/>
      <c r="AD82" s="1643"/>
      <c r="AE82" s="1644"/>
      <c r="AF82" s="1641"/>
      <c r="AG82" s="1644"/>
      <c r="AH82" s="1644"/>
      <c r="AI82" s="1644"/>
      <c r="AJ82" s="1644"/>
      <c r="AK82" s="1644"/>
      <c r="AL82" s="1644"/>
      <c r="AM82" s="1644"/>
      <c r="AN82" s="1645"/>
      <c r="AO82" s="1447"/>
      <c r="AP82" s="1447"/>
      <c r="AQ82" s="1447"/>
      <c r="AR82" s="1447"/>
      <c r="AS82" s="1447"/>
      <c r="AT82" s="1447"/>
      <c r="AU82" s="1447"/>
      <c r="AV82" s="1447"/>
      <c r="AW82" s="1447"/>
      <c r="AX82" s="1447"/>
      <c r="AY82" s="1447"/>
      <c r="AZ82" s="1447"/>
      <c r="BA82" s="1447"/>
      <c r="BB82" s="1447"/>
      <c r="BC82" s="1447"/>
    </row>
    <row r="83" spans="2:55" ht="18" customHeight="1" x14ac:dyDescent="0.25">
      <c r="B83" s="2278"/>
      <c r="C83" s="2500"/>
      <c r="D83" s="2502"/>
      <c r="E83" s="3134"/>
      <c r="F83" s="3135"/>
      <c r="G83" s="3135"/>
      <c r="H83" s="3135"/>
      <c r="I83" s="3135"/>
      <c r="J83" s="3135"/>
      <c r="K83" s="3135"/>
      <c r="L83" s="3135"/>
      <c r="M83" s="3136"/>
      <c r="N83" s="972"/>
      <c r="O83" s="973"/>
      <c r="P83" s="973"/>
      <c r="Q83" s="974"/>
      <c r="R83" s="3154"/>
      <c r="S83" s="3155"/>
      <c r="T83" s="3155"/>
      <c r="U83" s="3155"/>
      <c r="V83" s="3155"/>
      <c r="W83" s="3155"/>
      <c r="X83" s="3155"/>
      <c r="Y83" s="3155"/>
      <c r="Z83" s="3155"/>
      <c r="AA83" s="3155"/>
      <c r="AB83" s="3155"/>
      <c r="AC83" s="3156"/>
      <c r="AD83" s="1203"/>
      <c r="AE83" s="1196"/>
      <c r="AF83" s="1197"/>
      <c r="AG83" s="1196"/>
      <c r="AH83" s="1196"/>
      <c r="AI83" s="1196"/>
      <c r="AJ83" s="1196"/>
      <c r="AK83" s="1196"/>
      <c r="AL83" s="1196"/>
      <c r="AM83" s="1196"/>
      <c r="AN83" s="1199"/>
      <c r="AO83" s="1447"/>
      <c r="AP83" s="1447"/>
      <c r="AQ83" s="1447"/>
      <c r="AR83" s="1447"/>
      <c r="AS83" s="1447"/>
      <c r="AT83" s="1447"/>
      <c r="AU83" s="1447"/>
      <c r="AV83" s="1447"/>
      <c r="AW83" s="1447"/>
      <c r="AX83" s="1447"/>
      <c r="AY83" s="1447"/>
      <c r="AZ83" s="1447"/>
      <c r="BA83" s="1447"/>
      <c r="BB83" s="1447"/>
      <c r="BC83" s="1447"/>
    </row>
    <row r="84" spans="2:55" ht="3" customHeight="1" x14ac:dyDescent="0.25">
      <c r="B84" s="2278"/>
      <c r="C84" s="1498"/>
      <c r="D84" s="1192"/>
      <c r="E84" s="1535"/>
      <c r="F84" s="1535"/>
      <c r="G84" s="1535"/>
      <c r="H84" s="1535"/>
      <c r="I84" s="1535"/>
      <c r="J84" s="1535"/>
      <c r="K84" s="1535"/>
      <c r="L84" s="1535"/>
      <c r="M84" s="1536"/>
      <c r="N84" s="968"/>
      <c r="O84" s="973"/>
      <c r="P84" s="973"/>
      <c r="Q84" s="973"/>
      <c r="R84" s="1537"/>
      <c r="S84" s="1538"/>
      <c r="T84" s="1538"/>
      <c r="U84" s="1538"/>
      <c r="V84" s="1538"/>
      <c r="W84" s="1538"/>
      <c r="X84" s="1538"/>
      <c r="Y84" s="1538"/>
      <c r="Z84" s="1538"/>
      <c r="AA84" s="1538"/>
      <c r="AB84" s="1538"/>
      <c r="AC84" s="1538"/>
      <c r="AD84" s="1195"/>
      <c r="AE84" s="1196"/>
      <c r="AF84" s="1197"/>
      <c r="AG84" s="1198"/>
      <c r="AH84" s="1196"/>
      <c r="AI84" s="1196"/>
      <c r="AJ84" s="1196"/>
      <c r="AK84" s="1196"/>
      <c r="AL84" s="1196"/>
      <c r="AM84" s="1196"/>
      <c r="AN84" s="1199"/>
      <c r="AO84" s="1447"/>
      <c r="AP84" s="1447"/>
      <c r="AQ84" s="1447"/>
      <c r="AR84" s="1447"/>
      <c r="AS84" s="1447"/>
      <c r="AT84" s="1447"/>
      <c r="AU84" s="1447"/>
      <c r="AV84" s="1447"/>
      <c r="AW84" s="1447"/>
      <c r="AX84" s="1447"/>
      <c r="AY84" s="1447"/>
      <c r="AZ84" s="1447"/>
      <c r="BA84" s="1447"/>
      <c r="BB84" s="1447"/>
      <c r="BC84" s="1447"/>
    </row>
    <row r="85" spans="2:55" ht="18" customHeight="1" x14ac:dyDescent="0.25">
      <c r="B85" s="1474" t="s">
        <v>588</v>
      </c>
      <c r="C85" s="2497" t="str">
        <f ca="1">LAMPIRAN!B140</f>
        <v/>
      </c>
      <c r="D85" s="2499"/>
      <c r="E85" s="3131" t="str">
        <f ca="1">LAMPIRAN!D140</f>
        <v/>
      </c>
      <c r="F85" s="3132"/>
      <c r="G85" s="3132"/>
      <c r="H85" s="3132"/>
      <c r="I85" s="3132"/>
      <c r="J85" s="3132"/>
      <c r="K85" s="3132"/>
      <c r="L85" s="3132"/>
      <c r="M85" s="3133"/>
      <c r="N85" s="975"/>
      <c r="O85" s="976"/>
      <c r="P85" s="976"/>
      <c r="Q85" s="977"/>
      <c r="R85" s="3151" t="str">
        <f ca="1">LAMPIRAN!S140</f>
        <v/>
      </c>
      <c r="S85" s="3152"/>
      <c r="T85" s="3152"/>
      <c r="U85" s="3152"/>
      <c r="V85" s="3152"/>
      <c r="W85" s="3152"/>
      <c r="X85" s="3152"/>
      <c r="Y85" s="3152"/>
      <c r="Z85" s="3152"/>
      <c r="AA85" s="3152"/>
      <c r="AB85" s="3152"/>
      <c r="AC85" s="3153"/>
      <c r="AD85" s="1643"/>
      <c r="AE85" s="1644"/>
      <c r="AF85" s="1641"/>
      <c r="AG85" s="1644"/>
      <c r="AH85" s="1644"/>
      <c r="AI85" s="1644"/>
      <c r="AJ85" s="1644"/>
      <c r="AK85" s="1644"/>
      <c r="AL85" s="1644"/>
      <c r="AM85" s="1644"/>
      <c r="AN85" s="1645"/>
      <c r="AO85" s="1447"/>
      <c r="AP85" s="1447"/>
      <c r="AQ85" s="1447"/>
      <c r="AR85" s="1447"/>
      <c r="AS85" s="1447"/>
      <c r="AT85" s="1447"/>
      <c r="AU85" s="1447"/>
      <c r="AV85" s="1447"/>
      <c r="AW85" s="1447"/>
      <c r="AX85" s="1447"/>
      <c r="AY85" s="1447"/>
      <c r="AZ85" s="1447"/>
      <c r="BA85" s="1447"/>
      <c r="BB85" s="1447"/>
      <c r="BC85" s="1447"/>
    </row>
    <row r="86" spans="2:55" ht="18" customHeight="1" x14ac:dyDescent="0.25">
      <c r="B86" s="1473" t="s">
        <v>133</v>
      </c>
      <c r="C86" s="2500"/>
      <c r="D86" s="2502"/>
      <c r="E86" s="3134"/>
      <c r="F86" s="3135"/>
      <c r="G86" s="3135"/>
      <c r="H86" s="3135"/>
      <c r="I86" s="3135"/>
      <c r="J86" s="3135"/>
      <c r="K86" s="3135"/>
      <c r="L86" s="3135"/>
      <c r="M86" s="3136"/>
      <c r="N86" s="972"/>
      <c r="O86" s="973"/>
      <c r="P86" s="973"/>
      <c r="Q86" s="974"/>
      <c r="R86" s="3154"/>
      <c r="S86" s="3155"/>
      <c r="T86" s="3155"/>
      <c r="U86" s="3155"/>
      <c r="V86" s="3155"/>
      <c r="W86" s="3155"/>
      <c r="X86" s="3155"/>
      <c r="Y86" s="3155"/>
      <c r="Z86" s="3155"/>
      <c r="AA86" s="3155"/>
      <c r="AB86" s="3155"/>
      <c r="AC86" s="3156"/>
      <c r="AD86" s="1203"/>
      <c r="AE86" s="1196"/>
      <c r="AF86" s="1197"/>
      <c r="AG86" s="1196"/>
      <c r="AH86" s="1196"/>
      <c r="AI86" s="1196"/>
      <c r="AJ86" s="1196"/>
      <c r="AK86" s="1196"/>
      <c r="AL86" s="1196"/>
      <c r="AM86" s="1196"/>
      <c r="AN86" s="1199"/>
      <c r="AO86" s="1447"/>
      <c r="AP86" s="1447"/>
      <c r="AQ86" s="1447"/>
      <c r="AR86" s="1447"/>
      <c r="AS86" s="1447"/>
      <c r="AT86" s="1447"/>
      <c r="AU86" s="1447"/>
      <c r="AV86" s="1447"/>
      <c r="AW86" s="1447"/>
      <c r="AX86" s="1447"/>
      <c r="AY86" s="1447"/>
      <c r="AZ86" s="1447"/>
      <c r="BA86" s="1447"/>
      <c r="BB86" s="1447"/>
      <c r="BC86" s="1447"/>
    </row>
    <row r="87" spans="2:55" ht="3" customHeight="1" x14ac:dyDescent="0.25">
      <c r="B87" s="527"/>
      <c r="C87" s="1175"/>
      <c r="D87" s="432"/>
      <c r="E87" s="419"/>
      <c r="F87" s="419"/>
      <c r="G87" s="419"/>
      <c r="H87" s="419"/>
      <c r="I87" s="419"/>
      <c r="J87" s="419"/>
      <c r="K87" s="419"/>
      <c r="L87" s="419"/>
      <c r="M87" s="420"/>
      <c r="N87" s="1172"/>
      <c r="O87" s="419"/>
      <c r="P87" s="419"/>
      <c r="Q87" s="419"/>
      <c r="R87" s="473"/>
      <c r="S87" s="474"/>
      <c r="T87" s="474"/>
      <c r="U87" s="474"/>
      <c r="V87" s="474"/>
      <c r="W87" s="474"/>
      <c r="X87" s="474"/>
      <c r="Y87" s="474"/>
      <c r="Z87" s="474"/>
      <c r="AA87" s="474"/>
      <c r="AB87" s="474"/>
      <c r="AC87" s="474"/>
      <c r="AD87" s="1179"/>
      <c r="AE87" s="404"/>
      <c r="AF87" s="1007"/>
      <c r="AG87" s="1180"/>
      <c r="AH87" s="404"/>
      <c r="AI87" s="404"/>
      <c r="AJ87" s="404"/>
      <c r="AK87" s="404"/>
      <c r="AL87" s="404"/>
      <c r="AM87" s="404"/>
      <c r="AN87" s="405"/>
      <c r="AO87" s="1447"/>
      <c r="AP87" s="1447"/>
      <c r="AQ87" s="1447"/>
      <c r="AR87" s="1447"/>
      <c r="AS87" s="1447"/>
      <c r="AT87" s="1447"/>
      <c r="AU87" s="1447"/>
      <c r="AV87" s="1447"/>
      <c r="AW87" s="1447"/>
      <c r="AX87" s="1447"/>
      <c r="AY87" s="1447"/>
      <c r="AZ87" s="1447"/>
      <c r="BA87" s="1447"/>
      <c r="BB87" s="1447"/>
      <c r="BC87" s="1447"/>
    </row>
    <row r="88" spans="2:55" ht="15" customHeight="1" x14ac:dyDescent="0.2">
      <c r="B88" s="1173"/>
      <c r="C88" s="2203" t="s">
        <v>114</v>
      </c>
      <c r="D88" s="2204"/>
      <c r="E88" s="2204"/>
      <c r="F88" s="2204"/>
      <c r="G88" s="2204"/>
      <c r="H88" s="2204"/>
      <c r="I88" s="2204"/>
      <c r="J88" s="2204"/>
      <c r="K88" s="2204"/>
      <c r="L88" s="2204"/>
      <c r="M88" s="2205"/>
      <c r="N88" s="253"/>
      <c r="O88" s="253"/>
      <c r="P88" s="2203" t="s">
        <v>115</v>
      </c>
      <c r="Q88" s="2205"/>
      <c r="R88" s="2350">
        <f ca="1">SUM(R73:AC86)</f>
        <v>0</v>
      </c>
      <c r="S88" s="2351"/>
      <c r="T88" s="2351"/>
      <c r="U88" s="2351"/>
      <c r="V88" s="2351"/>
      <c r="W88" s="2351"/>
      <c r="X88" s="2351"/>
      <c r="Y88" s="2351"/>
      <c r="Z88" s="2351"/>
      <c r="AA88" s="2351"/>
      <c r="AB88" s="2351"/>
      <c r="AC88" s="461"/>
      <c r="AD88" s="1008"/>
      <c r="AE88" s="254"/>
      <c r="AF88" s="254"/>
      <c r="AG88" s="254"/>
      <c r="AH88" s="254"/>
      <c r="AI88" s="254"/>
      <c r="AJ88" s="254"/>
      <c r="AK88" s="255"/>
      <c r="AL88" s="255"/>
      <c r="AM88" s="255"/>
      <c r="AN88" s="256"/>
      <c r="AO88" s="1447"/>
      <c r="AP88" s="1447"/>
      <c r="AQ88" s="1447"/>
      <c r="AR88" s="1447"/>
      <c r="AS88" s="1447"/>
      <c r="AT88" s="1447"/>
      <c r="AU88" s="1447"/>
      <c r="AV88" s="1447"/>
      <c r="AW88" s="1447"/>
      <c r="AX88" s="1447"/>
      <c r="AY88" s="1447"/>
      <c r="AZ88" s="1447"/>
      <c r="BA88" s="1447"/>
      <c r="BB88" s="1447"/>
      <c r="BC88" s="1447"/>
    </row>
    <row r="89" spans="2:55" ht="4.5" customHeight="1" x14ac:dyDescent="0.2">
      <c r="B89" s="1171"/>
      <c r="C89" s="2202"/>
      <c r="D89" s="2191"/>
      <c r="E89" s="2191"/>
      <c r="F89" s="2191"/>
      <c r="G89" s="2191"/>
      <c r="H89" s="2191"/>
      <c r="I89" s="2191"/>
      <c r="J89" s="2191"/>
      <c r="K89" s="2191"/>
      <c r="L89" s="2191"/>
      <c r="M89" s="2192"/>
      <c r="N89" s="144"/>
      <c r="O89" s="144"/>
      <c r="P89" s="2202"/>
      <c r="Q89" s="2192"/>
      <c r="R89" s="2353"/>
      <c r="S89" s="2354"/>
      <c r="T89" s="2354"/>
      <c r="U89" s="2354"/>
      <c r="V89" s="2354"/>
      <c r="W89" s="2354"/>
      <c r="X89" s="2354"/>
      <c r="Y89" s="2354"/>
      <c r="Z89" s="2354"/>
      <c r="AA89" s="2354"/>
      <c r="AB89" s="2354"/>
      <c r="AC89" s="462"/>
      <c r="AD89" s="1009"/>
      <c r="AE89" s="140"/>
      <c r="AF89" s="140"/>
      <c r="AG89" s="140"/>
      <c r="AH89" s="140"/>
      <c r="AI89" s="140"/>
      <c r="AJ89" s="140"/>
      <c r="AK89" s="141"/>
      <c r="AL89" s="141"/>
      <c r="AM89" s="141"/>
      <c r="AN89" s="248"/>
      <c r="AO89" s="1447"/>
      <c r="AP89" s="1447"/>
      <c r="AQ89" s="1447"/>
      <c r="AR89" s="1447"/>
      <c r="AS89" s="1447"/>
      <c r="AT89" s="1447"/>
      <c r="AU89" s="1447"/>
      <c r="AV89" s="1447"/>
      <c r="AW89" s="1447"/>
      <c r="AX89" s="1447"/>
      <c r="AY89" s="1447"/>
      <c r="AZ89" s="1447"/>
      <c r="BA89" s="1447"/>
      <c r="BB89" s="1447"/>
      <c r="BC89" s="1447"/>
    </row>
    <row r="90" spans="2:55" ht="3" hidden="1" customHeight="1" x14ac:dyDescent="0.25">
      <c r="B90" s="246"/>
      <c r="C90" s="2232"/>
      <c r="D90" s="2244"/>
      <c r="E90" s="2244"/>
      <c r="F90" s="2244"/>
      <c r="G90" s="2244"/>
      <c r="H90" s="2244"/>
      <c r="I90" s="2244"/>
      <c r="J90" s="2244"/>
      <c r="K90" s="2244"/>
      <c r="L90" s="2244"/>
      <c r="M90" s="2233"/>
      <c r="N90" s="249"/>
      <c r="O90" s="249"/>
      <c r="P90" s="2232"/>
      <c r="Q90" s="2233"/>
      <c r="R90" s="2356"/>
      <c r="S90" s="2357"/>
      <c r="T90" s="2357"/>
      <c r="U90" s="2357"/>
      <c r="V90" s="2357"/>
      <c r="W90" s="2357"/>
      <c r="X90" s="2357"/>
      <c r="Y90" s="2357"/>
      <c r="Z90" s="2357"/>
      <c r="AA90" s="2357"/>
      <c r="AB90" s="2357"/>
      <c r="AC90" s="459"/>
      <c r="AD90" s="459"/>
      <c r="AE90" s="459"/>
      <c r="AF90" s="460"/>
      <c r="AG90" s="250"/>
      <c r="AH90" s="250"/>
      <c r="AI90" s="250"/>
      <c r="AJ90" s="250"/>
      <c r="AK90" s="251"/>
      <c r="AL90" s="251"/>
      <c r="AM90" s="251"/>
      <c r="AN90" s="252"/>
      <c r="AO90" s="1447"/>
      <c r="AP90" s="1447"/>
      <c r="AQ90" s="1447"/>
      <c r="AR90" s="1447"/>
      <c r="AS90" s="1447"/>
      <c r="AT90" s="1447"/>
      <c r="AU90" s="1447"/>
      <c r="AV90" s="1447"/>
      <c r="AW90" s="1447"/>
      <c r="AX90" s="1447"/>
      <c r="AY90" s="1447"/>
      <c r="AZ90" s="1447"/>
      <c r="BA90" s="1447"/>
      <c r="BB90" s="1447"/>
      <c r="BC90" s="1447"/>
    </row>
    <row r="91" spans="2:55" ht="5.25" customHeight="1" x14ac:dyDescent="0.2">
      <c r="B91" s="194"/>
      <c r="C91" s="194"/>
      <c r="D91" s="194"/>
      <c r="E91" s="194"/>
      <c r="F91" s="194"/>
      <c r="G91" s="194"/>
      <c r="H91" s="194"/>
      <c r="I91" s="194"/>
      <c r="J91" s="194"/>
      <c r="K91" s="194"/>
      <c r="L91" s="194"/>
      <c r="M91" s="194"/>
      <c r="N91" s="194"/>
      <c r="O91" s="194"/>
      <c r="P91" s="194"/>
      <c r="Q91" s="194"/>
      <c r="R91" s="194"/>
      <c r="S91" s="194"/>
      <c r="T91" s="194"/>
      <c r="U91" s="194"/>
      <c r="V91" s="194"/>
      <c r="W91" s="194"/>
      <c r="X91" s="194"/>
      <c r="Y91" s="194"/>
      <c r="Z91" s="194"/>
      <c r="AA91" s="194"/>
      <c r="AB91" s="194"/>
      <c r="AC91" s="194"/>
      <c r="AD91" s="62"/>
      <c r="AE91" s="62"/>
      <c r="AF91" s="62"/>
      <c r="AG91" s="62"/>
      <c r="AH91" s="62"/>
      <c r="AI91" s="62"/>
      <c r="AJ91" s="232"/>
      <c r="AK91" s="232"/>
      <c r="AL91" s="232"/>
      <c r="AM91" s="232"/>
      <c r="AN91" s="232"/>
      <c r="AO91" s="1447"/>
      <c r="AP91" s="1447"/>
      <c r="AQ91" s="1447"/>
      <c r="AR91" s="1447"/>
      <c r="AS91" s="1447"/>
      <c r="AT91" s="1447"/>
      <c r="AU91" s="1447"/>
      <c r="AV91" s="1447"/>
      <c r="AW91" s="1447"/>
      <c r="AX91" s="1447"/>
      <c r="AY91" s="1447"/>
      <c r="AZ91" s="1447"/>
      <c r="BA91" s="1447"/>
      <c r="BB91" s="1447"/>
      <c r="BC91" s="1447"/>
    </row>
    <row r="92" spans="2:55" ht="3" customHeight="1" x14ac:dyDescent="0.2">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51"/>
      <c r="AE92" s="51"/>
      <c r="AF92" s="51"/>
      <c r="AG92" s="51"/>
      <c r="AH92" s="51"/>
      <c r="AI92" s="51"/>
      <c r="AJ92" s="8"/>
      <c r="AK92" s="8"/>
      <c r="AL92" s="8"/>
      <c r="AM92" s="8"/>
      <c r="AN92" s="8"/>
      <c r="AO92" s="1447"/>
      <c r="AP92" s="1447"/>
      <c r="AQ92" s="1447"/>
      <c r="AR92" s="1447"/>
      <c r="AS92" s="1447"/>
      <c r="AT92" s="1447"/>
      <c r="AU92" s="1447"/>
      <c r="AV92" s="1447"/>
      <c r="AW92" s="1447"/>
      <c r="AX92" s="1447"/>
      <c r="AY92" s="1447"/>
      <c r="AZ92" s="1447"/>
      <c r="BA92" s="1447"/>
      <c r="BB92" s="1447"/>
      <c r="BC92" s="1447"/>
    </row>
    <row r="93" spans="2:55" ht="15" customHeight="1" x14ac:dyDescent="0.25">
      <c r="B93" s="105"/>
      <c r="C93" s="106" t="s">
        <v>62</v>
      </c>
      <c r="D93" s="106"/>
      <c r="E93" s="115"/>
      <c r="F93" s="106" t="s">
        <v>29</v>
      </c>
      <c r="G93" s="1181" t="s">
        <v>630</v>
      </c>
      <c r="H93" s="115"/>
      <c r="I93" s="106"/>
      <c r="J93" s="106"/>
      <c r="K93" s="106"/>
      <c r="L93" s="117"/>
      <c r="M93" s="51"/>
      <c r="N93" s="25"/>
      <c r="O93" s="25"/>
      <c r="P93" s="25"/>
      <c r="Q93" s="25"/>
      <c r="R93" s="25"/>
      <c r="S93" s="25"/>
      <c r="T93" s="25"/>
      <c r="U93" s="25"/>
      <c r="V93" s="25"/>
      <c r="W93" s="25"/>
      <c r="X93" s="25"/>
      <c r="Y93" s="25"/>
      <c r="Z93" s="25"/>
      <c r="AA93" s="25"/>
      <c r="AB93" s="26"/>
      <c r="AC93" s="25"/>
      <c r="AD93" s="51"/>
      <c r="AE93" s="51"/>
      <c r="AF93" s="51"/>
      <c r="AG93" s="51"/>
      <c r="AH93" s="51"/>
      <c r="AI93" s="51"/>
      <c r="AJ93" s="8"/>
      <c r="AK93" s="8"/>
      <c r="AL93" s="8"/>
      <c r="AM93" s="8"/>
      <c r="AN93" s="8"/>
      <c r="AO93" s="1447"/>
      <c r="AP93" s="1447"/>
      <c r="AQ93" s="1447"/>
      <c r="AR93" s="1447"/>
      <c r="AS93" s="1447"/>
      <c r="AT93" s="1447"/>
      <c r="AU93" s="1447"/>
      <c r="AV93" s="1447"/>
      <c r="AW93" s="1447"/>
      <c r="AX93" s="1447"/>
      <c r="AY93" s="1447"/>
      <c r="AZ93" s="1447"/>
      <c r="BA93" s="1447"/>
      <c r="BB93" s="1447"/>
      <c r="BC93" s="1447"/>
    </row>
    <row r="94" spans="2:55" ht="3" customHeight="1" x14ac:dyDescent="0.2">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51"/>
      <c r="AE94" s="51"/>
      <c r="AF94" s="51"/>
      <c r="AG94" s="51"/>
      <c r="AH94" s="51"/>
      <c r="AI94" s="51"/>
      <c r="AJ94" s="8"/>
      <c r="AK94" s="8"/>
      <c r="AL94" s="8"/>
      <c r="AM94" s="8"/>
      <c r="AN94" s="8"/>
      <c r="AO94" s="1447"/>
      <c r="AP94" s="1447"/>
      <c r="AQ94" s="1447"/>
      <c r="AR94" s="1447"/>
      <c r="AS94" s="1447"/>
      <c r="AT94" s="1447"/>
      <c r="AU94" s="1447"/>
      <c r="AV94" s="1447"/>
      <c r="AW94" s="1447"/>
      <c r="AX94" s="1447"/>
      <c r="AY94" s="1447"/>
      <c r="AZ94" s="1447"/>
      <c r="BA94" s="1447"/>
      <c r="BB94" s="1447"/>
      <c r="BC94" s="1447"/>
    </row>
    <row r="95" spans="2:55" ht="3" customHeight="1" x14ac:dyDescent="0.2">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51"/>
      <c r="AE95" s="51"/>
      <c r="AF95" s="51"/>
      <c r="AG95" s="51"/>
      <c r="AH95" s="51"/>
      <c r="AI95" s="51"/>
      <c r="AJ95" s="8"/>
      <c r="AK95" s="8"/>
      <c r="AL95" s="8"/>
      <c r="AM95" s="8"/>
      <c r="AN95" s="8"/>
      <c r="AO95" s="1447"/>
      <c r="AP95" s="1447"/>
      <c r="AQ95" s="1447"/>
      <c r="AR95" s="1447"/>
      <c r="AS95" s="1447"/>
      <c r="AT95" s="1447"/>
      <c r="AU95" s="1447"/>
      <c r="AV95" s="1447"/>
      <c r="AW95" s="1447"/>
      <c r="AX95" s="1447"/>
      <c r="AY95" s="1447"/>
      <c r="AZ95" s="1447"/>
      <c r="BA95" s="1447"/>
      <c r="BB95" s="1447"/>
      <c r="BC95" s="1447"/>
    </row>
    <row r="96" spans="2:55" ht="18" customHeight="1" x14ac:dyDescent="0.2">
      <c r="B96" s="2270" t="s">
        <v>79</v>
      </c>
      <c r="C96" s="2328" t="s">
        <v>929</v>
      </c>
      <c r="D96" s="2330"/>
      <c r="E96" s="2203" t="s">
        <v>928</v>
      </c>
      <c r="F96" s="2204"/>
      <c r="G96" s="2204"/>
      <c r="H96" s="2204"/>
      <c r="I96" s="2204"/>
      <c r="J96" s="2204"/>
      <c r="K96" s="2204"/>
      <c r="L96" s="2204"/>
      <c r="M96" s="2205"/>
      <c r="N96" s="2247" t="s">
        <v>107</v>
      </c>
      <c r="O96" s="2206"/>
      <c r="P96" s="2206"/>
      <c r="Q96" s="2206"/>
      <c r="R96" s="2206"/>
      <c r="S96" s="2206"/>
      <c r="T96" s="2206"/>
      <c r="U96" s="2206"/>
      <c r="V96" s="2206"/>
      <c r="W96" s="2206"/>
      <c r="X96" s="2206"/>
      <c r="Y96" s="2207"/>
      <c r="Z96" s="2247" t="s">
        <v>74</v>
      </c>
      <c r="AA96" s="2206"/>
      <c r="AB96" s="2206"/>
      <c r="AC96" s="2207"/>
      <c r="AD96" s="2203" t="s">
        <v>77</v>
      </c>
      <c r="AE96" s="2204"/>
      <c r="AF96" s="2204"/>
      <c r="AG96" s="2204"/>
      <c r="AH96" s="2204"/>
      <c r="AI96" s="2204"/>
      <c r="AJ96" s="2204"/>
      <c r="AK96" s="2204"/>
      <c r="AL96" s="2204"/>
      <c r="AM96" s="2204"/>
      <c r="AN96" s="2205"/>
      <c r="AO96" s="1447"/>
      <c r="AP96" s="1447"/>
      <c r="AQ96" s="1447"/>
      <c r="AR96" s="1447"/>
      <c r="AS96" s="1447"/>
      <c r="AT96" s="1447"/>
      <c r="AU96" s="1447"/>
      <c r="AV96" s="1447"/>
      <c r="AW96" s="1447"/>
      <c r="AX96" s="1447"/>
      <c r="AY96" s="1447"/>
      <c r="AZ96" s="1447"/>
      <c r="BA96" s="1447"/>
      <c r="BB96" s="1447"/>
      <c r="BC96" s="1447"/>
    </row>
    <row r="97" spans="2:55" ht="18" customHeight="1" x14ac:dyDescent="0.2">
      <c r="B97" s="2240"/>
      <c r="C97" s="2331"/>
      <c r="D97" s="2333"/>
      <c r="E97" s="2202"/>
      <c r="F97" s="2191"/>
      <c r="G97" s="2191"/>
      <c r="H97" s="2191"/>
      <c r="I97" s="2191"/>
      <c r="J97" s="2191"/>
      <c r="K97" s="2191"/>
      <c r="L97" s="2191"/>
      <c r="M97" s="2192"/>
      <c r="N97" s="2234" t="s">
        <v>78</v>
      </c>
      <c r="O97" s="2235"/>
      <c r="P97" s="2235"/>
      <c r="Q97" s="2235"/>
      <c r="R97" s="2235"/>
      <c r="S97" s="2235"/>
      <c r="T97" s="2235"/>
      <c r="U97" s="2235"/>
      <c r="V97" s="2235"/>
      <c r="W97" s="2235"/>
      <c r="X97" s="2235"/>
      <c r="Y97" s="2236"/>
      <c r="Z97" s="2234" t="s">
        <v>128</v>
      </c>
      <c r="AA97" s="2235"/>
      <c r="AB97" s="2235"/>
      <c r="AC97" s="2236"/>
      <c r="AD97" s="2202"/>
      <c r="AE97" s="2191"/>
      <c r="AF97" s="2191"/>
      <c r="AG97" s="2191"/>
      <c r="AH97" s="2191"/>
      <c r="AI97" s="2191"/>
      <c r="AJ97" s="2191"/>
      <c r="AK97" s="2191"/>
      <c r="AL97" s="2191"/>
      <c r="AM97" s="2191"/>
      <c r="AN97" s="2192"/>
      <c r="AO97" s="1447"/>
      <c r="AP97" s="1447"/>
      <c r="AQ97" s="1447"/>
      <c r="AR97" s="1447"/>
      <c r="AS97" s="1447"/>
      <c r="AT97" s="1447"/>
      <c r="AU97" s="1447"/>
      <c r="AV97" s="1447"/>
      <c r="AW97" s="1447"/>
      <c r="AX97" s="1447"/>
      <c r="AY97" s="1447"/>
      <c r="AZ97" s="1447"/>
      <c r="BA97" s="1447"/>
      <c r="BB97" s="1447"/>
      <c r="BC97" s="1447" t="s">
        <v>314</v>
      </c>
    </row>
    <row r="98" spans="2:55" ht="3" customHeight="1" x14ac:dyDescent="0.2">
      <c r="B98" s="2240"/>
      <c r="C98" s="2334"/>
      <c r="D98" s="2336"/>
      <c r="E98" s="790"/>
      <c r="F98" s="217"/>
      <c r="G98" s="217"/>
      <c r="H98" s="217"/>
      <c r="I98" s="217"/>
      <c r="J98" s="217"/>
      <c r="K98" s="217"/>
      <c r="L98" s="217"/>
      <c r="M98" s="217"/>
      <c r="N98" s="225"/>
      <c r="O98" s="217"/>
      <c r="P98" s="127"/>
      <c r="Q98" s="127"/>
      <c r="R98" s="127"/>
      <c r="S98" s="127"/>
      <c r="T98" s="127"/>
      <c r="U98" s="127"/>
      <c r="V98" s="127"/>
      <c r="W98" s="127"/>
      <c r="X98" s="127"/>
      <c r="Y98" s="224"/>
      <c r="Z98" s="792"/>
      <c r="AA98" s="793"/>
      <c r="AB98" s="241"/>
      <c r="AC98" s="794"/>
      <c r="AD98" s="100"/>
      <c r="AE98" s="978"/>
      <c r="AF98" s="100"/>
      <c r="AG98" s="100"/>
      <c r="AH98" s="100"/>
      <c r="AI98" s="100"/>
      <c r="AJ98" s="100"/>
      <c r="AK98" s="100"/>
      <c r="AL98" s="100"/>
      <c r="AM98" s="100"/>
      <c r="AN98" s="216"/>
      <c r="AO98" s="1447"/>
      <c r="AP98" s="1447"/>
      <c r="AQ98" s="1447"/>
      <c r="AR98" s="1447"/>
      <c r="AS98" s="1447"/>
      <c r="AT98" s="1447"/>
      <c r="AU98" s="1447"/>
      <c r="AV98" s="1447"/>
      <c r="AW98" s="1447"/>
      <c r="AX98" s="1447"/>
      <c r="AY98" s="1447"/>
      <c r="AZ98" s="1447"/>
      <c r="BA98" s="1447"/>
      <c r="BB98" s="1447"/>
      <c r="BC98" s="1447"/>
    </row>
    <row r="99" spans="2:55" s="44" customFormat="1" ht="12" customHeight="1" x14ac:dyDescent="0.2">
      <c r="B99" s="1170" t="s">
        <v>68</v>
      </c>
      <c r="C99" s="2269" t="s">
        <v>67</v>
      </c>
      <c r="D99" s="2239"/>
      <c r="E99" s="2269" t="s">
        <v>69</v>
      </c>
      <c r="F99" s="2238"/>
      <c r="G99" s="2238"/>
      <c r="H99" s="2238"/>
      <c r="I99" s="2238"/>
      <c r="J99" s="2238"/>
      <c r="K99" s="2238"/>
      <c r="L99" s="2238"/>
      <c r="M99" s="2238"/>
      <c r="N99" s="2269" t="s">
        <v>70</v>
      </c>
      <c r="O99" s="2238"/>
      <c r="P99" s="2238"/>
      <c r="Q99" s="2238"/>
      <c r="R99" s="2238"/>
      <c r="S99" s="2238"/>
      <c r="T99" s="2238"/>
      <c r="U99" s="2238"/>
      <c r="V99" s="2238"/>
      <c r="W99" s="2238"/>
      <c r="X99" s="2238"/>
      <c r="Y99" s="2239"/>
      <c r="Z99" s="3100" t="s">
        <v>71</v>
      </c>
      <c r="AA99" s="3101"/>
      <c r="AB99" s="3101"/>
      <c r="AC99" s="3102"/>
      <c r="AD99" s="2269" t="s">
        <v>104</v>
      </c>
      <c r="AE99" s="2238"/>
      <c r="AF99" s="2238"/>
      <c r="AG99" s="2238"/>
      <c r="AH99" s="2238"/>
      <c r="AI99" s="2238"/>
      <c r="AJ99" s="2238"/>
      <c r="AK99" s="2238"/>
      <c r="AL99" s="2238"/>
      <c r="AM99" s="2238"/>
      <c r="AN99" s="2239"/>
      <c r="AO99" s="1447"/>
      <c r="AP99" s="1447"/>
      <c r="AQ99" s="1447"/>
      <c r="AR99" s="1447"/>
      <c r="AS99" s="1447"/>
      <c r="AT99" s="1447"/>
      <c r="AU99" s="1447"/>
      <c r="AV99" s="1447"/>
      <c r="AW99" s="1447"/>
      <c r="AX99" s="1447"/>
      <c r="AY99" s="1447"/>
      <c r="AZ99" s="1447"/>
      <c r="BA99" s="1447"/>
      <c r="BB99" s="1447"/>
      <c r="BC99" s="1447"/>
    </row>
    <row r="100" spans="2:55" ht="18" customHeight="1" x14ac:dyDescent="0.2">
      <c r="B100" s="2282" t="s">
        <v>584</v>
      </c>
      <c r="C100" s="2214"/>
      <c r="D100" s="2216"/>
      <c r="E100" s="3131" t="s">
        <v>1319</v>
      </c>
      <c r="F100" s="3132"/>
      <c r="G100" s="3132"/>
      <c r="H100" s="3132"/>
      <c r="I100" s="3132"/>
      <c r="J100" s="3132"/>
      <c r="K100" s="3132"/>
      <c r="L100" s="3132"/>
      <c r="M100" s="3133"/>
      <c r="N100" s="795"/>
      <c r="O100" s="436"/>
      <c r="P100" s="436"/>
      <c r="Q100" s="436"/>
      <c r="R100" s="436"/>
      <c r="S100" s="436"/>
      <c r="T100" s="436"/>
      <c r="U100" s="436"/>
      <c r="V100" s="436"/>
      <c r="W100" s="436"/>
      <c r="X100" s="436"/>
      <c r="Y100" s="796"/>
      <c r="Z100" s="975"/>
      <c r="AA100" s="436"/>
      <c r="AB100" s="976"/>
      <c r="AC100" s="977"/>
      <c r="AD100" s="2422">
        <f ca="1">'1770 S-II'!AD115</f>
        <v>0</v>
      </c>
      <c r="AE100" s="2423"/>
      <c r="AF100" s="2423"/>
      <c r="AG100" s="2423"/>
      <c r="AH100" s="2423"/>
      <c r="AI100" s="2423"/>
      <c r="AJ100" s="2423"/>
      <c r="AK100" s="2423"/>
      <c r="AL100" s="2423"/>
      <c r="AM100" s="2423"/>
      <c r="AN100" s="3137"/>
      <c r="AO100" s="1447"/>
      <c r="AP100" s="1447"/>
      <c r="AQ100" s="1447"/>
      <c r="AR100" s="1447"/>
      <c r="AS100" s="1447"/>
      <c r="AT100" s="1447"/>
      <c r="AU100" s="1447"/>
      <c r="AV100" s="1447"/>
      <c r="AW100" s="1447"/>
      <c r="AX100" s="1447"/>
      <c r="AY100" s="1447"/>
      <c r="AZ100" s="1447"/>
      <c r="BA100" s="1447"/>
      <c r="BB100" s="1447"/>
      <c r="BC100" s="1447"/>
    </row>
    <row r="101" spans="2:55" ht="18" customHeight="1" x14ac:dyDescent="0.2">
      <c r="B101" s="2278"/>
      <c r="C101" s="2208"/>
      <c r="D101" s="2210"/>
      <c r="E101" s="3134"/>
      <c r="F101" s="3135"/>
      <c r="G101" s="3135"/>
      <c r="H101" s="3135"/>
      <c r="I101" s="3135"/>
      <c r="J101" s="3135"/>
      <c r="K101" s="3135"/>
      <c r="L101" s="3135"/>
      <c r="M101" s="3136"/>
      <c r="N101" s="1182"/>
      <c r="O101" s="1183"/>
      <c r="P101" s="1183"/>
      <c r="Q101" s="1183"/>
      <c r="R101" s="1183"/>
      <c r="S101" s="1183"/>
      <c r="T101" s="1183"/>
      <c r="U101" s="1183"/>
      <c r="V101" s="1183"/>
      <c r="W101" s="1183"/>
      <c r="X101" s="1183"/>
      <c r="Y101" s="1184"/>
      <c r="Z101" s="972"/>
      <c r="AA101" s="1183"/>
      <c r="AB101" s="973"/>
      <c r="AC101" s="974"/>
      <c r="AD101" s="2424"/>
      <c r="AE101" s="2425"/>
      <c r="AF101" s="2425"/>
      <c r="AG101" s="2425"/>
      <c r="AH101" s="2425"/>
      <c r="AI101" s="2425"/>
      <c r="AJ101" s="2425"/>
      <c r="AK101" s="2425"/>
      <c r="AL101" s="2425"/>
      <c r="AM101" s="2425"/>
      <c r="AN101" s="3138"/>
      <c r="AO101" s="1447"/>
      <c r="AP101" s="1447"/>
      <c r="AQ101" s="3163" t="s">
        <v>1324</v>
      </c>
      <c r="AR101" s="3163"/>
      <c r="AS101" s="3163"/>
      <c r="AT101" s="3163"/>
      <c r="AU101" s="3163"/>
      <c r="AV101" s="3163"/>
      <c r="AW101" s="3163"/>
      <c r="AX101" s="3163"/>
      <c r="AY101" s="3163"/>
      <c r="AZ101" s="3163"/>
      <c r="BA101" s="3163"/>
      <c r="BB101" s="3163"/>
      <c r="BC101" s="3163"/>
    </row>
    <row r="102" spans="2:55" ht="3" customHeight="1" x14ac:dyDescent="0.2">
      <c r="B102" s="1459"/>
      <c r="C102" s="1482"/>
      <c r="D102" s="1484"/>
      <c r="E102" s="1532"/>
      <c r="F102" s="1533"/>
      <c r="G102" s="1533"/>
      <c r="H102" s="1533"/>
      <c r="I102" s="1533"/>
      <c r="J102" s="1533"/>
      <c r="K102" s="1533"/>
      <c r="L102" s="1533"/>
      <c r="M102" s="1533"/>
      <c r="N102" s="1182"/>
      <c r="O102" s="1483"/>
      <c r="P102" s="1183"/>
      <c r="Q102" s="1183"/>
      <c r="R102" s="1183"/>
      <c r="S102" s="1183"/>
      <c r="T102" s="1183"/>
      <c r="U102" s="1183"/>
      <c r="V102" s="1183"/>
      <c r="W102" s="1183"/>
      <c r="X102" s="1183"/>
      <c r="Y102" s="1184"/>
      <c r="Z102" s="972"/>
      <c r="AA102" s="1183"/>
      <c r="AB102" s="968"/>
      <c r="AC102" s="969"/>
      <c r="AD102" s="464"/>
      <c r="AE102" s="464"/>
      <c r="AF102" s="464"/>
      <c r="AG102" s="464"/>
      <c r="AH102" s="464"/>
      <c r="AI102" s="464"/>
      <c r="AJ102" s="464"/>
      <c r="AK102" s="464"/>
      <c r="AL102" s="464"/>
      <c r="AM102" s="464"/>
      <c r="AN102" s="475"/>
      <c r="AO102" s="1447"/>
      <c r="AP102" s="1447"/>
      <c r="AQ102" s="3163"/>
      <c r="AR102" s="3163"/>
      <c r="AS102" s="3163"/>
      <c r="AT102" s="3163"/>
      <c r="AU102" s="3163"/>
      <c r="AV102" s="3163"/>
      <c r="AW102" s="3163"/>
      <c r="AX102" s="3163"/>
      <c r="AY102" s="3163"/>
      <c r="AZ102" s="3163"/>
      <c r="BA102" s="3163"/>
      <c r="BB102" s="3163"/>
      <c r="BC102" s="3163"/>
    </row>
    <row r="103" spans="2:55" ht="15" customHeight="1" x14ac:dyDescent="0.2">
      <c r="B103" s="2282" t="s">
        <v>585</v>
      </c>
      <c r="C103" s="2193"/>
      <c r="D103" s="2220"/>
      <c r="E103" s="3064"/>
      <c r="F103" s="3065"/>
      <c r="G103" s="3065"/>
      <c r="H103" s="3065"/>
      <c r="I103" s="3065"/>
      <c r="J103" s="3065"/>
      <c r="K103" s="3065"/>
      <c r="L103" s="3065"/>
      <c r="M103" s="3066"/>
      <c r="N103" s="1575"/>
      <c r="O103" s="1576"/>
      <c r="P103" s="1576"/>
      <c r="Q103" s="1576"/>
      <c r="R103" s="1576"/>
      <c r="S103" s="1576"/>
      <c r="T103" s="1576"/>
      <c r="U103" s="1576"/>
      <c r="V103" s="1576"/>
      <c r="W103" s="1576"/>
      <c r="X103" s="1576"/>
      <c r="Y103" s="433"/>
      <c r="Z103" s="975"/>
      <c r="AA103" s="1576"/>
      <c r="AB103" s="976"/>
      <c r="AC103" s="977"/>
      <c r="AD103" s="2193"/>
      <c r="AE103" s="2194"/>
      <c r="AF103" s="2194"/>
      <c r="AG103" s="2194"/>
      <c r="AH103" s="2194"/>
      <c r="AI103" s="2194"/>
      <c r="AJ103" s="2194"/>
      <c r="AK103" s="2194"/>
      <c r="AL103" s="2194"/>
      <c r="AM103" s="2194"/>
      <c r="AN103" s="2220"/>
      <c r="AO103" s="1447"/>
      <c r="AP103" s="1447"/>
      <c r="AQ103" s="3163"/>
      <c r="AR103" s="3163"/>
      <c r="AS103" s="3163"/>
      <c r="AT103" s="3163"/>
      <c r="AU103" s="3163"/>
      <c r="AV103" s="3163"/>
      <c r="AW103" s="3163"/>
      <c r="AX103" s="3163"/>
      <c r="AY103" s="3163"/>
      <c r="AZ103" s="3163"/>
      <c r="BA103" s="3163"/>
      <c r="BB103" s="3163"/>
      <c r="BC103" s="3163"/>
    </row>
    <row r="104" spans="2:55" ht="12.75" customHeight="1" x14ac:dyDescent="0.2">
      <c r="B104" s="2278"/>
      <c r="C104" s="2197"/>
      <c r="D104" s="2222"/>
      <c r="E104" s="3067"/>
      <c r="F104" s="3068"/>
      <c r="G104" s="3068"/>
      <c r="H104" s="3068"/>
      <c r="I104" s="3068"/>
      <c r="J104" s="3068"/>
      <c r="K104" s="3068"/>
      <c r="L104" s="3068"/>
      <c r="M104" s="3069"/>
      <c r="N104" s="1512"/>
      <c r="O104" s="1513"/>
      <c r="P104" s="1513"/>
      <c r="Q104" s="1513"/>
      <c r="R104" s="1513"/>
      <c r="S104" s="1513"/>
      <c r="T104" s="1513"/>
      <c r="U104" s="1513"/>
      <c r="V104" s="1513"/>
      <c r="W104" s="1513"/>
      <c r="X104" s="1513"/>
      <c r="Y104" s="1514"/>
      <c r="Z104" s="972"/>
      <c r="AA104" s="1513"/>
      <c r="AB104" s="973"/>
      <c r="AC104" s="974"/>
      <c r="AD104" s="2197"/>
      <c r="AE104" s="2198"/>
      <c r="AF104" s="2198"/>
      <c r="AG104" s="2198"/>
      <c r="AH104" s="2198"/>
      <c r="AI104" s="2198"/>
      <c r="AJ104" s="2198"/>
      <c r="AK104" s="2198"/>
      <c r="AL104" s="2198"/>
      <c r="AM104" s="2198"/>
      <c r="AN104" s="2222"/>
    </row>
    <row r="105" spans="2:55" ht="3" customHeight="1" x14ac:dyDescent="0.2">
      <c r="B105" s="1459"/>
      <c r="C105" s="1512"/>
      <c r="D105" s="1514"/>
      <c r="E105" s="1516"/>
      <c r="F105" s="1516"/>
      <c r="G105" s="1516"/>
      <c r="H105" s="1516"/>
      <c r="I105" s="1516"/>
      <c r="J105" s="1516"/>
      <c r="K105" s="1516"/>
      <c r="L105" s="1516"/>
      <c r="M105" s="1516"/>
      <c r="N105" s="1512"/>
      <c r="O105" s="1513"/>
      <c r="P105" s="1513"/>
      <c r="Q105" s="1513"/>
      <c r="R105" s="1513"/>
      <c r="S105" s="1513"/>
      <c r="T105" s="1513"/>
      <c r="U105" s="1513"/>
      <c r="V105" s="1513"/>
      <c r="W105" s="1513"/>
      <c r="X105" s="1513"/>
      <c r="Y105" s="1514"/>
      <c r="Z105" s="972"/>
      <c r="AA105" s="1513"/>
      <c r="AB105" s="968"/>
      <c r="AC105" s="969"/>
      <c r="AD105" s="1493"/>
      <c r="AE105" s="1493"/>
      <c r="AF105" s="1493"/>
      <c r="AG105" s="1493"/>
      <c r="AH105" s="1493"/>
      <c r="AI105" s="1493"/>
      <c r="AJ105" s="1493"/>
      <c r="AK105" s="1493"/>
      <c r="AL105" s="1493"/>
      <c r="AM105" s="1493"/>
      <c r="AN105" s="1494"/>
    </row>
    <row r="106" spans="2:55" ht="15" customHeight="1" x14ac:dyDescent="0.2">
      <c r="B106" s="2282" t="s">
        <v>586</v>
      </c>
      <c r="C106" s="3164"/>
      <c r="D106" s="3165"/>
      <c r="E106" s="3168"/>
      <c r="F106" s="3169"/>
      <c r="G106" s="3169"/>
      <c r="H106" s="3169"/>
      <c r="I106" s="3169"/>
      <c r="J106" s="3169"/>
      <c r="K106" s="3169"/>
      <c r="L106" s="3169"/>
      <c r="M106" s="3170"/>
      <c r="N106" s="1575"/>
      <c r="O106" s="1646"/>
      <c r="P106" s="1576"/>
      <c r="Q106" s="1576"/>
      <c r="R106" s="1576"/>
      <c r="S106" s="1576"/>
      <c r="T106" s="1576"/>
      <c r="U106" s="1576"/>
      <c r="V106" s="1576"/>
      <c r="W106" s="1576"/>
      <c r="X106" s="1576"/>
      <c r="Y106" s="433"/>
      <c r="Z106" s="975"/>
      <c r="AA106" s="1576"/>
      <c r="AB106" s="976"/>
      <c r="AC106" s="977"/>
      <c r="AD106" s="3139"/>
      <c r="AE106" s="3149"/>
      <c r="AF106" s="3149"/>
      <c r="AG106" s="3149"/>
      <c r="AH106" s="3149"/>
      <c r="AI106" s="3149"/>
      <c r="AJ106" s="3149"/>
      <c r="AK106" s="3149"/>
      <c r="AL106" s="3149"/>
      <c r="AM106" s="3149"/>
      <c r="AN106" s="3140"/>
    </row>
    <row r="107" spans="2:55" ht="12" customHeight="1" x14ac:dyDescent="0.2">
      <c r="B107" s="2278"/>
      <c r="C107" s="3166"/>
      <c r="D107" s="3167"/>
      <c r="E107" s="3171"/>
      <c r="F107" s="3172"/>
      <c r="G107" s="3172"/>
      <c r="H107" s="3172"/>
      <c r="I107" s="3172"/>
      <c r="J107" s="3172"/>
      <c r="K107" s="3172"/>
      <c r="L107" s="3172"/>
      <c r="M107" s="3173"/>
      <c r="N107" s="1512"/>
      <c r="O107" s="787"/>
      <c r="P107" s="1513"/>
      <c r="Q107" s="1513"/>
      <c r="R107" s="1513"/>
      <c r="S107" s="1513"/>
      <c r="T107" s="1513"/>
      <c r="U107" s="1513"/>
      <c r="V107" s="1513"/>
      <c r="W107" s="1513"/>
      <c r="X107" s="1513"/>
      <c r="Y107" s="1514"/>
      <c r="Z107" s="972"/>
      <c r="AA107" s="1513"/>
      <c r="AB107" s="973"/>
      <c r="AC107" s="974"/>
      <c r="AD107" s="3141"/>
      <c r="AE107" s="3150"/>
      <c r="AF107" s="3150"/>
      <c r="AG107" s="3150"/>
      <c r="AH107" s="3150"/>
      <c r="AI107" s="3150"/>
      <c r="AJ107" s="3150"/>
      <c r="AK107" s="3150"/>
      <c r="AL107" s="3150"/>
      <c r="AM107" s="3150"/>
      <c r="AN107" s="3142"/>
    </row>
    <row r="108" spans="2:55" ht="3" customHeight="1" x14ac:dyDescent="0.2">
      <c r="B108" s="1459"/>
      <c r="C108" s="1647"/>
      <c r="D108" s="1648"/>
      <c r="E108" s="1539"/>
      <c r="F108" s="1539"/>
      <c r="G108" s="1539"/>
      <c r="H108" s="1539"/>
      <c r="I108" s="1539"/>
      <c r="J108" s="1539"/>
      <c r="K108" s="1539"/>
      <c r="L108" s="1539"/>
      <c r="M108" s="1539"/>
      <c r="N108" s="1512"/>
      <c r="O108" s="787"/>
      <c r="P108" s="1513"/>
      <c r="Q108" s="1513"/>
      <c r="R108" s="1513"/>
      <c r="S108" s="1513"/>
      <c r="T108" s="1513"/>
      <c r="U108" s="1513"/>
      <c r="V108" s="1513"/>
      <c r="W108" s="1513"/>
      <c r="X108" s="1513"/>
      <c r="Y108" s="1514"/>
      <c r="Z108" s="564"/>
      <c r="AA108" s="1513"/>
      <c r="AB108" s="565"/>
      <c r="AC108" s="566"/>
      <c r="AD108" s="970"/>
      <c r="AE108" s="970"/>
      <c r="AF108" s="970"/>
      <c r="AG108" s="970"/>
      <c r="AH108" s="970"/>
      <c r="AI108" s="970"/>
      <c r="AJ108" s="970"/>
      <c r="AK108" s="970"/>
      <c r="AL108" s="970"/>
      <c r="AM108" s="970"/>
      <c r="AN108" s="971"/>
    </row>
    <row r="109" spans="2:55" ht="15" customHeight="1" x14ac:dyDescent="0.2">
      <c r="B109" s="2282" t="s">
        <v>587</v>
      </c>
      <c r="C109" s="3139"/>
      <c r="D109" s="3140"/>
      <c r="E109" s="3143"/>
      <c r="F109" s="3144"/>
      <c r="G109" s="3144"/>
      <c r="H109" s="3144"/>
      <c r="I109" s="3144"/>
      <c r="J109" s="3144"/>
      <c r="K109" s="3144"/>
      <c r="L109" s="3144"/>
      <c r="M109" s="3145"/>
      <c r="N109" s="1575"/>
      <c r="O109" s="1649"/>
      <c r="P109" s="1576"/>
      <c r="Q109" s="1576"/>
      <c r="R109" s="1576"/>
      <c r="S109" s="1576"/>
      <c r="T109" s="1576"/>
      <c r="U109" s="1576"/>
      <c r="V109" s="1576"/>
      <c r="W109" s="1576"/>
      <c r="X109" s="1576"/>
      <c r="Y109" s="433"/>
      <c r="Z109" s="975"/>
      <c r="AA109" s="1576"/>
      <c r="AB109" s="976"/>
      <c r="AC109" s="977"/>
      <c r="AD109" s="3139"/>
      <c r="AE109" s="3149"/>
      <c r="AF109" s="3149"/>
      <c r="AG109" s="3149"/>
      <c r="AH109" s="3149"/>
      <c r="AI109" s="3149"/>
      <c r="AJ109" s="3149"/>
      <c r="AK109" s="3149"/>
      <c r="AL109" s="3149"/>
      <c r="AM109" s="3149"/>
      <c r="AN109" s="3140"/>
    </row>
    <row r="110" spans="2:55" ht="12.75" customHeight="1" x14ac:dyDescent="0.2">
      <c r="B110" s="2278"/>
      <c r="C110" s="3141"/>
      <c r="D110" s="3142"/>
      <c r="E110" s="3146"/>
      <c r="F110" s="3147"/>
      <c r="G110" s="3147"/>
      <c r="H110" s="3147"/>
      <c r="I110" s="3147"/>
      <c r="J110" s="3147"/>
      <c r="K110" s="3147"/>
      <c r="L110" s="3147"/>
      <c r="M110" s="3148"/>
      <c r="N110" s="1512"/>
      <c r="O110" s="477"/>
      <c r="P110" s="1513"/>
      <c r="Q110" s="1513"/>
      <c r="R110" s="1513"/>
      <c r="S110" s="1513"/>
      <c r="T110" s="1513"/>
      <c r="U110" s="1513"/>
      <c r="V110" s="1513"/>
      <c r="W110" s="1513"/>
      <c r="X110" s="1513"/>
      <c r="Y110" s="1514"/>
      <c r="Z110" s="972"/>
      <c r="AA110" s="1513"/>
      <c r="AB110" s="973"/>
      <c r="AC110" s="974"/>
      <c r="AD110" s="3141"/>
      <c r="AE110" s="3150"/>
      <c r="AF110" s="3150"/>
      <c r="AG110" s="3150"/>
      <c r="AH110" s="3150"/>
      <c r="AI110" s="3150"/>
      <c r="AJ110" s="3150"/>
      <c r="AK110" s="3150"/>
      <c r="AL110" s="3150"/>
      <c r="AM110" s="3150"/>
      <c r="AN110" s="3142"/>
    </row>
    <row r="111" spans="2:55" ht="3" customHeight="1" x14ac:dyDescent="0.2">
      <c r="B111" s="1459"/>
      <c r="C111" s="476"/>
      <c r="D111" s="478"/>
      <c r="E111" s="1215"/>
      <c r="F111" s="1215"/>
      <c r="G111" s="1215"/>
      <c r="H111" s="1215"/>
      <c r="I111" s="1215"/>
      <c r="J111" s="1215"/>
      <c r="K111" s="1215"/>
      <c r="L111" s="1215"/>
      <c r="M111" s="1215"/>
      <c r="N111" s="1512"/>
      <c r="O111" s="477"/>
      <c r="P111" s="1513"/>
      <c r="Q111" s="1513"/>
      <c r="R111" s="1513"/>
      <c r="S111" s="1513"/>
      <c r="T111" s="1513"/>
      <c r="U111" s="1513"/>
      <c r="V111" s="1513"/>
      <c r="W111" s="1513"/>
      <c r="X111" s="1513"/>
      <c r="Y111" s="1514"/>
      <c r="Z111" s="564"/>
      <c r="AA111" s="1513"/>
      <c r="AB111" s="565"/>
      <c r="AC111" s="566"/>
      <c r="AD111" s="970"/>
      <c r="AE111" s="970"/>
      <c r="AF111" s="970"/>
      <c r="AG111" s="970"/>
      <c r="AH111" s="970"/>
      <c r="AI111" s="970"/>
      <c r="AJ111" s="970"/>
      <c r="AK111" s="970"/>
      <c r="AL111" s="970"/>
      <c r="AM111" s="970"/>
      <c r="AN111" s="971"/>
    </row>
    <row r="112" spans="2:55" ht="15" customHeight="1" x14ac:dyDescent="0.2">
      <c r="B112" s="1474" t="s">
        <v>588</v>
      </c>
      <c r="C112" s="1650"/>
      <c r="D112" s="1581"/>
      <c r="E112" s="1651"/>
      <c r="F112" s="1651"/>
      <c r="G112" s="1651"/>
      <c r="H112" s="1651"/>
      <c r="I112" s="1651"/>
      <c r="J112" s="1651"/>
      <c r="K112" s="1651"/>
      <c r="L112" s="1651"/>
      <c r="M112" s="1651"/>
      <c r="N112" s="1575"/>
      <c r="O112" s="1649"/>
      <c r="P112" s="1576"/>
      <c r="Q112" s="1576"/>
      <c r="R112" s="1576"/>
      <c r="S112" s="1576"/>
      <c r="T112" s="1576"/>
      <c r="U112" s="1576"/>
      <c r="V112" s="1576"/>
      <c r="W112" s="1576"/>
      <c r="X112" s="1576"/>
      <c r="Y112" s="433"/>
      <c r="Z112" s="975"/>
      <c r="AA112" s="1576"/>
      <c r="AB112" s="976"/>
      <c r="AC112" s="977"/>
      <c r="AD112" s="3139"/>
      <c r="AE112" s="3149"/>
      <c r="AF112" s="3149"/>
      <c r="AG112" s="3149"/>
      <c r="AH112" s="3149"/>
      <c r="AI112" s="3149"/>
      <c r="AJ112" s="3149"/>
      <c r="AK112" s="3149"/>
      <c r="AL112" s="3149"/>
      <c r="AM112" s="3149"/>
      <c r="AN112" s="3140"/>
    </row>
    <row r="113" spans="2:40" ht="13.5" customHeight="1" x14ac:dyDescent="0.2">
      <c r="B113" s="1473" t="s">
        <v>133</v>
      </c>
      <c r="C113" s="476"/>
      <c r="D113" s="478"/>
      <c r="E113" s="1215"/>
      <c r="F113" s="1215"/>
      <c r="G113" s="1215"/>
      <c r="H113" s="1215"/>
      <c r="I113" s="1215"/>
      <c r="J113" s="1215"/>
      <c r="K113" s="1215"/>
      <c r="L113" s="1215"/>
      <c r="M113" s="1215"/>
      <c r="N113" s="1512"/>
      <c r="O113" s="477"/>
      <c r="P113" s="1513"/>
      <c r="Q113" s="1513"/>
      <c r="R113" s="1513"/>
      <c r="S113" s="1513"/>
      <c r="T113" s="1513"/>
      <c r="U113" s="1513"/>
      <c r="V113" s="1513"/>
      <c r="W113" s="1513"/>
      <c r="X113" s="1513"/>
      <c r="Y113" s="1514"/>
      <c r="Z113" s="972"/>
      <c r="AA113" s="1513"/>
      <c r="AB113" s="973"/>
      <c r="AC113" s="974"/>
      <c r="AD113" s="3141"/>
      <c r="AE113" s="3150"/>
      <c r="AF113" s="3150"/>
      <c r="AG113" s="3150"/>
      <c r="AH113" s="3150"/>
      <c r="AI113" s="3150"/>
      <c r="AJ113" s="3150"/>
      <c r="AK113" s="3150"/>
      <c r="AL113" s="3150"/>
      <c r="AM113" s="3150"/>
      <c r="AN113" s="3142"/>
    </row>
    <row r="114" spans="2:40" ht="3" customHeight="1" x14ac:dyDescent="0.2">
      <c r="B114" s="1167"/>
      <c r="C114" s="979"/>
      <c r="D114" s="981"/>
      <c r="E114" s="980"/>
      <c r="F114" s="980"/>
      <c r="G114" s="980"/>
      <c r="H114" s="980"/>
      <c r="I114" s="980"/>
      <c r="J114" s="980"/>
      <c r="K114" s="980"/>
      <c r="L114" s="980"/>
      <c r="M114" s="980"/>
      <c r="N114" s="1010"/>
      <c r="O114" s="980"/>
      <c r="P114" s="797"/>
      <c r="Q114" s="797"/>
      <c r="R114" s="797"/>
      <c r="S114" s="797"/>
      <c r="T114" s="797"/>
      <c r="U114" s="797"/>
      <c r="V114" s="797"/>
      <c r="W114" s="797"/>
      <c r="X114" s="797"/>
      <c r="Y114" s="432"/>
      <c r="Z114" s="476"/>
      <c r="AA114" s="797"/>
      <c r="AB114" s="980"/>
      <c r="AC114" s="478"/>
      <c r="AD114" s="970"/>
      <c r="AE114" s="970"/>
      <c r="AF114" s="970"/>
      <c r="AG114" s="970"/>
      <c r="AH114" s="970"/>
      <c r="AI114" s="970"/>
      <c r="AJ114" s="970"/>
      <c r="AK114" s="970"/>
      <c r="AL114" s="970"/>
      <c r="AM114" s="970"/>
      <c r="AN114" s="971"/>
    </row>
    <row r="115" spans="2:40" ht="15" customHeight="1" x14ac:dyDescent="0.2">
      <c r="B115" s="1173"/>
      <c r="C115" s="2203" t="s">
        <v>124</v>
      </c>
      <c r="D115" s="2204"/>
      <c r="E115" s="2204"/>
      <c r="F115" s="2204"/>
      <c r="G115" s="2204"/>
      <c r="H115" s="2204"/>
      <c r="I115" s="2204"/>
      <c r="J115" s="2204"/>
      <c r="K115" s="2204"/>
      <c r="L115" s="2204"/>
      <c r="M115" s="2204"/>
      <c r="N115" s="2204"/>
      <c r="O115" s="2204"/>
      <c r="P115" s="2204"/>
      <c r="Q115" s="2204"/>
      <c r="R115" s="2204"/>
      <c r="S115" s="2204"/>
      <c r="T115" s="2204"/>
      <c r="U115" s="2204"/>
      <c r="V115" s="2204"/>
      <c r="W115" s="2204"/>
      <c r="X115" s="2204"/>
      <c r="Y115" s="2205"/>
      <c r="Z115" s="261"/>
      <c r="AA115" s="254"/>
      <c r="AB115" s="2203" t="s">
        <v>123</v>
      </c>
      <c r="AC115" s="2205"/>
      <c r="AD115" s="2350">
        <f ca="1">SUM(AD100:AN113)</f>
        <v>0</v>
      </c>
      <c r="AE115" s="2351"/>
      <c r="AF115" s="2351"/>
      <c r="AG115" s="2351"/>
      <c r="AH115" s="2351"/>
      <c r="AI115" s="2351"/>
      <c r="AJ115" s="2351"/>
      <c r="AK115" s="2351"/>
      <c r="AL115" s="2351"/>
      <c r="AM115" s="2351"/>
      <c r="AN115" s="1177"/>
    </row>
    <row r="116" spans="2:40" ht="3.75" customHeight="1" x14ac:dyDescent="0.2">
      <c r="B116" s="218"/>
      <c r="C116" s="2202"/>
      <c r="D116" s="2191"/>
      <c r="E116" s="2191"/>
      <c r="F116" s="2191"/>
      <c r="G116" s="2191"/>
      <c r="H116" s="2191"/>
      <c r="I116" s="2191"/>
      <c r="J116" s="2191"/>
      <c r="K116" s="2191"/>
      <c r="L116" s="2191"/>
      <c r="M116" s="2191"/>
      <c r="N116" s="2191"/>
      <c r="O116" s="2191"/>
      <c r="P116" s="2191"/>
      <c r="Q116" s="2191"/>
      <c r="R116" s="2191"/>
      <c r="S116" s="2191"/>
      <c r="T116" s="2191"/>
      <c r="U116" s="2191"/>
      <c r="V116" s="2191"/>
      <c r="W116" s="2191"/>
      <c r="X116" s="2191"/>
      <c r="Y116" s="2192"/>
      <c r="Z116" s="259"/>
      <c r="AA116" s="140"/>
      <c r="AB116" s="2202"/>
      <c r="AC116" s="2192"/>
      <c r="AD116" s="2353"/>
      <c r="AE116" s="2354"/>
      <c r="AF116" s="2354"/>
      <c r="AG116" s="2354"/>
      <c r="AH116" s="2354"/>
      <c r="AI116" s="2354"/>
      <c r="AJ116" s="2354"/>
      <c r="AK116" s="2354"/>
      <c r="AL116" s="2354"/>
      <c r="AM116" s="2354"/>
      <c r="AN116" s="1178"/>
    </row>
    <row r="117" spans="2:40" ht="3" customHeight="1" x14ac:dyDescent="0.2">
      <c r="B117" s="246"/>
      <c r="C117" s="2232"/>
      <c r="D117" s="2244"/>
      <c r="E117" s="2244"/>
      <c r="F117" s="2244"/>
      <c r="G117" s="2244"/>
      <c r="H117" s="2244"/>
      <c r="I117" s="2244"/>
      <c r="J117" s="2244"/>
      <c r="K117" s="2244"/>
      <c r="L117" s="2244"/>
      <c r="M117" s="2244"/>
      <c r="N117" s="2244"/>
      <c r="O117" s="2244"/>
      <c r="P117" s="2244"/>
      <c r="Q117" s="2244"/>
      <c r="R117" s="2244"/>
      <c r="S117" s="2244"/>
      <c r="T117" s="2244"/>
      <c r="U117" s="2244"/>
      <c r="V117" s="2244"/>
      <c r="W117" s="2244"/>
      <c r="X117" s="2244"/>
      <c r="Y117" s="2233"/>
      <c r="Z117" s="260"/>
      <c r="AA117" s="257"/>
      <c r="AB117" s="2232"/>
      <c r="AC117" s="2233"/>
      <c r="AD117" s="2356"/>
      <c r="AE117" s="2357"/>
      <c r="AF117" s="2357"/>
      <c r="AG117" s="2357"/>
      <c r="AH117" s="2357"/>
      <c r="AI117" s="2357"/>
      <c r="AJ117" s="2357"/>
      <c r="AK117" s="2357"/>
      <c r="AL117" s="2357"/>
      <c r="AM117" s="2357"/>
      <c r="AN117" s="258"/>
    </row>
    <row r="118" spans="2:40" ht="6.75" customHeight="1" x14ac:dyDescent="0.2">
      <c r="B118" s="8"/>
      <c r="C118" s="1168"/>
      <c r="D118" s="1168"/>
      <c r="E118" s="1168"/>
      <c r="F118" s="1168"/>
      <c r="G118" s="1168"/>
      <c r="H118" s="1168"/>
      <c r="I118" s="1168"/>
      <c r="J118" s="1168"/>
      <c r="K118" s="1168"/>
      <c r="L118" s="1168"/>
      <c r="M118" s="1168"/>
      <c r="N118" s="1168"/>
      <c r="O118" s="1168"/>
      <c r="P118" s="1168"/>
      <c r="Q118" s="1168"/>
      <c r="R118" s="1168"/>
      <c r="S118" s="1168"/>
      <c r="T118" s="1168"/>
      <c r="U118" s="1168"/>
      <c r="V118" s="1168"/>
      <c r="W118" s="1168"/>
      <c r="X118" s="1168"/>
      <c r="Y118" s="1168"/>
      <c r="Z118" s="1168"/>
      <c r="AA118" s="1168"/>
      <c r="AB118" s="532"/>
      <c r="AC118" s="532"/>
      <c r="AD118" s="532"/>
      <c r="AE118" s="1168"/>
      <c r="AF118" s="1168"/>
      <c r="AG118" s="100"/>
      <c r="AH118" s="8"/>
      <c r="AI118" s="8"/>
      <c r="AJ118" s="63"/>
      <c r="AK118" s="529"/>
      <c r="AL118" s="529"/>
      <c r="AM118" s="529"/>
      <c r="AN118" s="529"/>
    </row>
    <row r="119" spans="2:40" ht="3" customHeight="1" x14ac:dyDescent="0.2">
      <c r="B119" s="8"/>
      <c r="C119" s="1168"/>
      <c r="D119" s="1168"/>
      <c r="E119" s="1168"/>
      <c r="F119" s="1168"/>
      <c r="G119" s="1168"/>
      <c r="H119" s="1168"/>
      <c r="I119" s="1168"/>
      <c r="J119" s="1168"/>
      <c r="K119" s="1168"/>
      <c r="L119" s="1168"/>
      <c r="M119" s="1168"/>
      <c r="N119" s="1168"/>
      <c r="O119" s="1168"/>
      <c r="P119" s="1168"/>
      <c r="Q119" s="1168"/>
      <c r="R119" s="1168"/>
      <c r="S119" s="1168"/>
      <c r="T119" s="1168"/>
      <c r="U119" s="1168"/>
      <c r="V119" s="1168"/>
      <c r="W119" s="1168"/>
      <c r="X119" s="1168"/>
      <c r="Y119" s="1168"/>
      <c r="Z119" s="1168"/>
      <c r="AA119" s="1168"/>
      <c r="AB119" s="532"/>
      <c r="AC119" s="532"/>
      <c r="AD119" s="532"/>
      <c r="AE119" s="1168"/>
      <c r="AF119" s="1168"/>
      <c r="AG119" s="100"/>
      <c r="AH119" s="8"/>
      <c r="AI119" s="8"/>
      <c r="AJ119" s="63"/>
      <c r="AK119" s="529"/>
      <c r="AL119" s="529"/>
      <c r="AM119" s="529"/>
      <c r="AN119" s="529"/>
    </row>
    <row r="120" spans="2:40" ht="13.5" customHeight="1" x14ac:dyDescent="0.25">
      <c r="B120" s="105"/>
      <c r="C120" s="106" t="s">
        <v>665</v>
      </c>
      <c r="D120" s="106"/>
      <c r="E120" s="115"/>
      <c r="F120" s="106" t="s">
        <v>29</v>
      </c>
      <c r="G120" s="1181" t="s">
        <v>631</v>
      </c>
      <c r="H120" s="115"/>
      <c r="I120" s="106"/>
      <c r="J120" s="106"/>
      <c r="K120" s="106"/>
      <c r="L120" s="117"/>
      <c r="M120" s="51"/>
      <c r="N120" s="25"/>
      <c r="O120" s="25"/>
      <c r="P120" s="25"/>
      <c r="Q120" s="25"/>
      <c r="R120" s="25"/>
      <c r="S120" s="25"/>
      <c r="T120" s="25"/>
      <c r="U120" s="25"/>
      <c r="V120" s="25"/>
      <c r="W120" s="25"/>
      <c r="X120" s="25"/>
      <c r="Y120" s="25"/>
      <c r="Z120" s="25"/>
      <c r="AA120" s="25"/>
      <c r="AB120" s="533"/>
      <c r="AC120" s="532"/>
      <c r="AD120" s="63"/>
      <c r="AE120" s="51"/>
      <c r="AF120" s="51"/>
      <c r="AG120" s="51"/>
      <c r="AH120" s="51"/>
      <c r="AI120" s="51"/>
      <c r="AJ120" s="8"/>
      <c r="AK120" s="8"/>
      <c r="AL120" s="8"/>
      <c r="AM120" s="8"/>
      <c r="AN120" s="8"/>
    </row>
    <row r="121" spans="2:40" ht="3" customHeight="1" x14ac:dyDescent="0.2">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51"/>
      <c r="AE121" s="51"/>
      <c r="AF121" s="51"/>
      <c r="AG121" s="51"/>
      <c r="AH121" s="51"/>
      <c r="AI121" s="51"/>
      <c r="AJ121" s="8"/>
      <c r="AK121" s="8"/>
      <c r="AL121" s="8"/>
      <c r="AM121" s="8"/>
      <c r="AN121" s="8"/>
    </row>
    <row r="122" spans="2:40" ht="3" customHeight="1" x14ac:dyDescent="0.2">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51"/>
      <c r="AE122" s="51"/>
      <c r="AF122" s="51"/>
      <c r="AG122" s="51"/>
      <c r="AH122" s="51"/>
      <c r="AI122" s="51"/>
      <c r="AJ122" s="8"/>
      <c r="AK122" s="8"/>
      <c r="AL122" s="8"/>
      <c r="AM122" s="8"/>
      <c r="AN122" s="8"/>
    </row>
    <row r="123" spans="2:40" ht="9.75" customHeight="1" x14ac:dyDescent="0.2">
      <c r="B123" s="2270" t="s">
        <v>79</v>
      </c>
      <c r="C123" s="2203" t="s">
        <v>108</v>
      </c>
      <c r="D123" s="2204"/>
      <c r="E123" s="2204"/>
      <c r="F123" s="2204"/>
      <c r="G123" s="2204"/>
      <c r="H123" s="2204"/>
      <c r="I123" s="2204"/>
      <c r="J123" s="2204"/>
      <c r="K123" s="2204"/>
      <c r="L123" s="2204"/>
      <c r="M123" s="2204"/>
      <c r="N123" s="2204"/>
      <c r="O123" s="2205"/>
      <c r="P123" s="2203" t="s">
        <v>786</v>
      </c>
      <c r="Q123" s="2482"/>
      <c r="R123" s="2482"/>
      <c r="S123" s="2482"/>
      <c r="T123" s="2482"/>
      <c r="U123" s="2482"/>
      <c r="V123" s="2482"/>
      <c r="W123" s="2483"/>
      <c r="X123" s="2203" t="s">
        <v>666</v>
      </c>
      <c r="Y123" s="2204"/>
      <c r="Z123" s="2204"/>
      <c r="AA123" s="2204"/>
      <c r="AB123" s="2204"/>
      <c r="AC123" s="2204"/>
      <c r="AD123" s="2204"/>
      <c r="AE123" s="2204"/>
      <c r="AF123" s="2205"/>
      <c r="AG123" s="2203" t="s">
        <v>31</v>
      </c>
      <c r="AH123" s="2204"/>
      <c r="AI123" s="2204"/>
      <c r="AJ123" s="2204"/>
      <c r="AK123" s="2204"/>
      <c r="AL123" s="2204"/>
      <c r="AM123" s="2204"/>
      <c r="AN123" s="2205"/>
    </row>
    <row r="124" spans="2:40" ht="8.25" customHeight="1" x14ac:dyDescent="0.2">
      <c r="B124" s="2240"/>
      <c r="C124" s="2202"/>
      <c r="D124" s="2191"/>
      <c r="E124" s="2191"/>
      <c r="F124" s="2191"/>
      <c r="G124" s="2191"/>
      <c r="H124" s="2191"/>
      <c r="I124" s="2191"/>
      <c r="J124" s="2191"/>
      <c r="K124" s="2191"/>
      <c r="L124" s="2191"/>
      <c r="M124" s="2191"/>
      <c r="N124" s="2191"/>
      <c r="O124" s="2192"/>
      <c r="P124" s="2484"/>
      <c r="Q124" s="2485"/>
      <c r="R124" s="2485"/>
      <c r="S124" s="2485"/>
      <c r="T124" s="2485"/>
      <c r="U124" s="2485"/>
      <c r="V124" s="2485"/>
      <c r="W124" s="2486"/>
      <c r="X124" s="2202"/>
      <c r="Y124" s="2191"/>
      <c r="Z124" s="2191"/>
      <c r="AA124" s="2191"/>
      <c r="AB124" s="2191"/>
      <c r="AC124" s="2191"/>
      <c r="AD124" s="2191"/>
      <c r="AE124" s="2191"/>
      <c r="AF124" s="2192"/>
      <c r="AG124" s="2202"/>
      <c r="AH124" s="2191"/>
      <c r="AI124" s="2191"/>
      <c r="AJ124" s="2191"/>
      <c r="AK124" s="2191"/>
      <c r="AL124" s="2191"/>
      <c r="AM124" s="2191"/>
      <c r="AN124" s="2192"/>
    </row>
    <row r="125" spans="2:40" ht="3" customHeight="1" x14ac:dyDescent="0.2">
      <c r="B125" s="2240"/>
      <c r="C125" s="2232"/>
      <c r="D125" s="2244"/>
      <c r="E125" s="2244"/>
      <c r="F125" s="2244"/>
      <c r="G125" s="2244"/>
      <c r="H125" s="2244"/>
      <c r="I125" s="2244"/>
      <c r="J125" s="2244"/>
      <c r="K125" s="2244"/>
      <c r="L125" s="2244"/>
      <c r="M125" s="2244"/>
      <c r="N125" s="2244"/>
      <c r="O125" s="2233"/>
      <c r="P125" s="2487"/>
      <c r="Q125" s="2488"/>
      <c r="R125" s="2488"/>
      <c r="S125" s="2488"/>
      <c r="T125" s="2488"/>
      <c r="U125" s="2488"/>
      <c r="V125" s="2488"/>
      <c r="W125" s="2489"/>
      <c r="X125" s="2232"/>
      <c r="Y125" s="2244"/>
      <c r="Z125" s="2244"/>
      <c r="AA125" s="2244"/>
      <c r="AB125" s="2244"/>
      <c r="AC125" s="2244"/>
      <c r="AD125" s="2244"/>
      <c r="AE125" s="2244"/>
      <c r="AF125" s="2233"/>
      <c r="AG125" s="2232"/>
      <c r="AH125" s="2244"/>
      <c r="AI125" s="2244"/>
      <c r="AJ125" s="2244"/>
      <c r="AK125" s="2244"/>
      <c r="AL125" s="2244"/>
      <c r="AM125" s="2244"/>
      <c r="AN125" s="2233"/>
    </row>
    <row r="126" spans="2:40" s="44" customFormat="1" ht="15" customHeight="1" x14ac:dyDescent="0.2">
      <c r="B126" s="1170" t="s">
        <v>68</v>
      </c>
      <c r="C126" s="2269" t="s">
        <v>67</v>
      </c>
      <c r="D126" s="2238"/>
      <c r="E126" s="2238"/>
      <c r="F126" s="2238"/>
      <c r="G126" s="2238"/>
      <c r="H126" s="2238"/>
      <c r="I126" s="2238"/>
      <c r="J126" s="2238"/>
      <c r="K126" s="2238"/>
      <c r="L126" s="2238"/>
      <c r="M126" s="2238"/>
      <c r="N126" s="2238"/>
      <c r="O126" s="2239"/>
      <c r="P126" s="2269" t="s">
        <v>69</v>
      </c>
      <c r="Q126" s="2238"/>
      <c r="R126" s="2238"/>
      <c r="S126" s="2238"/>
      <c r="T126" s="2238"/>
      <c r="U126" s="2238"/>
      <c r="V126" s="2238"/>
      <c r="W126" s="2239"/>
      <c r="X126" s="2269" t="s">
        <v>70</v>
      </c>
      <c r="Y126" s="2238"/>
      <c r="Z126" s="2238"/>
      <c r="AA126" s="2238"/>
      <c r="AB126" s="2238"/>
      <c r="AC126" s="2238"/>
      <c r="AD126" s="2238"/>
      <c r="AE126" s="2238"/>
      <c r="AF126" s="2239"/>
      <c r="AG126" s="2238" t="s">
        <v>71</v>
      </c>
      <c r="AH126" s="2238"/>
      <c r="AI126" s="2238"/>
      <c r="AJ126" s="2238"/>
      <c r="AK126" s="2238"/>
      <c r="AL126" s="2238"/>
      <c r="AM126" s="2238"/>
      <c r="AN126" s="2239"/>
    </row>
    <row r="127" spans="2:40" ht="15" customHeight="1" x14ac:dyDescent="0.2">
      <c r="B127" s="2282" t="s">
        <v>584</v>
      </c>
      <c r="C127" s="2470"/>
      <c r="D127" s="2471"/>
      <c r="E127" s="2471"/>
      <c r="F127" s="2471"/>
      <c r="G127" s="2471"/>
      <c r="H127" s="2471"/>
      <c r="I127" s="2471"/>
      <c r="J127" s="2471"/>
      <c r="K127" s="2471"/>
      <c r="L127" s="2471"/>
      <c r="M127" s="2471"/>
      <c r="N127" s="2471"/>
      <c r="O127" s="2472"/>
      <c r="P127" s="2407"/>
      <c r="Q127" s="2408"/>
      <c r="R127" s="2408"/>
      <c r="S127" s="2408"/>
      <c r="T127" s="2408"/>
      <c r="U127" s="2408"/>
      <c r="V127" s="2408"/>
      <c r="W127" s="2409"/>
      <c r="X127" s="2413"/>
      <c r="Y127" s="2414"/>
      <c r="Z127" s="2414"/>
      <c r="AA127" s="2414"/>
      <c r="AB127" s="2414"/>
      <c r="AC127" s="2414"/>
      <c r="AD127" s="2414"/>
      <c r="AE127" s="2414"/>
      <c r="AF127" s="2415"/>
      <c r="AG127" s="2422"/>
      <c r="AH127" s="2423"/>
      <c r="AI127" s="2423"/>
      <c r="AJ127" s="2423"/>
      <c r="AK127" s="2423"/>
      <c r="AL127" s="2423"/>
      <c r="AM127" s="2423"/>
      <c r="AN127" s="1177"/>
    </row>
    <row r="128" spans="2:40" ht="6" customHeight="1" x14ac:dyDescent="0.2">
      <c r="B128" s="2278"/>
      <c r="C128" s="2473"/>
      <c r="D128" s="2474"/>
      <c r="E128" s="2474"/>
      <c r="F128" s="2474"/>
      <c r="G128" s="2474"/>
      <c r="H128" s="2474"/>
      <c r="I128" s="2474"/>
      <c r="J128" s="2474"/>
      <c r="K128" s="2474"/>
      <c r="L128" s="2474"/>
      <c r="M128" s="2474"/>
      <c r="N128" s="2474"/>
      <c r="O128" s="2475"/>
      <c r="P128" s="2410"/>
      <c r="Q128" s="2411"/>
      <c r="R128" s="2411"/>
      <c r="S128" s="2411"/>
      <c r="T128" s="2411"/>
      <c r="U128" s="2411"/>
      <c r="V128" s="2411"/>
      <c r="W128" s="2412"/>
      <c r="X128" s="2416"/>
      <c r="Y128" s="2417"/>
      <c r="Z128" s="2417"/>
      <c r="AA128" s="2417"/>
      <c r="AB128" s="2417"/>
      <c r="AC128" s="2417"/>
      <c r="AD128" s="2417"/>
      <c r="AE128" s="2417"/>
      <c r="AF128" s="2418"/>
      <c r="AG128" s="2424"/>
      <c r="AH128" s="2425"/>
      <c r="AI128" s="2425"/>
      <c r="AJ128" s="2425"/>
      <c r="AK128" s="2425"/>
      <c r="AL128" s="2425"/>
      <c r="AM128" s="2425"/>
      <c r="AN128" s="1178"/>
    </row>
    <row r="129" spans="1:41" ht="3" customHeight="1" x14ac:dyDescent="0.2">
      <c r="B129" s="1459"/>
      <c r="C129" s="2473"/>
      <c r="D129" s="2474"/>
      <c r="E129" s="2474"/>
      <c r="F129" s="2474"/>
      <c r="G129" s="2474"/>
      <c r="H129" s="2474"/>
      <c r="I129" s="2474"/>
      <c r="J129" s="2474"/>
      <c r="K129" s="2474"/>
      <c r="L129" s="2474"/>
      <c r="M129" s="2474"/>
      <c r="N129" s="2474"/>
      <c r="O129" s="2475"/>
      <c r="P129" s="2410"/>
      <c r="Q129" s="2411"/>
      <c r="R129" s="2411"/>
      <c r="S129" s="2411"/>
      <c r="T129" s="2411"/>
      <c r="U129" s="2411"/>
      <c r="V129" s="2411"/>
      <c r="W129" s="2412"/>
      <c r="X129" s="2419"/>
      <c r="Y129" s="2420"/>
      <c r="Z129" s="2420"/>
      <c r="AA129" s="2420"/>
      <c r="AB129" s="2420"/>
      <c r="AC129" s="2420"/>
      <c r="AD129" s="2420"/>
      <c r="AE129" s="2420"/>
      <c r="AF129" s="2421"/>
      <c r="AG129" s="1174"/>
      <c r="AH129" s="1174"/>
      <c r="AI129" s="1174"/>
      <c r="AJ129" s="1174"/>
      <c r="AK129" s="1174"/>
      <c r="AL129" s="1174"/>
      <c r="AM129" s="1174"/>
      <c r="AN129" s="475"/>
    </row>
    <row r="130" spans="1:41" ht="15" customHeight="1" x14ac:dyDescent="0.2">
      <c r="B130" s="2282" t="s">
        <v>585</v>
      </c>
      <c r="C130" s="2470"/>
      <c r="D130" s="2471"/>
      <c r="E130" s="2471"/>
      <c r="F130" s="2471"/>
      <c r="G130" s="2471"/>
      <c r="H130" s="2471"/>
      <c r="I130" s="2471"/>
      <c r="J130" s="2471"/>
      <c r="K130" s="2471"/>
      <c r="L130" s="2471"/>
      <c r="M130" s="2471"/>
      <c r="N130" s="2471"/>
      <c r="O130" s="2472"/>
      <c r="P130" s="2407"/>
      <c r="Q130" s="2408"/>
      <c r="R130" s="2408"/>
      <c r="S130" s="2408"/>
      <c r="T130" s="2408"/>
      <c r="U130" s="2408"/>
      <c r="V130" s="2408"/>
      <c r="W130" s="2409"/>
      <c r="X130" s="2413"/>
      <c r="Y130" s="2414"/>
      <c r="Z130" s="2414"/>
      <c r="AA130" s="2414"/>
      <c r="AB130" s="2414"/>
      <c r="AC130" s="2414"/>
      <c r="AD130" s="2414"/>
      <c r="AE130" s="2414"/>
      <c r="AF130" s="2415"/>
      <c r="AG130" s="2193"/>
      <c r="AH130" s="2194"/>
      <c r="AI130" s="2194"/>
      <c r="AJ130" s="2194"/>
      <c r="AK130" s="2194"/>
      <c r="AL130" s="2194"/>
      <c r="AM130" s="2194"/>
      <c r="AN130" s="1580"/>
    </row>
    <row r="131" spans="1:41" ht="6" customHeight="1" x14ac:dyDescent="0.2">
      <c r="B131" s="2278"/>
      <c r="C131" s="2473"/>
      <c r="D131" s="2474"/>
      <c r="E131" s="2474"/>
      <c r="F131" s="2474"/>
      <c r="G131" s="2474"/>
      <c r="H131" s="2474"/>
      <c r="I131" s="2474"/>
      <c r="J131" s="2474"/>
      <c r="K131" s="2474"/>
      <c r="L131" s="2474"/>
      <c r="M131" s="2474"/>
      <c r="N131" s="2474"/>
      <c r="O131" s="2475"/>
      <c r="P131" s="2410"/>
      <c r="Q131" s="2411"/>
      <c r="R131" s="2411"/>
      <c r="S131" s="2411"/>
      <c r="T131" s="2411"/>
      <c r="U131" s="2411"/>
      <c r="V131" s="2411"/>
      <c r="W131" s="2412"/>
      <c r="X131" s="2416"/>
      <c r="Y131" s="2417"/>
      <c r="Z131" s="2417"/>
      <c r="AA131" s="2417"/>
      <c r="AB131" s="2417"/>
      <c r="AC131" s="2417"/>
      <c r="AD131" s="2417"/>
      <c r="AE131" s="2417"/>
      <c r="AF131" s="2418"/>
      <c r="AG131" s="2197"/>
      <c r="AH131" s="2198"/>
      <c r="AI131" s="2198"/>
      <c r="AJ131" s="2198"/>
      <c r="AK131" s="2198"/>
      <c r="AL131" s="2198"/>
      <c r="AM131" s="2198"/>
      <c r="AN131" s="1494"/>
    </row>
    <row r="132" spans="1:41" ht="3" customHeight="1" x14ac:dyDescent="0.2">
      <c r="B132" s="1459"/>
      <c r="C132" s="2473"/>
      <c r="D132" s="2474"/>
      <c r="E132" s="2474"/>
      <c r="F132" s="2474"/>
      <c r="G132" s="2474"/>
      <c r="H132" s="2474"/>
      <c r="I132" s="2474"/>
      <c r="J132" s="2474"/>
      <c r="K132" s="2474"/>
      <c r="L132" s="2474"/>
      <c r="M132" s="2474"/>
      <c r="N132" s="2474"/>
      <c r="O132" s="2475"/>
      <c r="P132" s="2410"/>
      <c r="Q132" s="2411"/>
      <c r="R132" s="2411"/>
      <c r="S132" s="2411"/>
      <c r="T132" s="2411"/>
      <c r="U132" s="2411"/>
      <c r="V132" s="2411"/>
      <c r="W132" s="2412"/>
      <c r="X132" s="2419"/>
      <c r="Y132" s="2420"/>
      <c r="Z132" s="2420"/>
      <c r="AA132" s="2420"/>
      <c r="AB132" s="2420"/>
      <c r="AC132" s="2420"/>
      <c r="AD132" s="2420"/>
      <c r="AE132" s="2420"/>
      <c r="AF132" s="2421"/>
      <c r="AG132" s="1458"/>
      <c r="AH132" s="1458"/>
      <c r="AI132" s="1458"/>
      <c r="AJ132" s="1458"/>
      <c r="AK132" s="1458"/>
      <c r="AL132" s="1458"/>
      <c r="AM132" s="1458"/>
      <c r="AN132" s="1494"/>
    </row>
    <row r="133" spans="1:41" ht="15" customHeight="1" x14ac:dyDescent="0.2">
      <c r="B133" s="2282" t="s">
        <v>586</v>
      </c>
      <c r="C133" s="2470"/>
      <c r="D133" s="2471"/>
      <c r="E133" s="2471"/>
      <c r="F133" s="2471"/>
      <c r="G133" s="2471"/>
      <c r="H133" s="2471"/>
      <c r="I133" s="2471"/>
      <c r="J133" s="2471"/>
      <c r="K133" s="2471"/>
      <c r="L133" s="2471"/>
      <c r="M133" s="2471"/>
      <c r="N133" s="2471"/>
      <c r="O133" s="2472"/>
      <c r="P133" s="2407"/>
      <c r="Q133" s="2408"/>
      <c r="R133" s="2408"/>
      <c r="S133" s="2408"/>
      <c r="T133" s="2408"/>
      <c r="U133" s="2408"/>
      <c r="V133" s="2408"/>
      <c r="W133" s="2409"/>
      <c r="X133" s="2413"/>
      <c r="Y133" s="2414"/>
      <c r="Z133" s="2414"/>
      <c r="AA133" s="2414"/>
      <c r="AB133" s="2414"/>
      <c r="AC133" s="2414"/>
      <c r="AD133" s="2414"/>
      <c r="AE133" s="2414"/>
      <c r="AF133" s="2415"/>
      <c r="AG133" s="2193"/>
      <c r="AH133" s="2194"/>
      <c r="AI133" s="2194"/>
      <c r="AJ133" s="2194"/>
      <c r="AK133" s="2194"/>
      <c r="AL133" s="2194"/>
      <c r="AM133" s="2194"/>
      <c r="AN133" s="1581"/>
    </row>
    <row r="134" spans="1:41" ht="6" customHeight="1" x14ac:dyDescent="0.2">
      <c r="B134" s="2278"/>
      <c r="C134" s="2473"/>
      <c r="D134" s="2474"/>
      <c r="E134" s="2474"/>
      <c r="F134" s="2474"/>
      <c r="G134" s="2474"/>
      <c r="H134" s="2474"/>
      <c r="I134" s="2474"/>
      <c r="J134" s="2474"/>
      <c r="K134" s="2474"/>
      <c r="L134" s="2474"/>
      <c r="M134" s="2474"/>
      <c r="N134" s="2474"/>
      <c r="O134" s="2475"/>
      <c r="P134" s="2410"/>
      <c r="Q134" s="2411"/>
      <c r="R134" s="2411"/>
      <c r="S134" s="2411"/>
      <c r="T134" s="2411"/>
      <c r="U134" s="2411"/>
      <c r="V134" s="2411"/>
      <c r="W134" s="2412"/>
      <c r="X134" s="2416"/>
      <c r="Y134" s="2417"/>
      <c r="Z134" s="2417"/>
      <c r="AA134" s="2417"/>
      <c r="AB134" s="2417"/>
      <c r="AC134" s="2417"/>
      <c r="AD134" s="2417"/>
      <c r="AE134" s="2417"/>
      <c r="AF134" s="2418"/>
      <c r="AG134" s="2197"/>
      <c r="AH134" s="2198"/>
      <c r="AI134" s="2198"/>
      <c r="AJ134" s="2198"/>
      <c r="AK134" s="2198"/>
      <c r="AL134" s="2198"/>
      <c r="AM134" s="2198"/>
      <c r="AN134" s="478"/>
    </row>
    <row r="135" spans="1:41" ht="3" customHeight="1" x14ac:dyDescent="0.2">
      <c r="B135" s="1459"/>
      <c r="C135" s="2473"/>
      <c r="D135" s="2474"/>
      <c r="E135" s="2474"/>
      <c r="F135" s="2474"/>
      <c r="G135" s="2474"/>
      <c r="H135" s="2474"/>
      <c r="I135" s="2474"/>
      <c r="J135" s="2474"/>
      <c r="K135" s="2474"/>
      <c r="L135" s="2474"/>
      <c r="M135" s="2474"/>
      <c r="N135" s="2474"/>
      <c r="O135" s="2475"/>
      <c r="P135" s="2410"/>
      <c r="Q135" s="2411"/>
      <c r="R135" s="2411"/>
      <c r="S135" s="2411"/>
      <c r="T135" s="2411"/>
      <c r="U135" s="2411"/>
      <c r="V135" s="2411"/>
      <c r="W135" s="2412"/>
      <c r="X135" s="2419"/>
      <c r="Y135" s="2420"/>
      <c r="Z135" s="2420"/>
      <c r="AA135" s="2420"/>
      <c r="AB135" s="2420"/>
      <c r="AC135" s="2420"/>
      <c r="AD135" s="2420"/>
      <c r="AE135" s="2420"/>
      <c r="AF135" s="2421"/>
      <c r="AG135" s="1458"/>
      <c r="AH135" s="1458"/>
      <c r="AI135" s="1458"/>
      <c r="AJ135" s="1458"/>
      <c r="AK135" s="1458"/>
      <c r="AL135" s="1458"/>
      <c r="AM135" s="1458"/>
      <c r="AN135" s="971"/>
    </row>
    <row r="136" spans="1:41" ht="15" customHeight="1" x14ac:dyDescent="0.2">
      <c r="B136" s="2282" t="s">
        <v>587</v>
      </c>
      <c r="C136" s="2470"/>
      <c r="D136" s="2471"/>
      <c r="E136" s="2471"/>
      <c r="F136" s="2471"/>
      <c r="G136" s="2471"/>
      <c r="H136" s="2471"/>
      <c r="I136" s="2471"/>
      <c r="J136" s="2471"/>
      <c r="K136" s="2471"/>
      <c r="L136" s="2471"/>
      <c r="M136" s="2471"/>
      <c r="N136" s="2471"/>
      <c r="O136" s="2472"/>
      <c r="P136" s="2407"/>
      <c r="Q136" s="2408"/>
      <c r="R136" s="2408"/>
      <c r="S136" s="2408"/>
      <c r="T136" s="2408"/>
      <c r="U136" s="2408"/>
      <c r="V136" s="2408"/>
      <c r="W136" s="2409"/>
      <c r="X136" s="2413"/>
      <c r="Y136" s="2414"/>
      <c r="Z136" s="2414"/>
      <c r="AA136" s="2414"/>
      <c r="AB136" s="2414"/>
      <c r="AC136" s="2414"/>
      <c r="AD136" s="2414"/>
      <c r="AE136" s="2414"/>
      <c r="AF136" s="2415"/>
      <c r="AG136" s="2193"/>
      <c r="AH136" s="2194"/>
      <c r="AI136" s="2194"/>
      <c r="AJ136" s="2194"/>
      <c r="AK136" s="2194"/>
      <c r="AL136" s="2194"/>
      <c r="AM136" s="2194"/>
      <c r="AN136" s="1581"/>
    </row>
    <row r="137" spans="1:41" ht="3.75" customHeight="1" x14ac:dyDescent="0.2">
      <c r="B137" s="2278"/>
      <c r="C137" s="2473"/>
      <c r="D137" s="2474"/>
      <c r="E137" s="2474"/>
      <c r="F137" s="2474"/>
      <c r="G137" s="2474"/>
      <c r="H137" s="2474"/>
      <c r="I137" s="2474"/>
      <c r="J137" s="2474"/>
      <c r="K137" s="2474"/>
      <c r="L137" s="2474"/>
      <c r="M137" s="2474"/>
      <c r="N137" s="2474"/>
      <c r="O137" s="2475"/>
      <c r="P137" s="2410"/>
      <c r="Q137" s="2411"/>
      <c r="R137" s="2411"/>
      <c r="S137" s="2411"/>
      <c r="T137" s="2411"/>
      <c r="U137" s="2411"/>
      <c r="V137" s="2411"/>
      <c r="W137" s="2412"/>
      <c r="X137" s="2416"/>
      <c r="Y137" s="2417"/>
      <c r="Z137" s="2417"/>
      <c r="AA137" s="2417"/>
      <c r="AB137" s="2417"/>
      <c r="AC137" s="2417"/>
      <c r="AD137" s="2417"/>
      <c r="AE137" s="2417"/>
      <c r="AF137" s="2418"/>
      <c r="AG137" s="2197"/>
      <c r="AH137" s="2198"/>
      <c r="AI137" s="2198"/>
      <c r="AJ137" s="2198"/>
      <c r="AK137" s="2198"/>
      <c r="AL137" s="2198"/>
      <c r="AM137" s="2198"/>
      <c r="AN137" s="478"/>
    </row>
    <row r="138" spans="1:41" ht="3" customHeight="1" x14ac:dyDescent="0.2">
      <c r="B138" s="1459"/>
      <c r="C138" s="2473"/>
      <c r="D138" s="2474"/>
      <c r="E138" s="2474"/>
      <c r="F138" s="2474"/>
      <c r="G138" s="2474"/>
      <c r="H138" s="2474"/>
      <c r="I138" s="2474"/>
      <c r="J138" s="2474"/>
      <c r="K138" s="2474"/>
      <c r="L138" s="2474"/>
      <c r="M138" s="2474"/>
      <c r="N138" s="2474"/>
      <c r="O138" s="2475"/>
      <c r="P138" s="2410"/>
      <c r="Q138" s="2411"/>
      <c r="R138" s="2411"/>
      <c r="S138" s="2411"/>
      <c r="T138" s="2411"/>
      <c r="U138" s="2411"/>
      <c r="V138" s="2411"/>
      <c r="W138" s="2412"/>
      <c r="X138" s="2419"/>
      <c r="Y138" s="2420"/>
      <c r="Z138" s="2420"/>
      <c r="AA138" s="2420"/>
      <c r="AB138" s="2420"/>
      <c r="AC138" s="2420"/>
      <c r="AD138" s="2420"/>
      <c r="AE138" s="2420"/>
      <c r="AF138" s="2421"/>
      <c r="AG138" s="1458"/>
      <c r="AH138" s="1458"/>
      <c r="AI138" s="1458"/>
      <c r="AJ138" s="1458"/>
      <c r="AK138" s="1458"/>
      <c r="AL138" s="1458"/>
      <c r="AM138" s="1458"/>
      <c r="AN138" s="971"/>
    </row>
    <row r="139" spans="1:41" ht="15" customHeight="1" x14ac:dyDescent="0.2">
      <c r="B139" s="2282" t="s">
        <v>588</v>
      </c>
      <c r="C139" s="2470"/>
      <c r="D139" s="2471"/>
      <c r="E139" s="2471"/>
      <c r="F139" s="2471"/>
      <c r="G139" s="2471"/>
      <c r="H139" s="2471"/>
      <c r="I139" s="2471"/>
      <c r="J139" s="2471"/>
      <c r="K139" s="2471"/>
      <c r="L139" s="2471"/>
      <c r="M139" s="2471"/>
      <c r="N139" s="2471"/>
      <c r="O139" s="2472"/>
      <c r="P139" s="2407"/>
      <c r="Q139" s="2408"/>
      <c r="R139" s="2408"/>
      <c r="S139" s="2408"/>
      <c r="T139" s="2408"/>
      <c r="U139" s="2408"/>
      <c r="V139" s="2408"/>
      <c r="W139" s="2409"/>
      <c r="X139" s="2413"/>
      <c r="Y139" s="2414"/>
      <c r="Z139" s="2414"/>
      <c r="AA139" s="2414"/>
      <c r="AB139" s="2414"/>
      <c r="AC139" s="2414"/>
      <c r="AD139" s="2414"/>
      <c r="AE139" s="2414"/>
      <c r="AF139" s="2415"/>
      <c r="AG139" s="2193"/>
      <c r="AH139" s="2194"/>
      <c r="AI139" s="2194"/>
      <c r="AJ139" s="2194"/>
      <c r="AK139" s="2194"/>
      <c r="AL139" s="2194"/>
      <c r="AM139" s="2194"/>
      <c r="AN139" s="1581"/>
    </row>
    <row r="140" spans="1:41" ht="3.75" customHeight="1" x14ac:dyDescent="0.2">
      <c r="B140" s="2278"/>
      <c r="C140" s="2473"/>
      <c r="D140" s="2474"/>
      <c r="E140" s="2474"/>
      <c r="F140" s="2474"/>
      <c r="G140" s="2474"/>
      <c r="H140" s="2474"/>
      <c r="I140" s="2474"/>
      <c r="J140" s="2474"/>
      <c r="K140" s="2474"/>
      <c r="L140" s="2474"/>
      <c r="M140" s="2474"/>
      <c r="N140" s="2474"/>
      <c r="O140" s="2475"/>
      <c r="P140" s="2410"/>
      <c r="Q140" s="2411"/>
      <c r="R140" s="2411"/>
      <c r="S140" s="2411"/>
      <c r="T140" s="2411"/>
      <c r="U140" s="2411"/>
      <c r="V140" s="2411"/>
      <c r="W140" s="2412"/>
      <c r="X140" s="2416"/>
      <c r="Y140" s="2417"/>
      <c r="Z140" s="2417"/>
      <c r="AA140" s="2417"/>
      <c r="AB140" s="2417"/>
      <c r="AC140" s="2417"/>
      <c r="AD140" s="2417"/>
      <c r="AE140" s="2417"/>
      <c r="AF140" s="2418"/>
      <c r="AG140" s="2197"/>
      <c r="AH140" s="2198"/>
      <c r="AI140" s="2198"/>
      <c r="AJ140" s="2198"/>
      <c r="AK140" s="2198"/>
      <c r="AL140" s="2198"/>
      <c r="AM140" s="2198"/>
      <c r="AN140" s="478"/>
    </row>
    <row r="141" spans="1:41" ht="3" customHeight="1" x14ac:dyDescent="0.2">
      <c r="B141" s="2279"/>
      <c r="C141" s="2476"/>
      <c r="D141" s="2477"/>
      <c r="E141" s="2477"/>
      <c r="F141" s="2477"/>
      <c r="G141" s="2477"/>
      <c r="H141" s="2477"/>
      <c r="I141" s="2477"/>
      <c r="J141" s="2477"/>
      <c r="K141" s="2477"/>
      <c r="L141" s="2477"/>
      <c r="M141" s="2477"/>
      <c r="N141" s="2477"/>
      <c r="O141" s="2478"/>
      <c r="P141" s="2479"/>
      <c r="Q141" s="2480"/>
      <c r="R141" s="2480"/>
      <c r="S141" s="2480"/>
      <c r="T141" s="2480"/>
      <c r="U141" s="2480"/>
      <c r="V141" s="2480"/>
      <c r="W141" s="2481"/>
      <c r="X141" s="2490"/>
      <c r="Y141" s="2491"/>
      <c r="Z141" s="2491"/>
      <c r="AA141" s="2491"/>
      <c r="AB141" s="2491"/>
      <c r="AC141" s="2491"/>
      <c r="AD141" s="2491"/>
      <c r="AE141" s="2491"/>
      <c r="AF141" s="2492"/>
      <c r="AG141" s="530"/>
      <c r="AH141" s="530"/>
      <c r="AI141" s="530"/>
      <c r="AJ141" s="530"/>
      <c r="AK141" s="530"/>
      <c r="AL141" s="530"/>
      <c r="AM141" s="530"/>
      <c r="AN141" s="531"/>
    </row>
    <row r="142" spans="1:41" ht="9.9499999999999993" customHeight="1" thickBot="1" x14ac:dyDescent="0.25">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row>
    <row r="143" spans="1:41" ht="15" customHeight="1" thickBot="1" x14ac:dyDescent="0.25">
      <c r="B143" s="544" t="s">
        <v>141</v>
      </c>
      <c r="C143" s="545"/>
      <c r="D143" s="545"/>
      <c r="E143" s="545"/>
      <c r="F143" s="545"/>
      <c r="G143" s="545"/>
      <c r="H143" s="545"/>
      <c r="I143" s="545"/>
      <c r="J143" s="545"/>
      <c r="K143" s="545"/>
      <c r="L143" s="545"/>
      <c r="M143" s="545"/>
      <c r="N143" s="545"/>
      <c r="O143" s="545"/>
      <c r="P143" s="545"/>
      <c r="Q143" s="545"/>
      <c r="R143" s="545"/>
      <c r="S143" s="546"/>
      <c r="T143" s="544"/>
      <c r="U143" s="546"/>
      <c r="V143" s="76"/>
      <c r="W143" s="76"/>
      <c r="X143" s="76"/>
      <c r="Y143" s="76"/>
      <c r="Z143" s="76"/>
      <c r="AC143" s="966" t="s">
        <v>145</v>
      </c>
      <c r="AD143" s="966"/>
      <c r="AE143" s="966"/>
      <c r="AF143" s="8"/>
      <c r="AG143" s="1582">
        <v>2</v>
      </c>
      <c r="AH143" s="88" t="s">
        <v>146</v>
      </c>
      <c r="AI143" s="1582">
        <v>2</v>
      </c>
      <c r="AJ143" s="966" t="s">
        <v>174</v>
      </c>
    </row>
    <row r="144" spans="1:41" ht="9.9499999999999993" customHeight="1" x14ac:dyDescent="0.2">
      <c r="A144" s="1"/>
      <c r="B144" s="4"/>
      <c r="C144" s="4"/>
      <c r="Z144" s="24"/>
      <c r="AA144" s="24"/>
      <c r="AB144" s="24"/>
      <c r="AC144" s="24"/>
      <c r="AD144" s="24"/>
      <c r="AE144" s="24"/>
      <c r="AF144" s="24"/>
      <c r="AG144" s="24"/>
      <c r="AH144" s="24"/>
      <c r="AI144" s="24"/>
      <c r="AO144" s="79"/>
    </row>
    <row r="147" spans="21:21" ht="9.9499999999999993" customHeight="1" x14ac:dyDescent="0.2">
      <c r="U147" s="32"/>
    </row>
  </sheetData>
  <sheetProtection formatCells="0" formatColumns="0" formatRows="0"/>
  <mergeCells count="186">
    <mergeCell ref="AQ101:BC103"/>
    <mergeCell ref="E85:M86"/>
    <mergeCell ref="R85:AC86"/>
    <mergeCell ref="C100:D101"/>
    <mergeCell ref="C103:D104"/>
    <mergeCell ref="E103:M104"/>
    <mergeCell ref="AD103:AN104"/>
    <mergeCell ref="C106:D107"/>
    <mergeCell ref="E106:M107"/>
    <mergeCell ref="AD106:AN107"/>
    <mergeCell ref="B17:B19"/>
    <mergeCell ref="C17:Q19"/>
    <mergeCell ref="R17:AC17"/>
    <mergeCell ref="AD17:AN17"/>
    <mergeCell ref="R18:AC18"/>
    <mergeCell ref="R19:AC19"/>
    <mergeCell ref="AD19:AN19"/>
    <mergeCell ref="AK2:AL3"/>
    <mergeCell ref="AM2:AN3"/>
    <mergeCell ref="K3:AD3"/>
    <mergeCell ref="C5:J5"/>
    <mergeCell ref="L5:W5"/>
    <mergeCell ref="C6:J6"/>
    <mergeCell ref="B2:B8"/>
    <mergeCell ref="C2:J4"/>
    <mergeCell ref="K2:AD2"/>
    <mergeCell ref="AE2:AF8"/>
    <mergeCell ref="AG2:AH3"/>
    <mergeCell ref="AI2:AJ3"/>
    <mergeCell ref="B25:B26"/>
    <mergeCell ref="C25:Q26"/>
    <mergeCell ref="R25:AB26"/>
    <mergeCell ref="AD25:AM26"/>
    <mergeCell ref="AD27:AM29"/>
    <mergeCell ref="B28:B29"/>
    <mergeCell ref="C28:M29"/>
    <mergeCell ref="R28:AB29"/>
    <mergeCell ref="C20:Q20"/>
    <mergeCell ref="R20:AC20"/>
    <mergeCell ref="AD20:AN20"/>
    <mergeCell ref="B22:B23"/>
    <mergeCell ref="C22:Q23"/>
    <mergeCell ref="R22:AB23"/>
    <mergeCell ref="AD22:AM23"/>
    <mergeCell ref="B37:B38"/>
    <mergeCell ref="C37:Q38"/>
    <mergeCell ref="R37:AB38"/>
    <mergeCell ref="AD37:AM38"/>
    <mergeCell ref="B40:B41"/>
    <mergeCell ref="C40:P41"/>
    <mergeCell ref="R40:AB41"/>
    <mergeCell ref="AD40:AM41"/>
    <mergeCell ref="AD30:AM32"/>
    <mergeCell ref="B31:B32"/>
    <mergeCell ref="C31:Q32"/>
    <mergeCell ref="R31:AB32"/>
    <mergeCell ref="AD33:AM35"/>
    <mergeCell ref="B34:B35"/>
    <mergeCell ref="R34:AB35"/>
    <mergeCell ref="C35:P35"/>
    <mergeCell ref="AD48:AM50"/>
    <mergeCell ref="B49:B50"/>
    <mergeCell ref="C49:Q50"/>
    <mergeCell ref="R49:AB50"/>
    <mergeCell ref="AD51:AM53"/>
    <mergeCell ref="B52:B53"/>
    <mergeCell ref="C52:Q53"/>
    <mergeCell ref="R52:AB53"/>
    <mergeCell ref="B43:B44"/>
    <mergeCell ref="C43:M44"/>
    <mergeCell ref="N43:Q44"/>
    <mergeCell ref="R43:AB44"/>
    <mergeCell ref="AD43:AM44"/>
    <mergeCell ref="AD45:AM47"/>
    <mergeCell ref="B46:B47"/>
    <mergeCell ref="C46:Q47"/>
    <mergeCell ref="R46:AB47"/>
    <mergeCell ref="B61:B62"/>
    <mergeCell ref="R61:AB62"/>
    <mergeCell ref="AD61:AM62"/>
    <mergeCell ref="H62:Q62"/>
    <mergeCell ref="C63:Q65"/>
    <mergeCell ref="AB63:AC65"/>
    <mergeCell ref="AD63:AM65"/>
    <mergeCell ref="AD54:AM56"/>
    <mergeCell ref="B55:B56"/>
    <mergeCell ref="C55:Q56"/>
    <mergeCell ref="R55:AB56"/>
    <mergeCell ref="B58:B59"/>
    <mergeCell ref="C58:Q59"/>
    <mergeCell ref="R58:AB59"/>
    <mergeCell ref="AD58:AM59"/>
    <mergeCell ref="C72:D72"/>
    <mergeCell ref="N72:Q72"/>
    <mergeCell ref="R72:AC72"/>
    <mergeCell ref="AD72:AN72"/>
    <mergeCell ref="B73:B74"/>
    <mergeCell ref="E73:M74"/>
    <mergeCell ref="R73:AC74"/>
    <mergeCell ref="AD73:AN74"/>
    <mergeCell ref="B69:B71"/>
    <mergeCell ref="C69:D71"/>
    <mergeCell ref="E69:M70"/>
    <mergeCell ref="N69:Q69"/>
    <mergeCell ref="R69:AC69"/>
    <mergeCell ref="AD69:AN70"/>
    <mergeCell ref="N70:Q70"/>
    <mergeCell ref="R70:AC70"/>
    <mergeCell ref="E72:M72"/>
    <mergeCell ref="C73:D74"/>
    <mergeCell ref="B96:B98"/>
    <mergeCell ref="C96:D98"/>
    <mergeCell ref="E96:M97"/>
    <mergeCell ref="N96:Y96"/>
    <mergeCell ref="Z96:AC96"/>
    <mergeCell ref="AD96:AN97"/>
    <mergeCell ref="N97:Y97"/>
    <mergeCell ref="Z97:AC97"/>
    <mergeCell ref="B76:B77"/>
    <mergeCell ref="B79:B80"/>
    <mergeCell ref="B82:B84"/>
    <mergeCell ref="C88:M90"/>
    <mergeCell ref="P88:Q90"/>
    <mergeCell ref="R88:AB90"/>
    <mergeCell ref="C76:D77"/>
    <mergeCell ref="E76:M77"/>
    <mergeCell ref="R76:AC77"/>
    <mergeCell ref="C79:D80"/>
    <mergeCell ref="E79:M80"/>
    <mergeCell ref="R79:AC80"/>
    <mergeCell ref="C82:D83"/>
    <mergeCell ref="E82:M83"/>
    <mergeCell ref="R82:AC83"/>
    <mergeCell ref="C85:D86"/>
    <mergeCell ref="B103:B104"/>
    <mergeCell ref="B106:B107"/>
    <mergeCell ref="B109:B110"/>
    <mergeCell ref="C115:Y117"/>
    <mergeCell ref="AB115:AC117"/>
    <mergeCell ref="AD115:AM117"/>
    <mergeCell ref="C99:D99"/>
    <mergeCell ref="E99:M99"/>
    <mergeCell ref="N99:Y99"/>
    <mergeCell ref="Z99:AC99"/>
    <mergeCell ref="AD99:AN99"/>
    <mergeCell ref="B100:B101"/>
    <mergeCell ref="E100:M101"/>
    <mergeCell ref="AD100:AN101"/>
    <mergeCell ref="C109:D110"/>
    <mergeCell ref="E109:M110"/>
    <mergeCell ref="AD109:AN110"/>
    <mergeCell ref="AD112:AN113"/>
    <mergeCell ref="B123:B125"/>
    <mergeCell ref="C123:O125"/>
    <mergeCell ref="P123:W125"/>
    <mergeCell ref="X123:AF125"/>
    <mergeCell ref="AG123:AN125"/>
    <mergeCell ref="C126:O126"/>
    <mergeCell ref="P126:W126"/>
    <mergeCell ref="X126:AF126"/>
    <mergeCell ref="AG126:AN126"/>
    <mergeCell ref="B127:B128"/>
    <mergeCell ref="C127:O129"/>
    <mergeCell ref="P127:W129"/>
    <mergeCell ref="X127:AF129"/>
    <mergeCell ref="AG127:AM128"/>
    <mergeCell ref="B130:B131"/>
    <mergeCell ref="C130:O132"/>
    <mergeCell ref="P130:W132"/>
    <mergeCell ref="X130:AF132"/>
    <mergeCell ref="AG130:AM131"/>
    <mergeCell ref="B139:B141"/>
    <mergeCell ref="C139:O141"/>
    <mergeCell ref="P139:W141"/>
    <mergeCell ref="X139:AF141"/>
    <mergeCell ref="AG139:AM140"/>
    <mergeCell ref="B133:B134"/>
    <mergeCell ref="C133:O135"/>
    <mergeCell ref="P133:W135"/>
    <mergeCell ref="X133:AF135"/>
    <mergeCell ref="AG133:AM134"/>
    <mergeCell ref="B136:B137"/>
    <mergeCell ref="C136:O138"/>
    <mergeCell ref="P136:W138"/>
    <mergeCell ref="X136:AF138"/>
    <mergeCell ref="AG136:AM137"/>
  </mergeCells>
  <printOptions horizontalCentered="1"/>
  <pageMargins left="0.23622047244094491" right="0.19685039370078741" top="0.38" bottom="0" header="0.31" footer="0.23622047244094491"/>
  <pageSetup paperSize="5" scale="66"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V376"/>
  <sheetViews>
    <sheetView showGridLines="0" view="pageBreakPreview" topLeftCell="A88" zoomScaleNormal="90" zoomScaleSheetLayoutView="100" workbookViewId="0">
      <selection activeCell="K104" sqref="K104:N104"/>
    </sheetView>
  </sheetViews>
  <sheetFormatPr defaultColWidth="9.140625" defaultRowHeight="12.75" x14ac:dyDescent="0.2"/>
  <cols>
    <col min="1" max="1" width="4.42578125" style="1062" customWidth="1"/>
    <col min="2" max="2" width="3.85546875" style="1062" customWidth="1"/>
    <col min="3" max="3" width="3.28515625" style="1062" customWidth="1"/>
    <col min="4" max="4" width="3.7109375" style="1062" customWidth="1"/>
    <col min="5" max="5" width="4.42578125" style="1062" customWidth="1"/>
    <col min="6" max="10" width="3.85546875" style="1062" customWidth="1"/>
    <col min="11" max="11" width="4.7109375" style="1062" customWidth="1"/>
    <col min="12" max="13" width="3.85546875" style="1062" customWidth="1"/>
    <col min="14" max="14" width="3.28515625" style="1062" customWidth="1"/>
    <col min="15" max="15" width="3.140625" style="1062" customWidth="1"/>
    <col min="16" max="16" width="4.28515625" style="1062" customWidth="1"/>
    <col min="17" max="17" width="3.85546875" style="1062" customWidth="1"/>
    <col min="18" max="18" width="4.42578125" style="1062" customWidth="1"/>
    <col min="19" max="19" width="5.28515625" style="1062" customWidth="1"/>
    <col min="20" max="23" width="3.7109375" style="1062" customWidth="1"/>
    <col min="24" max="24" width="4.28515625" style="1062" customWidth="1"/>
    <col min="25" max="25" width="3.85546875" style="1062" customWidth="1"/>
    <col min="26" max="28" width="4.28515625" style="1062" customWidth="1"/>
    <col min="29" max="29" width="2.5703125" style="1062" customWidth="1"/>
    <col min="30" max="31" width="3.85546875" style="1062" customWidth="1"/>
    <col min="32" max="32" width="3.5703125" style="1062" customWidth="1"/>
    <col min="33" max="33" width="3.85546875" style="1062" customWidth="1"/>
    <col min="34" max="34" width="3.5703125" style="1062" customWidth="1"/>
    <col min="35" max="35" width="3.5703125" style="1058" customWidth="1"/>
    <col min="36" max="39" width="9.140625" style="1058"/>
    <col min="40" max="16384" width="9.140625" style="1062"/>
  </cols>
  <sheetData>
    <row r="1" spans="1:34" s="1058" customFormat="1" ht="33.75" x14ac:dyDescent="0.5">
      <c r="A1" s="1861" t="s">
        <v>997</v>
      </c>
      <c r="B1" s="1861"/>
      <c r="C1" s="1861"/>
      <c r="D1" s="1861"/>
      <c r="E1" s="1861"/>
      <c r="F1" s="1861"/>
      <c r="G1" s="1861"/>
      <c r="H1" s="1861"/>
      <c r="I1" s="1861"/>
      <c r="J1" s="1861"/>
      <c r="K1" s="1861"/>
      <c r="L1" s="1861"/>
      <c r="M1" s="1861"/>
      <c r="N1" s="1861"/>
      <c r="O1" s="1861"/>
      <c r="P1" s="1861"/>
      <c r="Q1" s="1861"/>
      <c r="R1" s="1861"/>
      <c r="S1" s="1861"/>
      <c r="T1" s="1861"/>
      <c r="U1" s="1861"/>
      <c r="V1" s="1861"/>
      <c r="W1" s="1861"/>
      <c r="X1" s="1861"/>
      <c r="Y1" s="1861"/>
      <c r="Z1" s="1861"/>
      <c r="AA1" s="1861"/>
      <c r="AB1" s="1861"/>
      <c r="AC1" s="1861"/>
      <c r="AD1" s="1861"/>
      <c r="AE1" s="1861"/>
      <c r="AF1" s="1861"/>
      <c r="AG1" s="1861"/>
      <c r="AH1" s="1861"/>
    </row>
    <row r="2" spans="1:34" s="1058" customFormat="1" x14ac:dyDescent="0.2">
      <c r="A2" s="1082"/>
      <c r="B2" s="1082"/>
      <c r="C2" s="1082"/>
      <c r="D2" s="1082"/>
      <c r="E2" s="1082"/>
      <c r="F2" s="1082"/>
      <c r="G2" s="1082"/>
      <c r="H2" s="1082"/>
      <c r="I2" s="1082"/>
      <c r="J2" s="1082"/>
      <c r="K2" s="1082"/>
      <c r="L2" s="1082"/>
      <c r="M2" s="1082"/>
      <c r="N2" s="1082"/>
      <c r="O2" s="1082"/>
      <c r="P2" s="1082"/>
      <c r="Q2" s="1082"/>
      <c r="R2" s="1082"/>
      <c r="S2" s="1082"/>
      <c r="T2" s="1082"/>
      <c r="U2" s="1082"/>
      <c r="V2" s="1082"/>
      <c r="W2" s="1082"/>
      <c r="X2" s="1082"/>
      <c r="Y2" s="1082"/>
      <c r="Z2" s="1082"/>
      <c r="AA2" s="1082"/>
      <c r="AB2" s="1082"/>
      <c r="AC2" s="1082"/>
      <c r="AD2" s="1082"/>
      <c r="AE2" s="1082"/>
      <c r="AF2" s="1082"/>
      <c r="AG2" s="1082"/>
      <c r="AH2" s="1082"/>
    </row>
    <row r="3" spans="1:34" s="1124" customFormat="1" x14ac:dyDescent="0.2">
      <c r="A3" s="1121">
        <v>1</v>
      </c>
      <c r="B3" s="1122" t="s">
        <v>998</v>
      </c>
      <c r="C3" s="1123"/>
      <c r="D3" s="1123"/>
      <c r="E3" s="1123"/>
      <c r="F3" s="1123"/>
      <c r="G3" s="1123"/>
      <c r="H3" s="1123"/>
      <c r="I3" s="1123"/>
      <c r="J3" s="1123"/>
      <c r="K3" s="1123"/>
      <c r="L3" s="1123"/>
      <c r="M3" s="1123"/>
      <c r="N3" s="1123"/>
      <c r="O3" s="1123"/>
      <c r="P3" s="1123"/>
      <c r="Q3" s="1123"/>
      <c r="R3" s="1123"/>
      <c r="S3" s="1123"/>
      <c r="T3" s="1123"/>
      <c r="U3" s="1123"/>
      <c r="V3" s="1123"/>
      <c r="W3" s="1123"/>
      <c r="X3" s="1123"/>
      <c r="Y3" s="1123"/>
      <c r="Z3" s="1123"/>
      <c r="AA3" s="1123"/>
      <c r="AB3" s="1123"/>
      <c r="AC3" s="1123"/>
      <c r="AD3" s="1123"/>
      <c r="AE3" s="1123"/>
      <c r="AF3" s="1123"/>
      <c r="AG3" s="1123"/>
      <c r="AH3" s="1123"/>
    </row>
    <row r="4" spans="1:34" s="1058" customFormat="1" x14ac:dyDescent="0.2">
      <c r="A4" s="1082"/>
      <c r="B4" s="1082"/>
      <c r="C4" s="1082"/>
      <c r="D4" s="1082"/>
      <c r="E4" s="1082"/>
      <c r="F4" s="1082"/>
      <c r="G4" s="1082"/>
      <c r="H4" s="1082"/>
      <c r="I4" s="1082"/>
      <c r="J4" s="1082"/>
      <c r="K4" s="1082"/>
      <c r="L4" s="1082"/>
      <c r="M4" s="1082"/>
      <c r="N4" s="1082"/>
      <c r="O4" s="1082"/>
      <c r="P4" s="1082"/>
      <c r="Q4" s="1082"/>
      <c r="R4" s="1082"/>
      <c r="S4" s="1082"/>
      <c r="T4" s="1082"/>
      <c r="U4" s="1082"/>
      <c r="V4" s="1082"/>
      <c r="W4" s="1082"/>
      <c r="X4" s="1082"/>
      <c r="Y4" s="1082"/>
      <c r="Z4" s="1082"/>
      <c r="AA4" s="1082"/>
      <c r="AB4" s="1082"/>
      <c r="AC4" s="1082"/>
      <c r="AD4" s="1082"/>
      <c r="AE4" s="1082"/>
      <c r="AF4" s="1082"/>
      <c r="AG4" s="1082"/>
      <c r="AH4" s="1082"/>
    </row>
    <row r="5" spans="1:34" s="1058" customFormat="1" ht="13.5" thickBot="1" x14ac:dyDescent="0.25">
      <c r="A5" s="1082"/>
      <c r="B5" s="1145" t="s">
        <v>1076</v>
      </c>
      <c r="C5" s="1084" t="s">
        <v>1092</v>
      </c>
      <c r="D5" s="1082"/>
      <c r="E5" s="1082"/>
      <c r="F5" s="1082"/>
      <c r="G5" s="1082"/>
      <c r="H5" s="1082"/>
      <c r="I5" s="1082"/>
      <c r="J5" s="1082"/>
      <c r="K5" s="1082"/>
      <c r="L5" s="1082"/>
      <c r="M5" s="1082"/>
      <c r="N5" s="1082"/>
      <c r="O5" s="1082"/>
      <c r="P5" s="1082"/>
      <c r="Q5" s="1082"/>
      <c r="R5" s="1082"/>
      <c r="S5" s="1082"/>
      <c r="T5" s="1082"/>
      <c r="U5" s="1082"/>
      <c r="V5" s="1082"/>
      <c r="W5" s="1082"/>
      <c r="X5" s="1082"/>
      <c r="Y5" s="1082"/>
      <c r="Z5" s="1082"/>
      <c r="AA5" s="1082"/>
      <c r="AB5" s="1082"/>
      <c r="AC5" s="1082"/>
      <c r="AD5" s="1082"/>
      <c r="AE5" s="1082"/>
      <c r="AF5" s="1082"/>
      <c r="AG5" s="1082"/>
      <c r="AH5" s="1082"/>
    </row>
    <row r="6" spans="1:34" s="1058" customFormat="1" ht="14.25" thickTop="1" thickBot="1" x14ac:dyDescent="0.25">
      <c r="A6" s="1082"/>
      <c r="B6" s="1083" t="s">
        <v>327</v>
      </c>
      <c r="C6" s="1084" t="s">
        <v>1291</v>
      </c>
      <c r="D6" s="1082"/>
      <c r="E6" s="1082"/>
      <c r="F6" s="1082"/>
      <c r="G6" s="1082"/>
      <c r="H6" s="1082"/>
      <c r="I6" s="1082"/>
      <c r="J6" s="1082"/>
      <c r="K6" s="1082"/>
      <c r="L6" s="1082"/>
      <c r="M6" s="1082"/>
      <c r="N6" s="1082"/>
      <c r="O6" s="1082"/>
      <c r="P6" s="1082"/>
      <c r="Q6" s="1082"/>
      <c r="R6" s="1082"/>
      <c r="S6" s="1082"/>
      <c r="T6" s="1082"/>
      <c r="U6" s="1082"/>
      <c r="V6" s="1082"/>
      <c r="W6" s="1862"/>
      <c r="X6" s="1863"/>
      <c r="Y6" s="1863"/>
      <c r="Z6" s="1863"/>
      <c r="AA6" s="1864"/>
      <c r="AB6" s="1082"/>
      <c r="AC6" s="1082"/>
      <c r="AD6" s="1082"/>
      <c r="AE6" s="1082"/>
      <c r="AF6" s="1082"/>
      <c r="AG6" s="1082"/>
      <c r="AH6" s="1082"/>
    </row>
    <row r="7" spans="1:34" s="1058" customFormat="1" ht="14.25" thickTop="1" thickBot="1" x14ac:dyDescent="0.25">
      <c r="A7" s="1082"/>
      <c r="B7" s="1085" t="s">
        <v>1084</v>
      </c>
      <c r="C7" s="1082" t="s">
        <v>1292</v>
      </c>
      <c r="D7" s="1082"/>
      <c r="E7" s="1082"/>
      <c r="F7" s="1082"/>
      <c r="G7" s="1082"/>
      <c r="H7" s="1082"/>
      <c r="I7" s="1082"/>
      <c r="J7" s="1082"/>
      <c r="K7" s="1082"/>
      <c r="L7" s="1082"/>
      <c r="M7" s="1082"/>
      <c r="N7" s="1082"/>
      <c r="O7" s="1082"/>
      <c r="P7" s="1082"/>
      <c r="Q7" s="1082"/>
      <c r="R7" s="1082"/>
      <c r="S7" s="1082"/>
      <c r="T7" s="1082"/>
      <c r="U7" s="1082"/>
      <c r="V7" s="1082"/>
      <c r="W7" s="1862"/>
      <c r="X7" s="1863"/>
      <c r="Y7" s="1863"/>
      <c r="Z7" s="1863"/>
      <c r="AA7" s="1864"/>
      <c r="AB7" s="1082"/>
      <c r="AC7" s="1082"/>
      <c r="AD7" s="1082"/>
      <c r="AE7" s="1082"/>
      <c r="AF7" s="1082"/>
      <c r="AG7" s="1082"/>
      <c r="AH7" s="1082"/>
    </row>
    <row r="8" spans="1:34" s="1058" customFormat="1" ht="14.25" thickTop="1" thickBot="1" x14ac:dyDescent="0.25">
      <c r="A8" s="1082"/>
      <c r="B8" s="1085" t="s">
        <v>1085</v>
      </c>
      <c r="C8" s="1082" t="s">
        <v>1293</v>
      </c>
      <c r="D8" s="1082"/>
      <c r="E8" s="1082"/>
      <c r="F8" s="1082"/>
      <c r="G8" s="1082"/>
      <c r="H8" s="1082"/>
      <c r="I8" s="1082"/>
      <c r="J8" s="1082"/>
      <c r="K8" s="1082"/>
      <c r="L8" s="1082"/>
      <c r="M8" s="1082"/>
      <c r="N8" s="1082"/>
      <c r="O8" s="1082"/>
      <c r="P8" s="1082"/>
      <c r="Q8" s="1082"/>
      <c r="R8" s="1082"/>
      <c r="S8" s="1082"/>
      <c r="T8" s="1082"/>
      <c r="U8" s="1082"/>
      <c r="V8" s="1082"/>
      <c r="W8" s="1862"/>
      <c r="X8" s="1863"/>
      <c r="Y8" s="1863"/>
      <c r="Z8" s="1863"/>
      <c r="AA8" s="1864"/>
      <c r="AB8" s="1082"/>
      <c r="AC8" s="1082"/>
      <c r="AD8" s="1082"/>
      <c r="AE8" s="1082"/>
      <c r="AF8" s="1082"/>
      <c r="AG8" s="1082"/>
      <c r="AH8" s="1082"/>
    </row>
    <row r="9" spans="1:34" s="1058" customFormat="1" ht="14.25" thickTop="1" thickBot="1" x14ac:dyDescent="0.25">
      <c r="A9" s="1082"/>
      <c r="B9" s="1085" t="s">
        <v>1086</v>
      </c>
      <c r="C9" s="1082" t="s">
        <v>1294</v>
      </c>
      <c r="D9" s="1082"/>
      <c r="E9" s="1082"/>
      <c r="F9" s="1082"/>
      <c r="G9" s="1082"/>
      <c r="H9" s="1082"/>
      <c r="I9" s="1082"/>
      <c r="J9" s="1082"/>
      <c r="K9" s="1082"/>
      <c r="L9" s="1082"/>
      <c r="M9" s="1082"/>
      <c r="N9" s="1082"/>
      <c r="O9" s="1082"/>
      <c r="P9" s="1082"/>
      <c r="Q9" s="1082"/>
      <c r="R9" s="1082"/>
      <c r="S9" s="1082"/>
      <c r="T9" s="1082"/>
      <c r="U9" s="1082"/>
      <c r="V9" s="1082"/>
      <c r="W9" s="1862"/>
      <c r="X9" s="1863"/>
      <c r="Y9" s="1863"/>
      <c r="Z9" s="1863"/>
      <c r="AA9" s="1864"/>
      <c r="AB9" s="1082"/>
      <c r="AC9" s="1082"/>
      <c r="AD9" s="1082"/>
      <c r="AE9" s="1082"/>
      <c r="AF9" s="1082"/>
      <c r="AG9" s="1082"/>
      <c r="AH9" s="1082"/>
    </row>
    <row r="10" spans="1:34" s="1058" customFormat="1" ht="14.25" thickTop="1" thickBot="1" x14ac:dyDescent="0.25">
      <c r="A10" s="1082"/>
      <c r="B10" s="1085" t="s">
        <v>1087</v>
      </c>
      <c r="C10" s="1082" t="s">
        <v>1075</v>
      </c>
      <c r="D10" s="1082"/>
      <c r="E10" s="1082"/>
      <c r="F10" s="1082"/>
      <c r="G10" s="1082"/>
      <c r="H10" s="1082"/>
      <c r="I10" s="1082"/>
      <c r="J10" s="1082"/>
      <c r="K10" s="1082"/>
      <c r="L10" s="1082"/>
      <c r="M10" s="1082"/>
      <c r="N10" s="1082"/>
      <c r="O10" s="1082"/>
      <c r="P10" s="1082"/>
      <c r="Q10" s="1082"/>
      <c r="R10" s="1082"/>
      <c r="S10" s="1082"/>
      <c r="T10" s="1082"/>
      <c r="U10" s="1082"/>
      <c r="V10" s="1082"/>
      <c r="W10" s="1862"/>
      <c r="X10" s="1863"/>
      <c r="Y10" s="1863"/>
      <c r="Z10" s="1863"/>
      <c r="AA10" s="1864"/>
      <c r="AB10" s="1082"/>
      <c r="AC10" s="1082"/>
      <c r="AD10" s="1082"/>
      <c r="AE10" s="1082"/>
      <c r="AF10" s="1082"/>
      <c r="AG10" s="1082"/>
      <c r="AH10" s="1082"/>
    </row>
    <row r="11" spans="1:34" s="1058" customFormat="1" ht="14.25" thickTop="1" thickBot="1" x14ac:dyDescent="0.25">
      <c r="A11" s="1082"/>
      <c r="B11" s="1083" t="s">
        <v>329</v>
      </c>
      <c r="C11" s="1084" t="s">
        <v>1093</v>
      </c>
      <c r="D11" s="1082"/>
      <c r="E11" s="1082"/>
      <c r="F11" s="1082"/>
      <c r="G11" s="1082"/>
      <c r="H11" s="1082"/>
      <c r="I11" s="1082"/>
      <c r="J11" s="1082"/>
      <c r="K11" s="1082"/>
      <c r="L11" s="1082"/>
      <c r="M11" s="1082"/>
      <c r="N11" s="1082"/>
      <c r="O11" s="1082"/>
      <c r="P11" s="1082"/>
      <c r="Q11" s="1082"/>
      <c r="R11" s="1082"/>
      <c r="S11" s="1082"/>
      <c r="T11" s="1082"/>
      <c r="U11" s="1082"/>
      <c r="V11" s="1082"/>
      <c r="W11" s="2004">
        <f>+SUM(W7:AA10)</f>
        <v>0</v>
      </c>
      <c r="X11" s="2005"/>
      <c r="Y11" s="2005"/>
      <c r="Z11" s="2005"/>
      <c r="AA11" s="2006"/>
      <c r="AB11" s="1082"/>
      <c r="AC11" s="1082"/>
      <c r="AD11" s="1082"/>
      <c r="AE11" s="1082"/>
      <c r="AF11" s="1082"/>
      <c r="AG11" s="1082"/>
      <c r="AH11" s="1082"/>
    </row>
    <row r="12" spans="1:34" s="1058" customFormat="1" ht="14.25" thickTop="1" thickBot="1" x14ac:dyDescent="0.25">
      <c r="A12" s="1082"/>
      <c r="B12" s="1083" t="s">
        <v>330</v>
      </c>
      <c r="C12" s="1084" t="s">
        <v>1094</v>
      </c>
      <c r="D12" s="1082"/>
      <c r="E12" s="1082"/>
      <c r="F12" s="1082"/>
      <c r="G12" s="1082"/>
      <c r="H12" s="1082"/>
      <c r="I12" s="1082"/>
      <c r="J12" s="1082"/>
      <c r="K12" s="1082"/>
      <c r="L12" s="1082"/>
      <c r="M12" s="1082"/>
      <c r="N12" s="1082"/>
      <c r="O12" s="1082"/>
      <c r="P12" s="1082"/>
      <c r="Q12" s="1082"/>
      <c r="R12" s="1082"/>
      <c r="S12" s="1082"/>
      <c r="T12" s="1082"/>
      <c r="U12" s="1082"/>
      <c r="V12" s="1082"/>
      <c r="W12" s="1885" t="e">
        <f>+W11/US1040INCOME</f>
        <v>#DIV/0!</v>
      </c>
      <c r="X12" s="1886"/>
      <c r="Y12" s="1886"/>
      <c r="Z12" s="1886"/>
      <c r="AA12" s="1887"/>
      <c r="AB12" s="1082"/>
      <c r="AC12" s="1082"/>
      <c r="AD12" s="1082"/>
      <c r="AE12" s="1082"/>
      <c r="AF12" s="1082"/>
      <c r="AG12" s="1082"/>
      <c r="AH12" s="1082"/>
    </row>
    <row r="13" spans="1:34" s="1058" customFormat="1" ht="14.25" thickTop="1" thickBot="1" x14ac:dyDescent="0.25">
      <c r="A13" s="1082"/>
      <c r="B13" s="1083" t="s">
        <v>332</v>
      </c>
      <c r="C13" s="1084" t="s">
        <v>1081</v>
      </c>
      <c r="D13" s="1082"/>
      <c r="E13" s="1082"/>
      <c r="F13" s="1082"/>
      <c r="G13" s="1082"/>
      <c r="H13" s="1082"/>
      <c r="I13" s="1082"/>
      <c r="J13" s="1082"/>
      <c r="K13" s="1082"/>
      <c r="L13" s="1082"/>
      <c r="M13" s="1082"/>
      <c r="N13" s="1082"/>
      <c r="O13" s="1082"/>
      <c r="P13" s="1082"/>
      <c r="Q13" s="1082"/>
      <c r="R13" s="1082"/>
      <c r="S13" s="1082"/>
      <c r="T13" s="1082"/>
      <c r="U13" s="1082"/>
      <c r="V13" s="1082"/>
      <c r="W13" s="1862"/>
      <c r="X13" s="1863"/>
      <c r="Y13" s="1863"/>
      <c r="Z13" s="1863"/>
      <c r="AA13" s="1864"/>
      <c r="AB13" s="1082"/>
      <c r="AC13" s="1082"/>
      <c r="AD13" s="1082"/>
      <c r="AE13" s="1082"/>
      <c r="AF13" s="1082"/>
      <c r="AG13" s="1082"/>
      <c r="AH13" s="1082"/>
    </row>
    <row r="14" spans="1:34" s="1058" customFormat="1" ht="13.5" thickTop="1" x14ac:dyDescent="0.2">
      <c r="A14" s="1082"/>
      <c r="B14" s="1083"/>
      <c r="C14" s="1084"/>
      <c r="D14" s="1082"/>
      <c r="E14" s="1082"/>
      <c r="F14" s="1082"/>
      <c r="G14" s="1082"/>
      <c r="H14" s="1082"/>
      <c r="I14" s="1082"/>
      <c r="J14" s="1082"/>
      <c r="K14" s="1082"/>
      <c r="L14" s="1082"/>
      <c r="M14" s="1082"/>
      <c r="N14" s="1082"/>
      <c r="O14" s="1082"/>
      <c r="P14" s="1082"/>
      <c r="Q14" s="1082"/>
      <c r="R14" s="1082"/>
      <c r="S14" s="1082"/>
      <c r="T14" s="1082"/>
      <c r="U14" s="1082"/>
      <c r="V14" s="1082"/>
      <c r="W14" s="1082"/>
      <c r="X14" s="1082"/>
      <c r="Y14" s="1082"/>
      <c r="Z14" s="1082"/>
      <c r="AA14" s="1082"/>
      <c r="AB14" s="1082"/>
      <c r="AC14" s="1082"/>
      <c r="AD14" s="1082"/>
      <c r="AE14" s="1082"/>
      <c r="AF14" s="1082"/>
      <c r="AG14" s="1082"/>
      <c r="AH14" s="1082"/>
    </row>
    <row r="15" spans="1:34" s="1058" customFormat="1" ht="13.5" thickBot="1" x14ac:dyDescent="0.25">
      <c r="A15" s="1082"/>
      <c r="B15" s="1083" t="s">
        <v>1077</v>
      </c>
      <c r="C15" s="1084" t="s">
        <v>1078</v>
      </c>
      <c r="D15" s="1082"/>
      <c r="E15" s="1082"/>
      <c r="F15" s="1082"/>
      <c r="G15" s="1082"/>
      <c r="H15" s="1082"/>
      <c r="I15" s="1082"/>
      <c r="J15" s="1082"/>
      <c r="K15" s="1082"/>
      <c r="L15" s="1082"/>
      <c r="M15" s="1082"/>
      <c r="N15" s="1082"/>
      <c r="O15" s="1082"/>
      <c r="P15" s="1082"/>
      <c r="Q15" s="1082"/>
      <c r="R15" s="1082"/>
      <c r="S15" s="1082"/>
      <c r="T15" s="1082"/>
      <c r="U15" s="1082"/>
      <c r="V15" s="1082"/>
      <c r="W15" s="1082"/>
      <c r="X15" s="1082"/>
      <c r="Y15" s="1082"/>
      <c r="Z15" s="1082"/>
      <c r="AA15" s="1082"/>
      <c r="AB15" s="1082"/>
      <c r="AC15" s="1082"/>
      <c r="AD15" s="1082"/>
      <c r="AE15" s="1082"/>
      <c r="AF15" s="1082"/>
      <c r="AG15" s="1082"/>
      <c r="AH15" s="1082"/>
    </row>
    <row r="16" spans="1:34" s="1058" customFormat="1" ht="14.25" thickTop="1" thickBot="1" x14ac:dyDescent="0.25">
      <c r="A16" s="1082"/>
      <c r="B16" s="1083" t="s">
        <v>327</v>
      </c>
      <c r="C16" s="1084" t="s">
        <v>1080</v>
      </c>
      <c r="D16" s="1082"/>
      <c r="E16" s="1082"/>
      <c r="F16" s="1082"/>
      <c r="G16" s="1082"/>
      <c r="H16" s="1082"/>
      <c r="I16" s="1082"/>
      <c r="J16" s="1082"/>
      <c r="K16" s="1082"/>
      <c r="L16" s="1082"/>
      <c r="M16" s="1082"/>
      <c r="N16" s="1082"/>
      <c r="O16" s="1082"/>
      <c r="P16" s="1082"/>
      <c r="Q16" s="1082"/>
      <c r="R16" s="1082"/>
      <c r="S16" s="1082"/>
      <c r="T16" s="1082"/>
      <c r="U16" s="1082"/>
      <c r="V16" s="1082"/>
      <c r="W16" s="1882">
        <f>+S59</f>
        <v>0</v>
      </c>
      <c r="X16" s="1883"/>
      <c r="Y16" s="1883"/>
      <c r="Z16" s="1883"/>
      <c r="AA16" s="1884"/>
      <c r="AB16" s="1082"/>
      <c r="AC16" s="1082"/>
      <c r="AD16" s="1082"/>
      <c r="AE16" s="1082"/>
      <c r="AF16" s="1082"/>
      <c r="AG16" s="1082"/>
      <c r="AH16" s="1082"/>
    </row>
    <row r="17" spans="1:34" s="1058" customFormat="1" ht="14.25" thickTop="1" thickBot="1" x14ac:dyDescent="0.25">
      <c r="A17" s="1082"/>
      <c r="B17" s="1083" t="s">
        <v>1084</v>
      </c>
      <c r="C17" s="1084" t="s">
        <v>1292</v>
      </c>
      <c r="D17" s="1082"/>
      <c r="E17" s="1082"/>
      <c r="F17" s="1082"/>
      <c r="G17" s="1082"/>
      <c r="H17" s="1082"/>
      <c r="I17" s="1082"/>
      <c r="J17" s="1082"/>
      <c r="K17" s="1082"/>
      <c r="L17" s="1082"/>
      <c r="M17" s="1082"/>
      <c r="N17" s="1082"/>
      <c r="O17" s="1082"/>
      <c r="P17" s="1082"/>
      <c r="Q17" s="1082"/>
      <c r="R17" s="1082"/>
      <c r="S17" s="1082"/>
      <c r="T17" s="1082"/>
      <c r="U17" s="1082"/>
      <c r="V17" s="1082"/>
      <c r="W17" s="1882">
        <f>+US1040TAX</f>
        <v>0</v>
      </c>
      <c r="X17" s="1883"/>
      <c r="Y17" s="1883"/>
      <c r="Z17" s="1883"/>
      <c r="AA17" s="1884"/>
      <c r="AB17" s="1082"/>
      <c r="AC17" s="1082"/>
      <c r="AD17" s="1082"/>
      <c r="AE17" s="1082"/>
      <c r="AF17" s="1082"/>
      <c r="AG17" s="1082"/>
      <c r="AH17" s="1082"/>
    </row>
    <row r="18" spans="1:34" s="1058" customFormat="1" ht="14.25" thickTop="1" thickBot="1" x14ac:dyDescent="0.25">
      <c r="A18" s="1082"/>
      <c r="B18" s="1083" t="s">
        <v>1085</v>
      </c>
      <c r="C18" s="1084" t="s">
        <v>1295</v>
      </c>
      <c r="D18" s="1082"/>
      <c r="E18" s="1082"/>
      <c r="F18" s="1082"/>
      <c r="G18" s="1082"/>
      <c r="H18" s="1082"/>
      <c r="I18" s="1082"/>
      <c r="J18" s="1082"/>
      <c r="K18" s="1082"/>
      <c r="L18" s="1082"/>
      <c r="M18" s="1082"/>
      <c r="N18" s="1082"/>
      <c r="O18" s="1082"/>
      <c r="P18" s="1082"/>
      <c r="Q18" s="1082"/>
      <c r="R18" s="1082"/>
      <c r="S18" s="1082"/>
      <c r="T18" s="1082"/>
      <c r="U18" s="1082"/>
      <c r="V18" s="1146" t="s">
        <v>1090</v>
      </c>
      <c r="W18" s="1862"/>
      <c r="X18" s="1863"/>
      <c r="Y18" s="1863"/>
      <c r="Z18" s="1863"/>
      <c r="AA18" s="1864"/>
      <c r="AB18" s="1082"/>
      <c r="AC18" s="1082"/>
      <c r="AD18" s="1082"/>
      <c r="AE18" s="1082"/>
      <c r="AF18" s="1082"/>
      <c r="AG18" s="1082"/>
      <c r="AH18" s="1082"/>
    </row>
    <row r="19" spans="1:34" s="1058" customFormat="1" ht="14.25" thickTop="1" thickBot="1" x14ac:dyDescent="0.25">
      <c r="A19" s="1082"/>
      <c r="B19" s="1085" t="s">
        <v>1086</v>
      </c>
      <c r="C19" s="1082" t="s">
        <v>1293</v>
      </c>
      <c r="D19" s="1082"/>
      <c r="E19" s="1082"/>
      <c r="F19" s="1082"/>
      <c r="G19" s="1082"/>
      <c r="H19" s="1082"/>
      <c r="I19" s="1082"/>
      <c r="J19" s="1082"/>
      <c r="K19" s="1082"/>
      <c r="L19" s="1082"/>
      <c r="M19" s="1082"/>
      <c r="N19" s="1082"/>
      <c r="O19" s="1082"/>
      <c r="P19" s="1082"/>
      <c r="Q19" s="1082"/>
      <c r="R19" s="1082"/>
      <c r="S19" s="1082"/>
      <c r="T19" s="1082"/>
      <c r="U19" s="1082"/>
      <c r="V19" s="1082"/>
      <c r="W19" s="1882">
        <f>+W8</f>
        <v>0</v>
      </c>
      <c r="X19" s="1883"/>
      <c r="Y19" s="1883"/>
      <c r="Z19" s="1883"/>
      <c r="AA19" s="1884"/>
      <c r="AB19" s="1082"/>
      <c r="AC19" s="1082"/>
      <c r="AD19" s="1082"/>
      <c r="AE19" s="1082"/>
      <c r="AF19" s="1082"/>
      <c r="AG19" s="1082"/>
      <c r="AH19" s="1082"/>
    </row>
    <row r="20" spans="1:34" s="1058" customFormat="1" ht="14.25" thickTop="1" thickBot="1" x14ac:dyDescent="0.25">
      <c r="A20" s="1082"/>
      <c r="B20" s="1085" t="s">
        <v>1087</v>
      </c>
      <c r="C20" s="1082" t="s">
        <v>1294</v>
      </c>
      <c r="D20" s="1082"/>
      <c r="E20" s="1082"/>
      <c r="F20" s="1082"/>
      <c r="G20" s="1082"/>
      <c r="H20" s="1082"/>
      <c r="I20" s="1082"/>
      <c r="J20" s="1082"/>
      <c r="K20" s="1082"/>
      <c r="L20" s="1082"/>
      <c r="M20" s="1082"/>
      <c r="N20" s="1082"/>
      <c r="O20" s="1082"/>
      <c r="P20" s="1082"/>
      <c r="Q20" s="1082"/>
      <c r="R20" s="1082"/>
      <c r="S20" s="1082"/>
      <c r="T20" s="1082"/>
      <c r="U20" s="1082"/>
      <c r="V20" s="1082"/>
      <c r="W20" s="1882">
        <f>+W9</f>
        <v>0</v>
      </c>
      <c r="X20" s="1883"/>
      <c r="Y20" s="1883"/>
      <c r="Z20" s="1883"/>
      <c r="AA20" s="1884"/>
      <c r="AB20" s="1082"/>
      <c r="AC20" s="1082"/>
      <c r="AD20" s="1082"/>
      <c r="AE20" s="1082"/>
      <c r="AF20" s="1082"/>
      <c r="AG20" s="1082"/>
      <c r="AH20" s="1082"/>
    </row>
    <row r="21" spans="1:34" s="1058" customFormat="1" ht="14.25" thickTop="1" thickBot="1" x14ac:dyDescent="0.25">
      <c r="A21" s="1082"/>
      <c r="B21" s="1085" t="s">
        <v>1088</v>
      </c>
      <c r="C21" s="1082" t="s">
        <v>1075</v>
      </c>
      <c r="D21" s="1082"/>
      <c r="E21" s="1082"/>
      <c r="F21" s="1082"/>
      <c r="G21" s="1082"/>
      <c r="H21" s="1082"/>
      <c r="I21" s="1082"/>
      <c r="J21" s="1082"/>
      <c r="K21" s="1082"/>
      <c r="L21" s="1082"/>
      <c r="M21" s="1082"/>
      <c r="N21" s="1082"/>
      <c r="O21" s="1082"/>
      <c r="P21" s="1082"/>
      <c r="Q21" s="1082"/>
      <c r="R21" s="1082"/>
      <c r="S21" s="1082"/>
      <c r="T21" s="1082"/>
      <c r="U21" s="1082"/>
      <c r="V21" s="1082"/>
      <c r="W21" s="1882">
        <f>+W10</f>
        <v>0</v>
      </c>
      <c r="X21" s="1883"/>
      <c r="Y21" s="1883"/>
      <c r="Z21" s="1883"/>
      <c r="AA21" s="1884"/>
      <c r="AB21" s="1082"/>
      <c r="AC21" s="1082"/>
      <c r="AD21" s="1082"/>
      <c r="AE21" s="1082"/>
      <c r="AF21" s="1082"/>
      <c r="AG21" s="1082"/>
      <c r="AH21" s="1082"/>
    </row>
    <row r="22" spans="1:34" s="1058" customFormat="1" ht="14.25" thickTop="1" thickBot="1" x14ac:dyDescent="0.25">
      <c r="A22" s="1082"/>
      <c r="B22" s="1083" t="s">
        <v>329</v>
      </c>
      <c r="C22" s="1084" t="s">
        <v>1083</v>
      </c>
      <c r="D22" s="1082"/>
      <c r="E22" s="1082"/>
      <c r="F22" s="1082"/>
      <c r="G22" s="1082"/>
      <c r="H22" s="1082"/>
      <c r="I22" s="1082"/>
      <c r="J22" s="1082"/>
      <c r="K22" s="1082"/>
      <c r="L22" s="1082"/>
      <c r="M22" s="1082"/>
      <c r="N22" s="1082"/>
      <c r="O22" s="1082"/>
      <c r="P22" s="1082"/>
      <c r="Q22" s="1082"/>
      <c r="R22" s="1082"/>
      <c r="S22" s="1082"/>
      <c r="T22" s="1082"/>
      <c r="U22" s="1082"/>
      <c r="V22" s="1082"/>
      <c r="W22" s="1882">
        <f>+SUM(W17:AA21)</f>
        <v>0</v>
      </c>
      <c r="X22" s="1883"/>
      <c r="Y22" s="1883"/>
      <c r="Z22" s="1883"/>
      <c r="AA22" s="1884"/>
      <c r="AB22" s="1082"/>
      <c r="AC22" s="1082"/>
      <c r="AD22" s="1082"/>
      <c r="AE22" s="1082"/>
      <c r="AF22" s="1082"/>
      <c r="AG22" s="1082"/>
      <c r="AH22" s="1082"/>
    </row>
    <row r="23" spans="1:34" s="1058" customFormat="1" ht="14.25" thickTop="1" thickBot="1" x14ac:dyDescent="0.25">
      <c r="A23" s="1082"/>
      <c r="B23" s="1083" t="s">
        <v>330</v>
      </c>
      <c r="C23" s="1084" t="s">
        <v>1089</v>
      </c>
      <c r="D23" s="1082"/>
      <c r="E23" s="1082"/>
      <c r="F23" s="1082"/>
      <c r="G23" s="1082"/>
      <c r="H23" s="1082"/>
      <c r="I23" s="1082"/>
      <c r="J23" s="1082"/>
      <c r="K23" s="1082"/>
      <c r="L23" s="1082"/>
      <c r="M23" s="1082"/>
      <c r="N23" s="1082"/>
      <c r="O23" s="1082"/>
      <c r="P23" s="1082"/>
      <c r="Q23" s="1082"/>
      <c r="R23" s="1082"/>
      <c r="S23" s="1082"/>
      <c r="T23" s="1082"/>
      <c r="U23" s="1082"/>
      <c r="V23" s="1082"/>
      <c r="W23" s="1885" t="e">
        <f>IF((W16&lt;0),0%,(+W22/W16))</f>
        <v>#DIV/0!</v>
      </c>
      <c r="X23" s="1886"/>
      <c r="Y23" s="1886"/>
      <c r="Z23" s="1886"/>
      <c r="AA23" s="1887"/>
      <c r="AB23" s="1082"/>
      <c r="AC23" s="1082"/>
      <c r="AD23" s="1082"/>
      <c r="AE23" s="1082"/>
      <c r="AF23" s="1082"/>
      <c r="AG23" s="1082"/>
      <c r="AH23" s="1082"/>
    </row>
    <row r="24" spans="1:34" s="1058" customFormat="1" ht="14.25" thickTop="1" thickBot="1" x14ac:dyDescent="0.25">
      <c r="A24" s="1082"/>
      <c r="B24" s="1083"/>
      <c r="C24" s="1084"/>
      <c r="D24" s="1082"/>
      <c r="E24" s="1082"/>
      <c r="F24" s="1082"/>
      <c r="G24" s="1082"/>
      <c r="H24" s="1082"/>
      <c r="I24" s="1082"/>
      <c r="J24" s="1082"/>
      <c r="K24" s="1082"/>
      <c r="L24" s="1082"/>
      <c r="M24" s="1082"/>
      <c r="N24" s="1082"/>
      <c r="O24" s="1082"/>
      <c r="P24" s="1082"/>
      <c r="Q24" s="1082"/>
      <c r="R24" s="1082"/>
      <c r="S24" s="1082"/>
      <c r="T24" s="1082"/>
      <c r="U24" s="1082"/>
      <c r="V24" s="1082"/>
      <c r="W24" s="1888"/>
      <c r="X24" s="1888"/>
      <c r="Y24" s="1888"/>
      <c r="Z24" s="1888"/>
      <c r="AA24" s="1888"/>
      <c r="AB24" s="1082"/>
      <c r="AC24" s="1082"/>
      <c r="AD24" s="1082"/>
      <c r="AE24" s="1082"/>
      <c r="AF24" s="1082"/>
      <c r="AG24" s="1082"/>
      <c r="AH24" s="1082"/>
    </row>
    <row r="25" spans="1:34" s="1058" customFormat="1" ht="14.25" thickTop="1" thickBot="1" x14ac:dyDescent="0.25">
      <c r="A25" s="1082"/>
      <c r="B25" s="1083" t="s">
        <v>1079</v>
      </c>
      <c r="C25" s="1084" t="s">
        <v>1091</v>
      </c>
      <c r="D25" s="1082"/>
      <c r="E25" s="1082"/>
      <c r="F25" s="1082"/>
      <c r="G25" s="1082"/>
      <c r="H25" s="1082"/>
      <c r="I25" s="1082"/>
      <c r="J25" s="1082"/>
      <c r="K25" s="1082"/>
      <c r="L25" s="1082"/>
      <c r="M25" s="1082"/>
      <c r="N25" s="1082"/>
      <c r="O25" s="1082"/>
      <c r="P25" s="1082"/>
      <c r="Q25" s="1082"/>
      <c r="R25" s="1082"/>
      <c r="S25" s="1082"/>
      <c r="T25" s="1082"/>
      <c r="U25" s="1082"/>
      <c r="V25" s="1082"/>
      <c r="W25" s="1885" t="e">
        <f>IF(W12&lt;W23,W12,W23)</f>
        <v>#DIV/0!</v>
      </c>
      <c r="X25" s="1886"/>
      <c r="Y25" s="1886"/>
      <c r="Z25" s="1886"/>
      <c r="AA25" s="1887"/>
      <c r="AB25" s="1082"/>
      <c r="AC25" s="1082"/>
      <c r="AD25" s="1082"/>
      <c r="AE25" s="1082"/>
      <c r="AF25" s="1082"/>
      <c r="AG25" s="1082"/>
      <c r="AH25" s="1082"/>
    </row>
    <row r="26" spans="1:34" s="1058" customFormat="1" ht="13.5" thickTop="1" x14ac:dyDescent="0.2">
      <c r="A26" s="1082"/>
      <c r="B26" s="1083"/>
      <c r="C26" s="1084"/>
      <c r="D26" s="1082"/>
      <c r="E26" s="1082"/>
      <c r="F26" s="1082"/>
      <c r="G26" s="1082"/>
      <c r="H26" s="1082"/>
      <c r="I26" s="1082"/>
      <c r="J26" s="1082"/>
      <c r="K26" s="1082"/>
      <c r="L26" s="1082"/>
      <c r="M26" s="1082"/>
      <c r="N26" s="1082"/>
      <c r="O26" s="1082"/>
      <c r="P26" s="1082"/>
      <c r="Q26" s="1082"/>
      <c r="R26" s="1082"/>
      <c r="S26" s="1082"/>
      <c r="T26" s="1082"/>
      <c r="U26" s="1082"/>
      <c r="V26" s="1082"/>
      <c r="W26" s="1082"/>
      <c r="X26" s="1082"/>
      <c r="Y26" s="1082"/>
      <c r="Z26" s="1082"/>
      <c r="AA26" s="1082"/>
      <c r="AB26" s="1082"/>
      <c r="AC26" s="1082"/>
      <c r="AD26" s="1082"/>
      <c r="AE26" s="1082"/>
      <c r="AF26" s="1082"/>
      <c r="AG26" s="1082"/>
      <c r="AH26" s="1082"/>
    </row>
    <row r="27" spans="1:34" s="1058" customFormat="1" x14ac:dyDescent="0.2">
      <c r="A27" s="1082"/>
      <c r="B27" s="1082"/>
      <c r="C27" s="1082"/>
      <c r="D27" s="1082"/>
      <c r="E27" s="1082"/>
      <c r="F27" s="1082"/>
      <c r="G27" s="1082"/>
      <c r="H27" s="1082"/>
      <c r="I27" s="1082"/>
      <c r="J27" s="1082"/>
      <c r="K27" s="1082"/>
      <c r="L27" s="1082"/>
      <c r="M27" s="1082"/>
      <c r="N27" s="1082"/>
      <c r="O27" s="1082"/>
      <c r="P27" s="1082"/>
      <c r="Q27" s="1082"/>
      <c r="R27" s="1082"/>
      <c r="S27" s="1082"/>
      <c r="T27" s="1082"/>
      <c r="U27" s="1082"/>
      <c r="V27" s="1082"/>
      <c r="W27" s="1082"/>
      <c r="X27" s="1082"/>
      <c r="Y27" s="1082"/>
      <c r="Z27" s="1082"/>
      <c r="AA27" s="1082"/>
      <c r="AB27" s="1082"/>
      <c r="AC27" s="1082"/>
      <c r="AD27" s="1082"/>
      <c r="AE27" s="1082"/>
      <c r="AF27" s="1082"/>
      <c r="AG27" s="1082"/>
      <c r="AH27" s="1082"/>
    </row>
    <row r="28" spans="1:34" s="1124" customFormat="1" x14ac:dyDescent="0.2">
      <c r="A28" s="1121">
        <v>2</v>
      </c>
      <c r="B28" s="1122" t="s">
        <v>999</v>
      </c>
      <c r="C28" s="1123"/>
      <c r="D28" s="1123"/>
      <c r="E28" s="1123"/>
      <c r="F28" s="1123"/>
      <c r="G28" s="1123"/>
      <c r="H28" s="1123"/>
      <c r="I28" s="1123"/>
      <c r="J28" s="1123"/>
      <c r="K28" s="1123"/>
      <c r="L28" s="1123"/>
      <c r="M28" s="1123"/>
      <c r="N28" s="1122"/>
      <c r="O28" s="1123"/>
      <c r="P28" s="1123"/>
      <c r="Q28" s="1123"/>
      <c r="R28" s="1123"/>
      <c r="S28" s="1123"/>
      <c r="T28" s="1123"/>
      <c r="U28" s="1123"/>
      <c r="V28" s="1123"/>
      <c r="W28" s="1123"/>
      <c r="X28" s="1123"/>
      <c r="Y28" s="1123"/>
      <c r="Z28" s="1123"/>
      <c r="AA28" s="1123"/>
      <c r="AB28" s="1123"/>
      <c r="AC28" s="1123"/>
      <c r="AD28" s="1123"/>
      <c r="AE28" s="1123"/>
      <c r="AF28" s="1123"/>
      <c r="AG28" s="1123"/>
      <c r="AH28" s="1123"/>
    </row>
    <row r="29" spans="1:34" s="1058" customFormat="1" ht="13.5" thickBot="1" x14ac:dyDescent="0.25">
      <c r="A29" s="1083"/>
      <c r="B29" s="1084"/>
      <c r="C29" s="1082"/>
      <c r="D29" s="1082"/>
      <c r="E29" s="1082"/>
      <c r="F29" s="1082"/>
      <c r="G29" s="1082"/>
      <c r="H29" s="1082"/>
      <c r="I29" s="1082"/>
      <c r="J29" s="1082"/>
      <c r="K29" s="1082"/>
      <c r="L29" s="1082"/>
      <c r="M29" s="1082"/>
      <c r="N29" s="1084"/>
      <c r="O29" s="1082"/>
      <c r="P29" s="1082"/>
      <c r="Q29" s="1082"/>
      <c r="R29" s="1082"/>
      <c r="S29" s="1082"/>
      <c r="T29" s="1082"/>
      <c r="U29" s="1082"/>
      <c r="V29" s="1082"/>
      <c r="W29" s="1082"/>
      <c r="X29" s="1082"/>
      <c r="Y29" s="1082" t="s">
        <v>314</v>
      </c>
      <c r="Z29" s="1082"/>
      <c r="AA29" s="1082"/>
      <c r="AB29" s="1082" t="s">
        <v>314</v>
      </c>
      <c r="AC29" s="1082"/>
      <c r="AD29" s="1082"/>
      <c r="AE29" s="1082"/>
      <c r="AF29" s="1082"/>
      <c r="AG29" s="1082"/>
      <c r="AH29" s="1082"/>
    </row>
    <row r="30" spans="1:34" s="1058" customFormat="1" ht="14.25" thickTop="1" thickBot="1" x14ac:dyDescent="0.25">
      <c r="A30" s="1083"/>
      <c r="B30" s="1084" t="s">
        <v>1000</v>
      </c>
      <c r="C30" s="1082"/>
      <c r="D30" s="1082"/>
      <c r="E30" s="1082"/>
      <c r="F30" s="1082"/>
      <c r="G30" s="1082"/>
      <c r="H30" s="1082"/>
      <c r="I30" s="1084"/>
      <c r="J30" s="1084"/>
      <c r="K30" s="1082"/>
      <c r="L30" s="1082"/>
      <c r="M30" s="1082"/>
      <c r="N30" s="1084"/>
      <c r="O30" s="1082"/>
      <c r="P30" s="1059">
        <f>WORKPERIOD</f>
        <v>0</v>
      </c>
      <c r="Q30" s="1084" t="s">
        <v>1001</v>
      </c>
      <c r="R30" s="1082"/>
      <c r="S30" s="1082"/>
      <c r="T30" s="1082"/>
      <c r="U30" s="1082"/>
      <c r="V30" s="1082"/>
      <c r="W30" s="1082"/>
      <c r="X30" s="1082"/>
      <c r="Y30" s="1082"/>
      <c r="Z30" s="1082"/>
      <c r="AA30" s="1082"/>
      <c r="AB30" s="1082"/>
      <c r="AC30" s="1082"/>
      <c r="AD30" s="1082"/>
      <c r="AE30" s="1082"/>
      <c r="AF30" s="1082"/>
      <c r="AG30" s="1082"/>
      <c r="AH30" s="1082"/>
    </row>
    <row r="31" spans="1:34" s="1058" customFormat="1" ht="14.25" thickTop="1" thickBot="1" x14ac:dyDescent="0.25">
      <c r="A31" s="1083"/>
      <c r="B31" s="1084" t="s">
        <v>1002</v>
      </c>
      <c r="C31" s="1082"/>
      <c r="D31" s="1082"/>
      <c r="E31" s="1082"/>
      <c r="F31" s="1082"/>
      <c r="G31" s="1082"/>
      <c r="H31" s="1082"/>
      <c r="I31" s="1082"/>
      <c r="J31" s="1082"/>
      <c r="K31" s="1082"/>
      <c r="L31" s="1082"/>
      <c r="M31" s="1082"/>
      <c r="N31" s="1084"/>
      <c r="O31" s="1084"/>
      <c r="P31" s="1060"/>
      <c r="Q31" s="1084" t="s">
        <v>1001</v>
      </c>
      <c r="R31" s="1082"/>
      <c r="S31" s="1082"/>
      <c r="T31" s="1082"/>
      <c r="U31" s="1082"/>
      <c r="V31" s="1082"/>
      <c r="W31" s="1082"/>
      <c r="X31" s="1082"/>
      <c r="Y31" s="1082"/>
      <c r="Z31" s="1082"/>
      <c r="AA31" s="1082"/>
      <c r="AB31" s="1082"/>
      <c r="AC31" s="1082"/>
      <c r="AD31" s="1082"/>
      <c r="AE31" s="1082"/>
      <c r="AF31" s="1082"/>
      <c r="AG31" s="1082"/>
      <c r="AH31" s="1082"/>
    </row>
    <row r="32" spans="1:34" s="1058" customFormat="1" ht="14.25" thickTop="1" thickBot="1" x14ac:dyDescent="0.25">
      <c r="A32" s="1083"/>
      <c r="B32" s="1084" t="s">
        <v>1003</v>
      </c>
      <c r="C32" s="1082"/>
      <c r="D32" s="1082"/>
      <c r="E32" s="1082"/>
      <c r="F32" s="1082"/>
      <c r="G32" s="1082"/>
      <c r="H32" s="1082"/>
      <c r="I32" s="1082"/>
      <c r="J32" s="1082"/>
      <c r="K32" s="1082"/>
      <c r="L32" s="1082"/>
      <c r="M32" s="1082"/>
      <c r="N32" s="1084"/>
      <c r="O32" s="1084"/>
      <c r="P32" s="1061">
        <f>IF(WORKPERIOD2="N/A",P30,WORKPERIOD2)</f>
        <v>0</v>
      </c>
      <c r="Q32" s="1084" t="s">
        <v>1001</v>
      </c>
      <c r="R32" s="1082"/>
      <c r="S32" s="1084"/>
      <c r="T32" s="1082"/>
      <c r="U32" s="1082"/>
      <c r="V32" s="1082"/>
      <c r="W32" s="1082"/>
      <c r="X32" s="1082"/>
      <c r="Y32" s="1082"/>
      <c r="Z32" s="1082"/>
      <c r="AA32" s="1082"/>
      <c r="AB32" s="1082"/>
      <c r="AC32" s="1082"/>
      <c r="AD32" s="1082"/>
      <c r="AE32" s="1082"/>
      <c r="AF32" s="1082"/>
      <c r="AG32" s="1082"/>
      <c r="AH32" s="1082"/>
    </row>
    <row r="33" spans="1:45" s="1058" customFormat="1" ht="13.5" thickTop="1" x14ac:dyDescent="0.2">
      <c r="A33" s="1083"/>
      <c r="B33" s="1084"/>
      <c r="C33" s="1082"/>
      <c r="D33" s="1082"/>
      <c r="E33" s="1082"/>
      <c r="F33" s="1082"/>
      <c r="G33" s="1082"/>
      <c r="H33" s="1082"/>
      <c r="I33" s="1082"/>
      <c r="J33" s="1082"/>
      <c r="K33" s="1082"/>
      <c r="L33" s="1082"/>
      <c r="M33" s="1082"/>
      <c r="N33" s="1084"/>
      <c r="O33" s="1082"/>
      <c r="P33" s="1082"/>
      <c r="Q33" s="1082"/>
      <c r="R33" s="1082"/>
      <c r="S33" s="1082"/>
      <c r="T33" s="1082"/>
      <c r="U33" s="1082"/>
      <c r="V33" s="1082"/>
      <c r="W33" s="1082"/>
      <c r="X33" s="1082"/>
      <c r="Y33" s="1082"/>
      <c r="Z33" s="1082"/>
      <c r="AA33" s="1082"/>
      <c r="AB33" s="1082"/>
      <c r="AC33" s="1082"/>
      <c r="AD33" s="1082"/>
      <c r="AE33" s="1082"/>
      <c r="AF33" s="1082"/>
      <c r="AG33" s="1082"/>
      <c r="AH33" s="1082"/>
    </row>
    <row r="34" spans="1:45" s="1124" customFormat="1" x14ac:dyDescent="0.2">
      <c r="A34" s="1121">
        <v>3</v>
      </c>
      <c r="B34" s="1122" t="s">
        <v>1004</v>
      </c>
      <c r="C34" s="1123"/>
      <c r="D34" s="1123"/>
      <c r="E34" s="1123"/>
      <c r="F34" s="1123"/>
      <c r="G34" s="1123"/>
      <c r="H34" s="1123"/>
      <c r="I34" s="1123"/>
      <c r="J34" s="1123"/>
      <c r="K34" s="1123"/>
      <c r="L34" s="1123"/>
      <c r="M34" s="1123"/>
      <c r="N34" s="1123"/>
      <c r="O34" s="1123"/>
      <c r="P34" s="1123"/>
      <c r="Q34" s="1123"/>
      <c r="R34" s="1123"/>
      <c r="S34" s="1123"/>
      <c r="T34" s="1123"/>
      <c r="U34" s="1123"/>
      <c r="V34" s="1123"/>
      <c r="W34" s="1123"/>
      <c r="X34" s="1123"/>
      <c r="Y34" s="1123"/>
      <c r="Z34" s="1123"/>
      <c r="AA34" s="1123"/>
      <c r="AB34" s="1123"/>
      <c r="AC34" s="1123"/>
      <c r="AD34" s="1123"/>
      <c r="AE34" s="1123"/>
      <c r="AF34" s="1123"/>
      <c r="AG34" s="1123"/>
      <c r="AH34" s="1123"/>
    </row>
    <row r="35" spans="1:45" x14ac:dyDescent="0.2">
      <c r="A35" s="1082"/>
      <c r="B35" s="1082"/>
      <c r="C35" s="1082"/>
      <c r="D35" s="1082"/>
      <c r="E35" s="1082"/>
      <c r="F35" s="1082"/>
      <c r="G35" s="1082"/>
      <c r="H35" s="1082"/>
      <c r="I35" s="1082"/>
      <c r="J35" s="1082"/>
      <c r="K35" s="1082"/>
      <c r="L35" s="1082"/>
      <c r="M35" s="1082"/>
      <c r="N35" s="1082"/>
      <c r="O35" s="1082"/>
      <c r="P35" s="1082"/>
      <c r="Q35" s="1082"/>
      <c r="R35" s="1082"/>
      <c r="S35" s="1082"/>
      <c r="T35" s="1082"/>
      <c r="U35" s="1082"/>
      <c r="V35" s="1082"/>
      <c r="W35" s="1082"/>
      <c r="X35" s="1082"/>
      <c r="Y35" s="1082"/>
      <c r="Z35" s="1082"/>
      <c r="AA35" s="1082"/>
      <c r="AB35" s="1082"/>
      <c r="AC35" s="1082"/>
      <c r="AD35" s="1082"/>
      <c r="AE35" s="1082"/>
      <c r="AF35" s="1082"/>
      <c r="AG35" s="1082"/>
      <c r="AH35" s="1082"/>
    </row>
    <row r="36" spans="1:45" x14ac:dyDescent="0.2">
      <c r="A36" s="1082"/>
      <c r="B36" s="1063" t="s">
        <v>327</v>
      </c>
      <c r="C36" s="1064" t="s">
        <v>1005</v>
      </c>
      <c r="D36" s="1065"/>
      <c r="E36" s="1065"/>
      <c r="F36" s="1065"/>
      <c r="G36" s="1065"/>
      <c r="H36" s="1065"/>
      <c r="I36" s="1065"/>
      <c r="J36" s="1065"/>
      <c r="K36" s="1065"/>
      <c r="L36" s="1065"/>
      <c r="M36" s="1065"/>
      <c r="N36" s="1065"/>
      <c r="O36" s="1065"/>
      <c r="P36" s="1065"/>
      <c r="Q36" s="1065"/>
      <c r="R36" s="1065"/>
      <c r="S36" s="1065"/>
      <c r="T36" s="1065"/>
      <c r="U36" s="1065"/>
      <c r="V36" s="1082"/>
      <c r="W36" s="1082"/>
      <c r="X36" s="1082"/>
      <c r="Y36" s="1082"/>
      <c r="Z36" s="1082"/>
      <c r="AA36" s="1082"/>
      <c r="AB36" s="1082"/>
      <c r="AC36" s="1082"/>
      <c r="AD36" s="1082"/>
      <c r="AE36" s="1082"/>
      <c r="AF36" s="1082"/>
      <c r="AG36" s="1082"/>
      <c r="AH36" s="1082"/>
    </row>
    <row r="37" spans="1:45" x14ac:dyDescent="0.2">
      <c r="A37" s="1082"/>
      <c r="B37" s="1083"/>
      <c r="C37" s="1084" t="s">
        <v>1006</v>
      </c>
      <c r="D37" s="1082"/>
      <c r="E37" s="1082"/>
      <c r="F37" s="1082"/>
      <c r="G37" s="1082"/>
      <c r="H37" s="1082"/>
      <c r="I37" s="1082"/>
      <c r="J37" s="1082"/>
      <c r="K37" s="1082"/>
      <c r="L37" s="1082"/>
      <c r="M37" s="1082"/>
      <c r="N37" s="1082"/>
      <c r="O37" s="1082"/>
      <c r="P37" s="1082"/>
      <c r="Q37" s="1082"/>
      <c r="R37" s="1082"/>
      <c r="S37" s="1082"/>
      <c r="T37" s="1082"/>
      <c r="U37" s="1082"/>
      <c r="V37" s="1082"/>
      <c r="W37" s="1082"/>
      <c r="X37" s="1082"/>
      <c r="Y37" s="1082"/>
      <c r="Z37" s="1082"/>
      <c r="AA37" s="1082"/>
      <c r="AB37" s="1082"/>
      <c r="AC37" s="1082"/>
      <c r="AD37" s="1082"/>
      <c r="AE37" s="1082"/>
      <c r="AF37" s="1082"/>
      <c r="AG37" s="1082"/>
      <c r="AH37" s="1082"/>
    </row>
    <row r="38" spans="1:45" ht="27" customHeight="1" x14ac:dyDescent="0.2">
      <c r="A38" s="1082"/>
      <c r="B38" s="1083"/>
      <c r="C38" s="1147">
        <v>1</v>
      </c>
      <c r="D38" s="1860" t="s">
        <v>1095</v>
      </c>
      <c r="E38" s="1860"/>
      <c r="F38" s="1860"/>
      <c r="G38" s="1860"/>
      <c r="H38" s="1860"/>
      <c r="I38" s="1860"/>
      <c r="J38" s="1860"/>
      <c r="K38" s="1860"/>
      <c r="L38" s="1860"/>
      <c r="M38" s="1860"/>
      <c r="N38" s="1860"/>
      <c r="O38" s="1860"/>
      <c r="P38" s="1860"/>
      <c r="Q38" s="1860"/>
      <c r="R38" s="1860"/>
      <c r="S38" s="1860"/>
      <c r="T38" s="1860"/>
      <c r="U38" s="1860"/>
      <c r="V38" s="1860"/>
      <c r="W38" s="1860"/>
      <c r="X38" s="1860"/>
      <c r="Y38" s="1860"/>
      <c r="Z38" s="1860"/>
      <c r="AA38" s="1860"/>
      <c r="AB38" s="1860"/>
      <c r="AC38" s="1860"/>
      <c r="AD38" s="1082"/>
      <c r="AE38" s="1082"/>
      <c r="AF38" s="1082"/>
      <c r="AG38" s="1082"/>
      <c r="AH38" s="1082"/>
    </row>
    <row r="39" spans="1:45" x14ac:dyDescent="0.2">
      <c r="A39" s="1082"/>
      <c r="B39" s="1083"/>
      <c r="C39" s="1085">
        <v>2</v>
      </c>
      <c r="D39" s="1082" t="s">
        <v>1074</v>
      </c>
      <c r="E39" s="1082"/>
      <c r="F39" s="1082"/>
      <c r="G39" s="1082"/>
      <c r="H39" s="1082"/>
      <c r="I39" s="1082"/>
      <c r="J39" s="1082"/>
      <c r="K39" s="1082"/>
      <c r="L39" s="1082"/>
      <c r="M39" s="1082"/>
      <c r="N39" s="1082"/>
      <c r="O39" s="1082"/>
      <c r="P39" s="1082"/>
      <c r="Q39" s="1082"/>
      <c r="R39" s="1082"/>
      <c r="S39" s="1082"/>
      <c r="T39" s="1082"/>
      <c r="U39" s="1082"/>
      <c r="V39" s="1082"/>
      <c r="W39" s="1082"/>
      <c r="X39" s="1082"/>
      <c r="Y39" s="1082"/>
      <c r="Z39" s="1082"/>
      <c r="AA39" s="1082"/>
      <c r="AB39" s="1082"/>
      <c r="AC39" s="1082"/>
      <c r="AD39" s="1082"/>
      <c r="AE39" s="1082"/>
      <c r="AF39" s="1082"/>
      <c r="AG39" s="1082"/>
      <c r="AH39" s="1082"/>
    </row>
    <row r="40" spans="1:45" x14ac:dyDescent="0.2">
      <c r="A40" s="1082"/>
      <c r="B40" s="1083"/>
      <c r="C40" s="1085"/>
      <c r="D40" s="1082"/>
      <c r="E40" s="1082"/>
      <c r="F40" s="1082"/>
      <c r="G40" s="1082"/>
      <c r="H40" s="1082"/>
      <c r="I40" s="1082"/>
      <c r="J40" s="1082"/>
      <c r="K40" s="1082"/>
      <c r="L40" s="1082"/>
      <c r="M40" s="1082"/>
      <c r="N40" s="1082"/>
      <c r="O40" s="1082"/>
      <c r="P40" s="1082"/>
      <c r="Q40" s="1082"/>
      <c r="R40" s="1082"/>
      <c r="S40" s="1082"/>
      <c r="T40" s="1082"/>
      <c r="U40" s="1082"/>
      <c r="V40" s="1082"/>
      <c r="W40" s="1082"/>
      <c r="X40" s="1082"/>
      <c r="Y40" s="1082"/>
      <c r="Z40" s="1082"/>
      <c r="AA40" s="1082"/>
      <c r="AB40" s="1082"/>
      <c r="AC40" s="1082"/>
      <c r="AD40" s="1082"/>
      <c r="AE40" s="1082"/>
      <c r="AF40" s="1082"/>
      <c r="AG40" s="1082"/>
      <c r="AH40" s="1082"/>
    </row>
    <row r="41" spans="1:45" ht="13.5" thickBot="1" x14ac:dyDescent="0.25">
      <c r="A41" s="1082"/>
      <c r="B41" s="1082"/>
      <c r="C41" s="1082"/>
      <c r="D41" s="1082"/>
      <c r="E41" s="1082"/>
      <c r="F41" s="1082"/>
      <c r="G41" s="1082"/>
      <c r="H41" s="1082"/>
      <c r="I41" s="1082"/>
      <c r="J41" s="1082"/>
      <c r="K41" s="1086"/>
      <c r="L41" s="1086"/>
      <c r="M41" s="1082"/>
      <c r="N41" s="1082"/>
      <c r="O41" s="1082"/>
      <c r="P41" s="1082"/>
      <c r="Q41" s="1082"/>
      <c r="R41" s="1082"/>
      <c r="S41" s="1082"/>
      <c r="T41" s="1082"/>
      <c r="U41" s="1082"/>
      <c r="V41" s="1082"/>
      <c r="W41" s="1082"/>
      <c r="X41" s="1082"/>
      <c r="Y41" s="1082"/>
      <c r="Z41" s="1082"/>
      <c r="AA41" s="1082"/>
      <c r="AB41" s="1082"/>
      <c r="AC41" s="1082"/>
      <c r="AD41" s="1082"/>
      <c r="AE41" s="1082"/>
      <c r="AF41" s="1082"/>
      <c r="AG41" s="1082"/>
      <c r="AH41" s="1082"/>
    </row>
    <row r="42" spans="1:45" ht="24" customHeight="1" thickTop="1" thickBot="1" x14ac:dyDescent="0.25">
      <c r="A42" s="1865" t="s">
        <v>1007</v>
      </c>
      <c r="B42" s="1866"/>
      <c r="C42" s="1866"/>
      <c r="D42" s="1866"/>
      <c r="E42" s="1866"/>
      <c r="F42" s="1867"/>
      <c r="G42" s="1871" t="s">
        <v>1051</v>
      </c>
      <c r="H42" s="1867"/>
      <c r="I42" s="1871" t="s">
        <v>509</v>
      </c>
      <c r="J42" s="1873"/>
      <c r="K42" s="1874"/>
      <c r="L42" s="1871" t="s">
        <v>512</v>
      </c>
      <c r="M42" s="1866"/>
      <c r="N42" s="1867"/>
      <c r="O42" s="1878" t="s">
        <v>1008</v>
      </c>
      <c r="P42" s="1879"/>
      <c r="Q42" s="1879"/>
      <c r="R42" s="1879"/>
      <c r="S42" s="1879"/>
      <c r="T42" s="1879"/>
      <c r="U42" s="1879"/>
      <c r="V42" s="1879"/>
      <c r="W42" s="1879"/>
      <c r="X42" s="1879"/>
      <c r="Y42" s="1879"/>
      <c r="Z42" s="1880"/>
      <c r="AA42" s="1878" t="s">
        <v>513</v>
      </c>
      <c r="AB42" s="1879"/>
      <c r="AC42" s="1879"/>
      <c r="AD42" s="1879"/>
      <c r="AE42" s="1879"/>
      <c r="AF42" s="1879"/>
      <c r="AG42" s="1879"/>
      <c r="AH42" s="1881"/>
      <c r="AN42" s="1082"/>
      <c r="AO42" s="1082"/>
      <c r="AP42" s="1082"/>
      <c r="AQ42" s="1082"/>
      <c r="AR42" s="1082"/>
      <c r="AS42" s="1082"/>
    </row>
    <row r="43" spans="1:45" ht="30" customHeight="1" thickTop="1" thickBot="1" x14ac:dyDescent="0.25">
      <c r="A43" s="1868"/>
      <c r="B43" s="1869"/>
      <c r="C43" s="1869"/>
      <c r="D43" s="1869"/>
      <c r="E43" s="1869"/>
      <c r="F43" s="1870"/>
      <c r="G43" s="1872"/>
      <c r="H43" s="1870"/>
      <c r="I43" s="1875"/>
      <c r="J43" s="1876"/>
      <c r="K43" s="1877"/>
      <c r="L43" s="1872"/>
      <c r="M43" s="1869"/>
      <c r="N43" s="1870"/>
      <c r="O43" s="1878" t="s">
        <v>1009</v>
      </c>
      <c r="P43" s="1879"/>
      <c r="Q43" s="1879"/>
      <c r="R43" s="1880"/>
      <c r="S43" s="1878" t="s">
        <v>1010</v>
      </c>
      <c r="T43" s="1879"/>
      <c r="U43" s="1879"/>
      <c r="V43" s="1880"/>
      <c r="W43" s="1878" t="s">
        <v>1011</v>
      </c>
      <c r="X43" s="1879"/>
      <c r="Y43" s="1879"/>
      <c r="Z43" s="1880"/>
      <c r="AA43" s="1878" t="s">
        <v>1012</v>
      </c>
      <c r="AB43" s="1879"/>
      <c r="AC43" s="1879"/>
      <c r="AD43" s="1880"/>
      <c r="AE43" s="1878" t="s">
        <v>1011</v>
      </c>
      <c r="AF43" s="1879"/>
      <c r="AG43" s="1879"/>
      <c r="AH43" s="1881"/>
      <c r="AN43" s="1082"/>
      <c r="AO43" s="1082"/>
      <c r="AP43" s="1082"/>
      <c r="AQ43" s="1082"/>
      <c r="AR43" s="1082"/>
      <c r="AS43" s="1082"/>
    </row>
    <row r="44" spans="1:45" ht="13.5" thickTop="1" x14ac:dyDescent="0.2">
      <c r="A44" s="1087"/>
      <c r="B44" s="1088"/>
      <c r="C44" s="1088"/>
      <c r="D44" s="1088"/>
      <c r="E44" s="1088"/>
      <c r="F44" s="1088"/>
      <c r="G44" s="1089"/>
      <c r="H44" s="1090"/>
      <c r="I44" s="1091"/>
      <c r="J44" s="1092"/>
      <c r="K44" s="1093"/>
      <c r="L44" s="1091"/>
      <c r="M44" s="1092"/>
      <c r="N44" s="1093"/>
      <c r="O44" s="1091"/>
      <c r="P44" s="1092"/>
      <c r="Q44" s="1092"/>
      <c r="R44" s="1093"/>
      <c r="S44" s="1092"/>
      <c r="T44" s="1092"/>
      <c r="U44" s="1092"/>
      <c r="V44" s="1092"/>
      <c r="W44" s="1091"/>
      <c r="X44" s="1092"/>
      <c r="Y44" s="1092"/>
      <c r="Z44" s="1093"/>
      <c r="AA44" s="1091"/>
      <c r="AB44" s="1092"/>
      <c r="AC44" s="1092"/>
      <c r="AD44" s="1093"/>
      <c r="AE44" s="1091"/>
      <c r="AF44" s="1092"/>
      <c r="AG44" s="1092"/>
      <c r="AH44" s="1094"/>
      <c r="AN44" s="1082"/>
      <c r="AO44" s="1082"/>
      <c r="AP44" s="1082"/>
      <c r="AQ44" s="1082"/>
      <c r="AR44" s="1082"/>
      <c r="AS44" s="1082"/>
    </row>
    <row r="45" spans="1:45" ht="12.75" customHeight="1" x14ac:dyDescent="0.2">
      <c r="A45" s="1889"/>
      <c r="B45" s="1890"/>
      <c r="C45" s="1890"/>
      <c r="D45" s="1890"/>
      <c r="E45" s="1890"/>
      <c r="F45" s="1891"/>
      <c r="G45" s="1904"/>
      <c r="H45" s="1905"/>
      <c r="I45" s="1892"/>
      <c r="J45" s="1893"/>
      <c r="K45" s="1894"/>
      <c r="L45" s="1895"/>
      <c r="M45" s="1896"/>
      <c r="N45" s="1897"/>
      <c r="O45" s="1898"/>
      <c r="P45" s="1899"/>
      <c r="Q45" s="1899"/>
      <c r="R45" s="1900"/>
      <c r="S45" s="1901">
        <f t="shared" ref="S45:S54" si="0">IF((O45&lt;=0),0,IF((A45="equity compensation"),O45,(O45/12*WORKPERIODUSED)))</f>
        <v>0</v>
      </c>
      <c r="T45" s="1902"/>
      <c r="U45" s="1902"/>
      <c r="V45" s="1903"/>
      <c r="W45" s="1906">
        <f>IF(OR(A45="",A45="Tax Exempt Interest",A45="Wages",S45=0),0,(W$25*S45))</f>
        <v>0</v>
      </c>
      <c r="X45" s="1907"/>
      <c r="Y45" s="1907"/>
      <c r="Z45" s="1908"/>
      <c r="AA45" s="1909">
        <f t="shared" ref="AA45:AA54" si="1">IF(S45="","",S45*$L45)</f>
        <v>0</v>
      </c>
      <c r="AB45" s="1910"/>
      <c r="AC45" s="1910"/>
      <c r="AD45" s="1911"/>
      <c r="AE45" s="1909">
        <f t="shared" ref="AE45:AE54" si="2">IF(W45="","",W45*$L45)</f>
        <v>0</v>
      </c>
      <c r="AF45" s="1910"/>
      <c r="AG45" s="1910"/>
      <c r="AH45" s="1912"/>
      <c r="AJ45" s="1058" t="str">
        <f>+IF(A45="","NO","YES")</f>
        <v>NO</v>
      </c>
      <c r="AN45" s="1082"/>
      <c r="AO45" s="1082"/>
      <c r="AP45" s="1082"/>
      <c r="AQ45" s="1082"/>
      <c r="AR45" s="1082"/>
      <c r="AS45" s="1082"/>
    </row>
    <row r="46" spans="1:45" ht="12.75" customHeight="1" x14ac:dyDescent="0.2">
      <c r="A46" s="1889"/>
      <c r="B46" s="1890"/>
      <c r="C46" s="1890"/>
      <c r="D46" s="1890"/>
      <c r="E46" s="1890"/>
      <c r="F46" s="1891"/>
      <c r="G46" s="1904"/>
      <c r="H46" s="1905"/>
      <c r="I46" s="1913"/>
      <c r="J46" s="1893"/>
      <c r="K46" s="1894"/>
      <c r="L46" s="1895"/>
      <c r="M46" s="1896"/>
      <c r="N46" s="1897"/>
      <c r="O46" s="1898"/>
      <c r="P46" s="1899"/>
      <c r="Q46" s="1899"/>
      <c r="R46" s="1900"/>
      <c r="S46" s="1901">
        <f t="shared" si="0"/>
        <v>0</v>
      </c>
      <c r="T46" s="1902"/>
      <c r="U46" s="1902"/>
      <c r="V46" s="1903"/>
      <c r="W46" s="1906">
        <f t="shared" ref="W46:W54" si="3">IF(OR(A46="",A46="Tax Exempt Interest",A46="Wages",S46=0),0,(W$25*S46))</f>
        <v>0</v>
      </c>
      <c r="X46" s="1907"/>
      <c r="Y46" s="1907"/>
      <c r="Z46" s="1908"/>
      <c r="AA46" s="1909">
        <f t="shared" si="1"/>
        <v>0</v>
      </c>
      <c r="AB46" s="1910"/>
      <c r="AC46" s="1910"/>
      <c r="AD46" s="1911"/>
      <c r="AE46" s="1909">
        <f t="shared" si="2"/>
        <v>0</v>
      </c>
      <c r="AF46" s="1910"/>
      <c r="AG46" s="1910"/>
      <c r="AH46" s="1912"/>
      <c r="AN46" s="1082"/>
      <c r="AO46" s="1082"/>
      <c r="AP46" s="1082"/>
      <c r="AQ46" s="1082"/>
      <c r="AR46" s="1082"/>
      <c r="AS46" s="1082"/>
    </row>
    <row r="47" spans="1:45" ht="13.15" customHeight="1" x14ac:dyDescent="0.2">
      <c r="A47" s="1889"/>
      <c r="B47" s="1890"/>
      <c r="C47" s="1890"/>
      <c r="D47" s="1890"/>
      <c r="E47" s="1890"/>
      <c r="F47" s="1891"/>
      <c r="G47" s="1914"/>
      <c r="H47" s="1915"/>
      <c r="I47" s="1913"/>
      <c r="J47" s="1893"/>
      <c r="K47" s="1894"/>
      <c r="L47" s="1895"/>
      <c r="M47" s="1896"/>
      <c r="N47" s="1897"/>
      <c r="O47" s="1898"/>
      <c r="P47" s="1899"/>
      <c r="Q47" s="1899"/>
      <c r="R47" s="1900"/>
      <c r="S47" s="1901">
        <f t="shared" si="0"/>
        <v>0</v>
      </c>
      <c r="T47" s="1902"/>
      <c r="U47" s="1902"/>
      <c r="V47" s="1903"/>
      <c r="W47" s="1906">
        <f>IF(OR(A47="",A47="Tax Exempt Interest",A47="Wages",S47=0),0,(W$25*S47))</f>
        <v>0</v>
      </c>
      <c r="X47" s="1907"/>
      <c r="Y47" s="1907"/>
      <c r="Z47" s="1908"/>
      <c r="AA47" s="1909">
        <f t="shared" si="1"/>
        <v>0</v>
      </c>
      <c r="AB47" s="1910"/>
      <c r="AC47" s="1910"/>
      <c r="AD47" s="1911"/>
      <c r="AE47" s="1909">
        <f t="shared" si="2"/>
        <v>0</v>
      </c>
      <c r="AF47" s="1910"/>
      <c r="AG47" s="1910"/>
      <c r="AH47" s="1912"/>
      <c r="AN47" s="1082"/>
      <c r="AO47" s="1082"/>
      <c r="AP47" s="1082"/>
      <c r="AQ47" s="1082"/>
      <c r="AR47" s="1082"/>
      <c r="AS47" s="1082"/>
    </row>
    <row r="48" spans="1:45" ht="13.15" customHeight="1" x14ac:dyDescent="0.2">
      <c r="A48" s="1889"/>
      <c r="B48" s="1890"/>
      <c r="C48" s="1890"/>
      <c r="D48" s="1890"/>
      <c r="E48" s="1890"/>
      <c r="F48" s="1891"/>
      <c r="G48" s="1914"/>
      <c r="H48" s="1915"/>
      <c r="I48" s="1913"/>
      <c r="J48" s="1893"/>
      <c r="K48" s="1894"/>
      <c r="L48" s="1895"/>
      <c r="M48" s="1896"/>
      <c r="N48" s="1897"/>
      <c r="O48" s="1898"/>
      <c r="P48" s="1899"/>
      <c r="Q48" s="1899"/>
      <c r="R48" s="1900"/>
      <c r="S48" s="1901">
        <f t="shared" si="0"/>
        <v>0</v>
      </c>
      <c r="T48" s="1902"/>
      <c r="U48" s="1902"/>
      <c r="V48" s="1903"/>
      <c r="W48" s="1906">
        <f t="shared" si="3"/>
        <v>0</v>
      </c>
      <c r="X48" s="1907"/>
      <c r="Y48" s="1907"/>
      <c r="Z48" s="1908"/>
      <c r="AA48" s="1909">
        <f t="shared" si="1"/>
        <v>0</v>
      </c>
      <c r="AB48" s="1910"/>
      <c r="AC48" s="1910"/>
      <c r="AD48" s="1911"/>
      <c r="AE48" s="1909">
        <f t="shared" si="2"/>
        <v>0</v>
      </c>
      <c r="AF48" s="1910"/>
      <c r="AG48" s="1910"/>
      <c r="AH48" s="1912"/>
      <c r="AN48" s="1082"/>
      <c r="AO48" s="1082"/>
      <c r="AP48" s="1082"/>
      <c r="AQ48" s="1082"/>
      <c r="AR48" s="1082"/>
      <c r="AS48" s="1082"/>
    </row>
    <row r="49" spans="1:45" ht="13.15" customHeight="1" x14ac:dyDescent="0.2">
      <c r="A49" s="1889"/>
      <c r="B49" s="1890"/>
      <c r="C49" s="1890"/>
      <c r="D49" s="1890"/>
      <c r="E49" s="1890"/>
      <c r="F49" s="1891"/>
      <c r="G49" s="1914"/>
      <c r="H49" s="1915"/>
      <c r="I49" s="1913"/>
      <c r="J49" s="1893"/>
      <c r="K49" s="1894"/>
      <c r="L49" s="1895"/>
      <c r="M49" s="1896"/>
      <c r="N49" s="1897"/>
      <c r="O49" s="1898"/>
      <c r="P49" s="1899"/>
      <c r="Q49" s="1899"/>
      <c r="R49" s="1900"/>
      <c r="S49" s="1901">
        <f t="shared" si="0"/>
        <v>0</v>
      </c>
      <c r="T49" s="1902"/>
      <c r="U49" s="1902"/>
      <c r="V49" s="1903"/>
      <c r="W49" s="1906">
        <f t="shared" si="3"/>
        <v>0</v>
      </c>
      <c r="X49" s="1907"/>
      <c r="Y49" s="1907"/>
      <c r="Z49" s="1908"/>
      <c r="AA49" s="1909">
        <f t="shared" si="1"/>
        <v>0</v>
      </c>
      <c r="AB49" s="1910"/>
      <c r="AC49" s="1910"/>
      <c r="AD49" s="1911"/>
      <c r="AE49" s="1909">
        <f t="shared" si="2"/>
        <v>0</v>
      </c>
      <c r="AF49" s="1910"/>
      <c r="AG49" s="1910"/>
      <c r="AH49" s="1912"/>
      <c r="AN49" s="1082"/>
      <c r="AO49" s="1082"/>
      <c r="AP49" s="1082"/>
      <c r="AQ49" s="1082"/>
      <c r="AR49" s="1082"/>
      <c r="AS49" s="1082"/>
    </row>
    <row r="50" spans="1:45" ht="13.15" customHeight="1" x14ac:dyDescent="0.2">
      <c r="A50" s="1889"/>
      <c r="B50" s="1890"/>
      <c r="C50" s="1890"/>
      <c r="D50" s="1890"/>
      <c r="E50" s="1890"/>
      <c r="F50" s="1891"/>
      <c r="G50" s="1914"/>
      <c r="H50" s="1915"/>
      <c r="I50" s="1913"/>
      <c r="J50" s="1893"/>
      <c r="K50" s="1894"/>
      <c r="L50" s="1895"/>
      <c r="M50" s="1896"/>
      <c r="N50" s="1897"/>
      <c r="O50" s="1898"/>
      <c r="P50" s="1899"/>
      <c r="Q50" s="1899"/>
      <c r="R50" s="1900"/>
      <c r="S50" s="1901">
        <f t="shared" si="0"/>
        <v>0</v>
      </c>
      <c r="T50" s="1902"/>
      <c r="U50" s="1902"/>
      <c r="V50" s="1903"/>
      <c r="W50" s="1906">
        <f t="shared" si="3"/>
        <v>0</v>
      </c>
      <c r="X50" s="1907"/>
      <c r="Y50" s="1907"/>
      <c r="Z50" s="1908"/>
      <c r="AA50" s="1909">
        <f t="shared" si="1"/>
        <v>0</v>
      </c>
      <c r="AB50" s="1910"/>
      <c r="AC50" s="1910"/>
      <c r="AD50" s="1911"/>
      <c r="AE50" s="1909">
        <f t="shared" si="2"/>
        <v>0</v>
      </c>
      <c r="AF50" s="1910"/>
      <c r="AG50" s="1910"/>
      <c r="AH50" s="1912"/>
      <c r="AN50" s="1082"/>
      <c r="AO50" s="1082"/>
      <c r="AP50" s="1082"/>
      <c r="AQ50" s="1082"/>
      <c r="AR50" s="1082"/>
      <c r="AS50" s="1082"/>
    </row>
    <row r="51" spans="1:45" ht="13.15" customHeight="1" x14ac:dyDescent="0.2">
      <c r="A51" s="1889"/>
      <c r="B51" s="1890"/>
      <c r="C51" s="1890"/>
      <c r="D51" s="1890"/>
      <c r="E51" s="1890"/>
      <c r="F51" s="1891"/>
      <c r="G51" s="1914"/>
      <c r="H51" s="1915"/>
      <c r="I51" s="1913"/>
      <c r="J51" s="1893"/>
      <c r="K51" s="1894"/>
      <c r="L51" s="1895"/>
      <c r="M51" s="1896"/>
      <c r="N51" s="1897"/>
      <c r="O51" s="1898"/>
      <c r="P51" s="1899"/>
      <c r="Q51" s="1899"/>
      <c r="R51" s="1900"/>
      <c r="S51" s="1901">
        <f t="shared" si="0"/>
        <v>0</v>
      </c>
      <c r="T51" s="1902"/>
      <c r="U51" s="1902"/>
      <c r="V51" s="1903"/>
      <c r="W51" s="1906">
        <f t="shared" si="3"/>
        <v>0</v>
      </c>
      <c r="X51" s="1907"/>
      <c r="Y51" s="1907"/>
      <c r="Z51" s="1908"/>
      <c r="AA51" s="1909">
        <f t="shared" si="1"/>
        <v>0</v>
      </c>
      <c r="AB51" s="1910"/>
      <c r="AC51" s="1910"/>
      <c r="AD51" s="1911"/>
      <c r="AE51" s="1909">
        <f t="shared" si="2"/>
        <v>0</v>
      </c>
      <c r="AF51" s="1910"/>
      <c r="AG51" s="1910"/>
      <c r="AH51" s="1912"/>
      <c r="AN51" s="1082"/>
      <c r="AO51" s="1082"/>
      <c r="AP51" s="1082"/>
      <c r="AQ51" s="1082"/>
      <c r="AR51" s="1082"/>
      <c r="AS51" s="1082"/>
    </row>
    <row r="52" spans="1:45" ht="13.15" customHeight="1" x14ac:dyDescent="0.2">
      <c r="A52" s="1889"/>
      <c r="B52" s="1890"/>
      <c r="C52" s="1890"/>
      <c r="D52" s="1890"/>
      <c r="E52" s="1890"/>
      <c r="F52" s="1891"/>
      <c r="G52" s="1914"/>
      <c r="H52" s="1915"/>
      <c r="I52" s="1913"/>
      <c r="J52" s="1893"/>
      <c r="K52" s="1894"/>
      <c r="L52" s="1895"/>
      <c r="M52" s="1896"/>
      <c r="N52" s="1897"/>
      <c r="O52" s="1898"/>
      <c r="P52" s="1899"/>
      <c r="Q52" s="1899"/>
      <c r="R52" s="1900"/>
      <c r="S52" s="1901">
        <f t="shared" si="0"/>
        <v>0</v>
      </c>
      <c r="T52" s="1902"/>
      <c r="U52" s="1902"/>
      <c r="V52" s="1903"/>
      <c r="W52" s="1906">
        <f t="shared" si="3"/>
        <v>0</v>
      </c>
      <c r="X52" s="1907"/>
      <c r="Y52" s="1907"/>
      <c r="Z52" s="1908"/>
      <c r="AA52" s="1909">
        <f t="shared" si="1"/>
        <v>0</v>
      </c>
      <c r="AB52" s="1910"/>
      <c r="AC52" s="1910"/>
      <c r="AD52" s="1911"/>
      <c r="AE52" s="1909">
        <f t="shared" si="2"/>
        <v>0</v>
      </c>
      <c r="AF52" s="1910"/>
      <c r="AG52" s="1910"/>
      <c r="AH52" s="1912"/>
      <c r="AN52" s="1082"/>
      <c r="AO52" s="1082"/>
      <c r="AP52" s="1082"/>
      <c r="AQ52" s="1082"/>
      <c r="AR52" s="1082"/>
      <c r="AS52" s="1082"/>
    </row>
    <row r="53" spans="1:45" ht="13.15" customHeight="1" x14ac:dyDescent="0.2">
      <c r="A53" s="1889"/>
      <c r="B53" s="1890"/>
      <c r="C53" s="1890"/>
      <c r="D53" s="1890"/>
      <c r="E53" s="1890"/>
      <c r="F53" s="1891"/>
      <c r="G53" s="1914"/>
      <c r="H53" s="1915"/>
      <c r="I53" s="1913"/>
      <c r="J53" s="1893"/>
      <c r="K53" s="1894"/>
      <c r="L53" s="1895"/>
      <c r="M53" s="1896"/>
      <c r="N53" s="1897"/>
      <c r="O53" s="1898"/>
      <c r="P53" s="1899"/>
      <c r="Q53" s="1899"/>
      <c r="R53" s="1900"/>
      <c r="S53" s="1901">
        <f t="shared" si="0"/>
        <v>0</v>
      </c>
      <c r="T53" s="1902"/>
      <c r="U53" s="1902"/>
      <c r="V53" s="1903"/>
      <c r="W53" s="1906">
        <f t="shared" si="3"/>
        <v>0</v>
      </c>
      <c r="X53" s="1907"/>
      <c r="Y53" s="1907"/>
      <c r="Z53" s="1908"/>
      <c r="AA53" s="1909">
        <f t="shared" si="1"/>
        <v>0</v>
      </c>
      <c r="AB53" s="1910"/>
      <c r="AC53" s="1910"/>
      <c r="AD53" s="1911"/>
      <c r="AE53" s="1909">
        <f t="shared" si="2"/>
        <v>0</v>
      </c>
      <c r="AF53" s="1910"/>
      <c r="AG53" s="1910"/>
      <c r="AH53" s="1912"/>
      <c r="AN53" s="1082"/>
      <c r="AO53" s="1082"/>
      <c r="AP53" s="1082"/>
      <c r="AQ53" s="1082"/>
      <c r="AR53" s="1082"/>
      <c r="AS53" s="1082"/>
    </row>
    <row r="54" spans="1:45" ht="13.15" customHeight="1" x14ac:dyDescent="0.2">
      <c r="A54" s="1889"/>
      <c r="B54" s="1890"/>
      <c r="C54" s="1890"/>
      <c r="D54" s="1890"/>
      <c r="E54" s="1890"/>
      <c r="F54" s="1891"/>
      <c r="G54" s="1914"/>
      <c r="H54" s="1915"/>
      <c r="I54" s="1913"/>
      <c r="J54" s="1893"/>
      <c r="K54" s="1894"/>
      <c r="L54" s="1895"/>
      <c r="M54" s="1896"/>
      <c r="N54" s="1897"/>
      <c r="O54" s="1898"/>
      <c r="P54" s="1899"/>
      <c r="Q54" s="1899"/>
      <c r="R54" s="1900"/>
      <c r="S54" s="1901">
        <f t="shared" si="0"/>
        <v>0</v>
      </c>
      <c r="T54" s="1902"/>
      <c r="U54" s="1902"/>
      <c r="V54" s="1903"/>
      <c r="W54" s="1906">
        <f t="shared" si="3"/>
        <v>0</v>
      </c>
      <c r="X54" s="1907"/>
      <c r="Y54" s="1907"/>
      <c r="Z54" s="1908"/>
      <c r="AA54" s="1909">
        <f t="shared" si="1"/>
        <v>0</v>
      </c>
      <c r="AB54" s="1910"/>
      <c r="AC54" s="1910"/>
      <c r="AD54" s="1911"/>
      <c r="AE54" s="1909">
        <f t="shared" si="2"/>
        <v>0</v>
      </c>
      <c r="AF54" s="1910"/>
      <c r="AG54" s="1910"/>
      <c r="AH54" s="1912"/>
      <c r="AN54" s="1082"/>
      <c r="AO54" s="1082"/>
      <c r="AP54" s="1082"/>
      <c r="AQ54" s="1082"/>
      <c r="AR54" s="1082"/>
      <c r="AS54" s="1082"/>
    </row>
    <row r="55" spans="1:45" ht="12.75" customHeight="1" x14ac:dyDescent="0.2">
      <c r="A55" s="1916" t="str">
        <f>IF(T84&lt;=0,"-","Capital gain or (loss)")</f>
        <v>-</v>
      </c>
      <c r="B55" s="1917"/>
      <c r="C55" s="1917"/>
      <c r="D55" s="1917"/>
      <c r="E55" s="1917"/>
      <c r="F55" s="1918"/>
      <c r="G55" s="1919" t="str">
        <f>IF(A55="-","-","Line 13")</f>
        <v>-</v>
      </c>
      <c r="H55" s="1920"/>
      <c r="I55" s="1909" t="str">
        <f>IF(A55="-","-","various")</f>
        <v>-</v>
      </c>
      <c r="J55" s="1910"/>
      <c r="K55" s="1911"/>
      <c r="L55" s="1909" t="str">
        <f>IF(A55="-","-","various")</f>
        <v>-</v>
      </c>
      <c r="M55" s="1910"/>
      <c r="N55" s="1911"/>
      <c r="O55" s="1901" t="str">
        <f>IF(A55="-","-",T84)</f>
        <v>-</v>
      </c>
      <c r="P55" s="1902"/>
      <c r="Q55" s="1902"/>
      <c r="R55" s="1903"/>
      <c r="S55" s="1901" t="str">
        <f>IF($A55="-","-",T84)</f>
        <v>-</v>
      </c>
      <c r="T55" s="1902"/>
      <c r="U55" s="1902"/>
      <c r="V55" s="1903"/>
      <c r="W55" s="1901" t="str">
        <f>IF($A55="-","-",X84)</f>
        <v>-</v>
      </c>
      <c r="X55" s="1902"/>
      <c r="Y55" s="1902"/>
      <c r="Z55" s="1903"/>
      <c r="AA55" s="1909" t="str">
        <f>IF($A55="-","-",AA84)</f>
        <v>-</v>
      </c>
      <c r="AB55" s="1910"/>
      <c r="AC55" s="1910"/>
      <c r="AD55" s="1911"/>
      <c r="AE55" s="1921" t="str">
        <f>IF($A55="-","-",AE84)</f>
        <v>-</v>
      </c>
      <c r="AF55" s="1922"/>
      <c r="AG55" s="1922"/>
      <c r="AH55" s="1922"/>
      <c r="AI55" s="1066"/>
      <c r="AJ55" s="1058" t="str">
        <f>+IF(A55="-","NO","YES")</f>
        <v>NO</v>
      </c>
      <c r="AN55" s="1082"/>
      <c r="AO55" s="1082"/>
      <c r="AP55" s="1082"/>
      <c r="AQ55" s="1082"/>
      <c r="AR55" s="1082"/>
      <c r="AS55" s="1082"/>
    </row>
    <row r="56" spans="1:45" x14ac:dyDescent="0.2">
      <c r="A56" s="1067"/>
      <c r="B56" s="1068"/>
      <c r="C56" s="1068"/>
      <c r="D56" s="1068"/>
      <c r="E56" s="1068"/>
      <c r="F56" s="1068"/>
      <c r="G56" s="1069"/>
      <c r="H56" s="1070"/>
      <c r="I56" s="1923"/>
      <c r="J56" s="1924"/>
      <c r="K56" s="1925"/>
      <c r="L56" s="1926"/>
      <c r="M56" s="1927"/>
      <c r="N56" s="1928"/>
      <c r="O56" s="1071"/>
      <c r="P56" s="1072"/>
      <c r="Q56" s="1072"/>
      <c r="R56" s="1073"/>
      <c r="S56" s="1072"/>
      <c r="T56" s="1072"/>
      <c r="U56" s="1072"/>
      <c r="V56" s="1072"/>
      <c r="W56" s="1071"/>
      <c r="X56" s="1072"/>
      <c r="Y56" s="1072"/>
      <c r="Z56" s="1073"/>
      <c r="AA56" s="1929"/>
      <c r="AB56" s="1930"/>
      <c r="AC56" s="1930"/>
      <c r="AD56" s="1931"/>
      <c r="AE56" s="1929"/>
      <c r="AF56" s="1930"/>
      <c r="AG56" s="1930"/>
      <c r="AH56" s="1932"/>
      <c r="AN56" s="1082"/>
      <c r="AO56" s="1082"/>
      <c r="AP56" s="1082"/>
      <c r="AQ56" s="1082"/>
      <c r="AR56" s="1082"/>
      <c r="AS56" s="1082"/>
    </row>
    <row r="57" spans="1:45" ht="13.5" thickBot="1" x14ac:dyDescent="0.25">
      <c r="A57" s="1095"/>
      <c r="B57" s="1096"/>
      <c r="C57" s="1096"/>
      <c r="D57" s="1096"/>
      <c r="E57" s="1096"/>
      <c r="F57" s="1096"/>
      <c r="G57" s="1097"/>
      <c r="H57" s="1098"/>
      <c r="I57" s="1099"/>
      <c r="J57" s="1100"/>
      <c r="K57" s="1101"/>
      <c r="L57" s="1099"/>
      <c r="M57" s="1100"/>
      <c r="N57" s="1101"/>
      <c r="O57" s="1099"/>
      <c r="P57" s="1100"/>
      <c r="Q57" s="1100"/>
      <c r="R57" s="1101"/>
      <c r="S57" s="1100"/>
      <c r="T57" s="1100"/>
      <c r="U57" s="1100"/>
      <c r="V57" s="1100"/>
      <c r="W57" s="1099"/>
      <c r="X57" s="1100"/>
      <c r="Y57" s="1100"/>
      <c r="Z57" s="1101"/>
      <c r="AA57" s="1099"/>
      <c r="AB57" s="1100"/>
      <c r="AC57" s="1100"/>
      <c r="AD57" s="1101"/>
      <c r="AE57" s="1099"/>
      <c r="AF57" s="1100"/>
      <c r="AG57" s="1100"/>
      <c r="AH57" s="1102"/>
      <c r="AN57" s="1082"/>
      <c r="AO57" s="1082"/>
      <c r="AP57" s="1082"/>
      <c r="AQ57" s="1082"/>
      <c r="AR57" s="1082"/>
      <c r="AS57" s="1082"/>
    </row>
    <row r="58" spans="1:45" ht="14.25" thickTop="1" thickBot="1" x14ac:dyDescent="0.25">
      <c r="A58" s="1082"/>
      <c r="B58" s="1082"/>
      <c r="C58" s="1082"/>
      <c r="D58" s="1082"/>
      <c r="E58" s="1082"/>
      <c r="F58" s="1082"/>
      <c r="G58" s="1082"/>
      <c r="H58" s="1082"/>
      <c r="I58" s="1082"/>
      <c r="J58" s="1082"/>
      <c r="K58" s="1082"/>
      <c r="L58" s="1082"/>
      <c r="M58" s="1082"/>
      <c r="N58" s="1082"/>
      <c r="O58" s="1082"/>
      <c r="P58" s="1082"/>
      <c r="Q58" s="1082"/>
      <c r="R58" s="1082"/>
      <c r="S58" s="1082"/>
      <c r="T58" s="1082"/>
      <c r="U58" s="1082"/>
      <c r="V58" s="1082"/>
      <c r="W58" s="1082"/>
      <c r="X58" s="1082"/>
      <c r="Y58" s="1082"/>
      <c r="Z58" s="1082"/>
      <c r="AA58" s="1082"/>
      <c r="AB58" s="1082"/>
      <c r="AC58" s="1082"/>
      <c r="AD58" s="1082"/>
      <c r="AE58" s="1082"/>
      <c r="AF58" s="1082"/>
      <c r="AG58" s="1082"/>
      <c r="AH58" s="1082"/>
    </row>
    <row r="59" spans="1:45" ht="14.25" thickTop="1" thickBot="1" x14ac:dyDescent="0.25">
      <c r="A59" s="1082"/>
      <c r="B59" s="1084" t="s">
        <v>365</v>
      </c>
      <c r="C59" s="1082"/>
      <c r="D59" s="1082"/>
      <c r="E59" s="1082"/>
      <c r="F59" s="1082"/>
      <c r="G59" s="1082"/>
      <c r="H59" s="1082"/>
      <c r="I59" s="1082"/>
      <c r="J59" s="1082"/>
      <c r="K59" s="1082"/>
      <c r="L59" s="1082"/>
      <c r="M59" s="1082"/>
      <c r="N59" s="1082"/>
      <c r="O59" s="1082"/>
      <c r="P59" s="1082"/>
      <c r="Q59" s="1082"/>
      <c r="R59" s="1082"/>
      <c r="S59" s="1933">
        <f>SUM(S45:V57)</f>
        <v>0</v>
      </c>
      <c r="T59" s="1934"/>
      <c r="U59" s="1934"/>
      <c r="V59" s="1935"/>
      <c r="W59" s="1933">
        <f>SUM(W45:Z57)</f>
        <v>0</v>
      </c>
      <c r="X59" s="1934"/>
      <c r="Y59" s="1934"/>
      <c r="Z59" s="1935"/>
      <c r="AA59" s="1936">
        <f>ROUND(SUM(AA45:AD57),0)</f>
        <v>0</v>
      </c>
      <c r="AB59" s="1937"/>
      <c r="AC59" s="1937"/>
      <c r="AD59" s="1938"/>
      <c r="AE59" s="1936">
        <f>SUM(AE45:AH57)</f>
        <v>0</v>
      </c>
      <c r="AF59" s="1937"/>
      <c r="AG59" s="1937"/>
      <c r="AH59" s="1938"/>
    </row>
    <row r="60" spans="1:45" ht="13.5" thickTop="1" x14ac:dyDescent="0.2">
      <c r="A60" s="1082"/>
      <c r="B60" s="1084"/>
      <c r="C60" s="1082"/>
      <c r="D60" s="1082"/>
      <c r="E60" s="1082"/>
      <c r="F60" s="1082"/>
      <c r="G60" s="1082"/>
      <c r="H60" s="1082"/>
      <c r="I60" s="1082"/>
      <c r="J60" s="1082"/>
      <c r="K60" s="1082"/>
      <c r="L60" s="1082"/>
      <c r="M60" s="1082"/>
      <c r="N60" s="1082"/>
      <c r="O60" s="1082"/>
      <c r="P60" s="1082"/>
      <c r="Q60" s="1082"/>
      <c r="R60" s="1082"/>
      <c r="S60" s="1082"/>
      <c r="T60" s="1082"/>
      <c r="U60" s="1082"/>
      <c r="V60" s="1082"/>
      <c r="W60" s="1082"/>
      <c r="X60" s="1082"/>
      <c r="Y60" s="1082"/>
      <c r="Z60" s="1082"/>
      <c r="AA60" s="1082"/>
      <c r="AB60" s="1082"/>
      <c r="AC60" s="1082"/>
      <c r="AD60" s="1082"/>
      <c r="AE60" s="1082"/>
      <c r="AF60" s="1082"/>
      <c r="AG60" s="1082"/>
      <c r="AH60" s="1082"/>
    </row>
    <row r="61" spans="1:45" x14ac:dyDescent="0.2">
      <c r="A61" s="1082"/>
      <c r="B61" s="1063" t="s">
        <v>329</v>
      </c>
      <c r="C61" s="1064" t="s">
        <v>515</v>
      </c>
      <c r="D61" s="1065"/>
      <c r="E61" s="1065"/>
      <c r="F61" s="1065"/>
      <c r="G61" s="1065"/>
      <c r="H61" s="1065"/>
      <c r="I61" s="1082"/>
      <c r="J61" s="1082"/>
      <c r="K61" s="1082"/>
      <c r="L61" s="1082"/>
      <c r="M61" s="1082"/>
      <c r="N61" s="1082"/>
      <c r="O61" s="1082"/>
      <c r="P61" s="1082"/>
      <c r="Q61" s="1082"/>
      <c r="R61" s="1082"/>
      <c r="S61" s="1082"/>
      <c r="T61" s="1082"/>
      <c r="U61" s="1082"/>
      <c r="V61" s="1082"/>
      <c r="W61" s="1082"/>
      <c r="X61" s="1082"/>
      <c r="Y61" s="1082"/>
      <c r="Z61" s="1082"/>
      <c r="AA61" s="1082"/>
      <c r="AB61" s="1082"/>
      <c r="AC61" s="1082"/>
      <c r="AD61" s="1082"/>
      <c r="AE61" s="1082"/>
      <c r="AF61" s="1082"/>
      <c r="AG61" s="1082"/>
      <c r="AH61" s="1082"/>
    </row>
    <row r="62" spans="1:45" ht="13.5" thickBot="1" x14ac:dyDescent="0.25">
      <c r="A62" s="1082"/>
      <c r="B62" s="1082"/>
      <c r="C62" s="1082"/>
      <c r="D62" s="1082"/>
      <c r="E62" s="1082"/>
      <c r="F62" s="1082"/>
      <c r="G62" s="1082"/>
      <c r="H62" s="1082"/>
      <c r="I62" s="1082"/>
      <c r="J62" s="1082"/>
      <c r="K62" s="1082"/>
      <c r="L62" s="1082"/>
      <c r="M62" s="1082"/>
      <c r="N62" s="1082"/>
      <c r="O62" s="1082"/>
      <c r="P62" s="1082"/>
      <c r="Q62" s="1082"/>
      <c r="R62" s="1082"/>
      <c r="S62" s="1082"/>
      <c r="T62" s="1082"/>
      <c r="U62" s="1082"/>
      <c r="V62" s="1082"/>
      <c r="W62" s="1082"/>
      <c r="X62" s="1082"/>
      <c r="Y62" s="1082"/>
      <c r="Z62" s="1082"/>
      <c r="AA62" s="1082"/>
      <c r="AB62" s="1082"/>
      <c r="AC62" s="1082"/>
      <c r="AD62" s="1082"/>
      <c r="AE62" s="1082"/>
      <c r="AF62" s="1082"/>
      <c r="AG62" s="1082"/>
      <c r="AH62" s="1082"/>
    </row>
    <row r="63" spans="1:45" s="1075" customFormat="1" ht="27.75" customHeight="1" thickTop="1" x14ac:dyDescent="0.2">
      <c r="A63" s="1939" t="s">
        <v>339</v>
      </c>
      <c r="B63" s="1871" t="s">
        <v>516</v>
      </c>
      <c r="C63" s="1866"/>
      <c r="D63" s="1866"/>
      <c r="E63" s="1866"/>
      <c r="F63" s="1867"/>
      <c r="G63" s="1941" t="s">
        <v>517</v>
      </c>
      <c r="H63" s="1942"/>
      <c r="I63" s="1942"/>
      <c r="J63" s="1871" t="s">
        <v>512</v>
      </c>
      <c r="K63" s="1866"/>
      <c r="L63" s="1867"/>
      <c r="M63" s="1944" t="s">
        <v>511</v>
      </c>
      <c r="N63" s="1945"/>
      <c r="O63" s="1945"/>
      <c r="P63" s="1945"/>
      <c r="Q63" s="1945"/>
      <c r="R63" s="1945"/>
      <c r="S63" s="1945"/>
      <c r="T63" s="1945"/>
      <c r="U63" s="1945"/>
      <c r="V63" s="1945"/>
      <c r="W63" s="1945"/>
      <c r="X63" s="1945"/>
      <c r="Y63" s="1945"/>
      <c r="Z63" s="1946"/>
      <c r="AA63" s="1947" t="s">
        <v>513</v>
      </c>
      <c r="AB63" s="1948"/>
      <c r="AC63" s="1948"/>
      <c r="AD63" s="1948"/>
      <c r="AE63" s="1948"/>
      <c r="AF63" s="1948"/>
      <c r="AG63" s="1948"/>
      <c r="AH63" s="1949"/>
      <c r="AI63" s="1074"/>
      <c r="AJ63" s="1074"/>
      <c r="AK63" s="1074"/>
      <c r="AL63" s="1074"/>
      <c r="AM63" s="1074"/>
    </row>
    <row r="64" spans="1:45" s="1075" customFormat="1" ht="27.75" customHeight="1" thickBot="1" x14ac:dyDescent="0.25">
      <c r="A64" s="1940"/>
      <c r="B64" s="1872"/>
      <c r="C64" s="1869"/>
      <c r="D64" s="1869"/>
      <c r="E64" s="1869"/>
      <c r="F64" s="1870"/>
      <c r="G64" s="1943"/>
      <c r="H64" s="1943"/>
      <c r="I64" s="1943"/>
      <c r="J64" s="1872"/>
      <c r="K64" s="1869"/>
      <c r="L64" s="1870"/>
      <c r="M64" s="1950" t="s">
        <v>518</v>
      </c>
      <c r="N64" s="1951"/>
      <c r="O64" s="1951"/>
      <c r="P64" s="1952"/>
      <c r="Q64" s="1950" t="s">
        <v>519</v>
      </c>
      <c r="R64" s="1951"/>
      <c r="S64" s="1952"/>
      <c r="T64" s="1950" t="s">
        <v>520</v>
      </c>
      <c r="U64" s="1953"/>
      <c r="V64" s="1953"/>
      <c r="W64" s="1954"/>
      <c r="X64" s="1950" t="s">
        <v>1013</v>
      </c>
      <c r="Y64" s="1953"/>
      <c r="Z64" s="1954"/>
      <c r="AA64" s="1950" t="s">
        <v>521</v>
      </c>
      <c r="AB64" s="1953"/>
      <c r="AC64" s="1953"/>
      <c r="AD64" s="1954"/>
      <c r="AE64" s="1955" t="s">
        <v>1013</v>
      </c>
      <c r="AF64" s="1943"/>
      <c r="AG64" s="1943"/>
      <c r="AH64" s="1956"/>
      <c r="AI64" s="1074"/>
      <c r="AJ64" s="1074"/>
      <c r="AK64" s="1074"/>
      <c r="AL64" s="1074"/>
      <c r="AM64" s="1074"/>
    </row>
    <row r="65" spans="1:34" ht="13.5" thickTop="1" x14ac:dyDescent="0.2">
      <c r="A65" s="1103"/>
      <c r="B65" s="1091"/>
      <c r="C65" s="1092"/>
      <c r="D65" s="1092"/>
      <c r="E65" s="1092"/>
      <c r="F65" s="1093"/>
      <c r="G65" s="1957"/>
      <c r="H65" s="1958"/>
      <c r="I65" s="1959"/>
      <c r="J65" s="1104"/>
      <c r="K65" s="1104"/>
      <c r="L65" s="1104"/>
      <c r="M65" s="1957"/>
      <c r="N65" s="1960"/>
      <c r="O65" s="1960"/>
      <c r="P65" s="1961"/>
      <c r="Q65" s="1091"/>
      <c r="R65" s="1092"/>
      <c r="S65" s="1093"/>
      <c r="T65" s="1091"/>
      <c r="U65" s="1092"/>
      <c r="V65" s="1105"/>
      <c r="W65" s="1106"/>
      <c r="X65" s="1091"/>
      <c r="Y65" s="1105"/>
      <c r="Z65" s="1106"/>
      <c r="AA65" s="1091"/>
      <c r="AB65" s="1092"/>
      <c r="AC65" s="1092"/>
      <c r="AD65" s="1093"/>
      <c r="AE65" s="1957"/>
      <c r="AF65" s="1958"/>
      <c r="AG65" s="1958"/>
      <c r="AH65" s="1962"/>
    </row>
    <row r="66" spans="1:34" x14ac:dyDescent="0.2">
      <c r="A66" s="1076">
        <v>1</v>
      </c>
      <c r="B66" s="1963"/>
      <c r="C66" s="1964"/>
      <c r="D66" s="1964"/>
      <c r="E66" s="1964"/>
      <c r="F66" s="1965"/>
      <c r="G66" s="1913"/>
      <c r="H66" s="1893"/>
      <c r="I66" s="1894"/>
      <c r="J66" s="1895"/>
      <c r="K66" s="1896"/>
      <c r="L66" s="1897"/>
      <c r="M66" s="1898"/>
      <c r="N66" s="1966"/>
      <c r="O66" s="1966"/>
      <c r="P66" s="1967"/>
      <c r="Q66" s="1895"/>
      <c r="R66" s="1968"/>
      <c r="S66" s="1969"/>
      <c r="T66" s="1970">
        <f t="shared" ref="T66:T81" si="4">M66-Q66</f>
        <v>0</v>
      </c>
      <c r="U66" s="1970"/>
      <c r="V66" s="1970"/>
      <c r="W66" s="1970"/>
      <c r="X66" s="1971">
        <f t="shared" ref="X66:X81" si="5">IF(T66=0,0,T66*USFTCRate)</f>
        <v>0</v>
      </c>
      <c r="Y66" s="1972"/>
      <c r="Z66" s="1973"/>
      <c r="AA66" s="1909">
        <f>T66*$J66</f>
        <v>0</v>
      </c>
      <c r="AB66" s="1910"/>
      <c r="AC66" s="1910"/>
      <c r="AD66" s="1911"/>
      <c r="AE66" s="1974">
        <f>X66*$J66</f>
        <v>0</v>
      </c>
      <c r="AF66" s="1975"/>
      <c r="AG66" s="1975"/>
      <c r="AH66" s="1976"/>
    </row>
    <row r="67" spans="1:34" s="1058" customFormat="1" x14ac:dyDescent="0.2">
      <c r="A67" s="1076">
        <f t="shared" ref="A67:A80" si="6">A66+1</f>
        <v>2</v>
      </c>
      <c r="B67" s="1963"/>
      <c r="C67" s="1964"/>
      <c r="D67" s="1964"/>
      <c r="E67" s="1964"/>
      <c r="F67" s="1965"/>
      <c r="G67" s="1913"/>
      <c r="H67" s="1893"/>
      <c r="I67" s="1894"/>
      <c r="J67" s="1895"/>
      <c r="K67" s="1896"/>
      <c r="L67" s="1897"/>
      <c r="M67" s="1898"/>
      <c r="N67" s="1966"/>
      <c r="O67" s="1966"/>
      <c r="P67" s="1967"/>
      <c r="Q67" s="1895"/>
      <c r="R67" s="1968"/>
      <c r="S67" s="1969"/>
      <c r="T67" s="1970">
        <f t="shared" si="4"/>
        <v>0</v>
      </c>
      <c r="U67" s="1970"/>
      <c r="V67" s="1970"/>
      <c r="W67" s="1970"/>
      <c r="X67" s="1971">
        <f t="shared" si="5"/>
        <v>0</v>
      </c>
      <c r="Y67" s="1972"/>
      <c r="Z67" s="1973"/>
      <c r="AA67" s="1909">
        <f>T67*$J67</f>
        <v>0</v>
      </c>
      <c r="AB67" s="1910"/>
      <c r="AC67" s="1910"/>
      <c r="AD67" s="1911"/>
      <c r="AE67" s="1974">
        <f>X67*$J67</f>
        <v>0</v>
      </c>
      <c r="AF67" s="1975"/>
      <c r="AG67" s="1975"/>
      <c r="AH67" s="1976"/>
    </row>
    <row r="68" spans="1:34" s="1058" customFormat="1" x14ac:dyDescent="0.2">
      <c r="A68" s="1076">
        <f t="shared" si="6"/>
        <v>3</v>
      </c>
      <c r="B68" s="1963"/>
      <c r="C68" s="1964"/>
      <c r="D68" s="1964"/>
      <c r="E68" s="1964"/>
      <c r="F68" s="1965"/>
      <c r="G68" s="1913"/>
      <c r="H68" s="1893"/>
      <c r="I68" s="1894"/>
      <c r="J68" s="1895"/>
      <c r="K68" s="1896"/>
      <c r="L68" s="1897"/>
      <c r="M68" s="1898"/>
      <c r="N68" s="1966"/>
      <c r="O68" s="1966"/>
      <c r="P68" s="1967"/>
      <c r="Q68" s="1895"/>
      <c r="R68" s="1968"/>
      <c r="S68" s="1969"/>
      <c r="T68" s="1970">
        <f t="shared" si="4"/>
        <v>0</v>
      </c>
      <c r="U68" s="1970"/>
      <c r="V68" s="1970"/>
      <c r="W68" s="1970"/>
      <c r="X68" s="1971">
        <f t="shared" si="5"/>
        <v>0</v>
      </c>
      <c r="Y68" s="1972"/>
      <c r="Z68" s="1973"/>
      <c r="AA68" s="1909">
        <f t="shared" ref="AA68:AA81" si="7">T68*J68</f>
        <v>0</v>
      </c>
      <c r="AB68" s="1910"/>
      <c r="AC68" s="1910"/>
      <c r="AD68" s="1911"/>
      <c r="AE68" s="1974">
        <f t="shared" ref="AE68:AE81" si="8">X68*J68</f>
        <v>0</v>
      </c>
      <c r="AF68" s="1975"/>
      <c r="AG68" s="1975"/>
      <c r="AH68" s="1976"/>
    </row>
    <row r="69" spans="1:34" s="1058" customFormat="1" x14ac:dyDescent="0.2">
      <c r="A69" s="1076">
        <f t="shared" si="6"/>
        <v>4</v>
      </c>
      <c r="B69" s="1963"/>
      <c r="C69" s="1964"/>
      <c r="D69" s="1964"/>
      <c r="E69" s="1964"/>
      <c r="F69" s="1965"/>
      <c r="G69" s="1913"/>
      <c r="H69" s="1893"/>
      <c r="I69" s="1894"/>
      <c r="J69" s="1895"/>
      <c r="K69" s="1896"/>
      <c r="L69" s="1897"/>
      <c r="M69" s="1898"/>
      <c r="N69" s="1966"/>
      <c r="O69" s="1966"/>
      <c r="P69" s="1967"/>
      <c r="Q69" s="1895"/>
      <c r="R69" s="1968"/>
      <c r="S69" s="1969"/>
      <c r="T69" s="1970">
        <f t="shared" si="4"/>
        <v>0</v>
      </c>
      <c r="U69" s="1970"/>
      <c r="V69" s="1970"/>
      <c r="W69" s="1970"/>
      <c r="X69" s="1971">
        <f t="shared" si="5"/>
        <v>0</v>
      </c>
      <c r="Y69" s="1972"/>
      <c r="Z69" s="1973"/>
      <c r="AA69" s="1909">
        <f t="shared" si="7"/>
        <v>0</v>
      </c>
      <c r="AB69" s="1910"/>
      <c r="AC69" s="1910"/>
      <c r="AD69" s="1911"/>
      <c r="AE69" s="1974">
        <f t="shared" si="8"/>
        <v>0</v>
      </c>
      <c r="AF69" s="1975"/>
      <c r="AG69" s="1975"/>
      <c r="AH69" s="1976"/>
    </row>
    <row r="70" spans="1:34" s="1058" customFormat="1" x14ac:dyDescent="0.2">
      <c r="A70" s="1076">
        <f t="shared" si="6"/>
        <v>5</v>
      </c>
      <c r="B70" s="1963"/>
      <c r="C70" s="1964"/>
      <c r="D70" s="1964"/>
      <c r="E70" s="1964"/>
      <c r="F70" s="1965"/>
      <c r="G70" s="1913"/>
      <c r="H70" s="1893"/>
      <c r="I70" s="1894"/>
      <c r="J70" s="1895"/>
      <c r="K70" s="1896"/>
      <c r="L70" s="1897"/>
      <c r="M70" s="1898"/>
      <c r="N70" s="1966"/>
      <c r="O70" s="1966"/>
      <c r="P70" s="1967"/>
      <c r="Q70" s="1895"/>
      <c r="R70" s="1968"/>
      <c r="S70" s="1969"/>
      <c r="T70" s="1970">
        <f t="shared" si="4"/>
        <v>0</v>
      </c>
      <c r="U70" s="1970"/>
      <c r="V70" s="1970"/>
      <c r="W70" s="1970"/>
      <c r="X70" s="1971">
        <f t="shared" si="5"/>
        <v>0</v>
      </c>
      <c r="Y70" s="1972"/>
      <c r="Z70" s="1973"/>
      <c r="AA70" s="1909">
        <f t="shared" si="7"/>
        <v>0</v>
      </c>
      <c r="AB70" s="1910"/>
      <c r="AC70" s="1910"/>
      <c r="AD70" s="1911"/>
      <c r="AE70" s="1974">
        <f t="shared" si="8"/>
        <v>0</v>
      </c>
      <c r="AF70" s="1975"/>
      <c r="AG70" s="1975"/>
      <c r="AH70" s="1976"/>
    </row>
    <row r="71" spans="1:34" s="1058" customFormat="1" x14ac:dyDescent="0.2">
      <c r="A71" s="1076">
        <f t="shared" si="6"/>
        <v>6</v>
      </c>
      <c r="B71" s="1963"/>
      <c r="C71" s="1964"/>
      <c r="D71" s="1964"/>
      <c r="E71" s="1964"/>
      <c r="F71" s="1965"/>
      <c r="G71" s="1913"/>
      <c r="H71" s="1893"/>
      <c r="I71" s="1894"/>
      <c r="J71" s="1895"/>
      <c r="K71" s="1896"/>
      <c r="L71" s="1897"/>
      <c r="M71" s="1898"/>
      <c r="N71" s="1966"/>
      <c r="O71" s="1966"/>
      <c r="P71" s="1967"/>
      <c r="Q71" s="1895"/>
      <c r="R71" s="1968"/>
      <c r="S71" s="1969"/>
      <c r="T71" s="1970">
        <f t="shared" si="4"/>
        <v>0</v>
      </c>
      <c r="U71" s="1970"/>
      <c r="V71" s="1970"/>
      <c r="W71" s="1970"/>
      <c r="X71" s="1971">
        <f t="shared" si="5"/>
        <v>0</v>
      </c>
      <c r="Y71" s="1972"/>
      <c r="Z71" s="1973"/>
      <c r="AA71" s="1909">
        <f t="shared" si="7"/>
        <v>0</v>
      </c>
      <c r="AB71" s="1910"/>
      <c r="AC71" s="1910"/>
      <c r="AD71" s="1911"/>
      <c r="AE71" s="1974">
        <f t="shared" si="8"/>
        <v>0</v>
      </c>
      <c r="AF71" s="1975"/>
      <c r="AG71" s="1975"/>
      <c r="AH71" s="1976"/>
    </row>
    <row r="72" spans="1:34" s="1058" customFormat="1" x14ac:dyDescent="0.2">
      <c r="A72" s="1076">
        <f t="shared" si="6"/>
        <v>7</v>
      </c>
      <c r="B72" s="1963"/>
      <c r="C72" s="1964"/>
      <c r="D72" s="1964"/>
      <c r="E72" s="1964"/>
      <c r="F72" s="1965"/>
      <c r="G72" s="1913"/>
      <c r="H72" s="1893"/>
      <c r="I72" s="1894"/>
      <c r="J72" s="1895"/>
      <c r="K72" s="1896"/>
      <c r="L72" s="1897"/>
      <c r="M72" s="1898"/>
      <c r="N72" s="1966"/>
      <c r="O72" s="1966"/>
      <c r="P72" s="1967"/>
      <c r="Q72" s="1895"/>
      <c r="R72" s="1968"/>
      <c r="S72" s="1969"/>
      <c r="T72" s="1970">
        <f t="shared" si="4"/>
        <v>0</v>
      </c>
      <c r="U72" s="1970"/>
      <c r="V72" s="1970"/>
      <c r="W72" s="1970"/>
      <c r="X72" s="1971">
        <f t="shared" si="5"/>
        <v>0</v>
      </c>
      <c r="Y72" s="1972"/>
      <c r="Z72" s="1973"/>
      <c r="AA72" s="1909">
        <f t="shared" si="7"/>
        <v>0</v>
      </c>
      <c r="AB72" s="1910"/>
      <c r="AC72" s="1910"/>
      <c r="AD72" s="1911"/>
      <c r="AE72" s="1974">
        <f t="shared" si="8"/>
        <v>0</v>
      </c>
      <c r="AF72" s="1975"/>
      <c r="AG72" s="1975"/>
      <c r="AH72" s="1976"/>
    </row>
    <row r="73" spans="1:34" s="1058" customFormat="1" x14ac:dyDescent="0.2">
      <c r="A73" s="1076">
        <f t="shared" si="6"/>
        <v>8</v>
      </c>
      <c r="B73" s="1963"/>
      <c r="C73" s="1964"/>
      <c r="D73" s="1964"/>
      <c r="E73" s="1964"/>
      <c r="F73" s="1965"/>
      <c r="G73" s="1913"/>
      <c r="H73" s="1893"/>
      <c r="I73" s="1894"/>
      <c r="J73" s="1895"/>
      <c r="K73" s="1896"/>
      <c r="L73" s="1897"/>
      <c r="M73" s="1898"/>
      <c r="N73" s="1966"/>
      <c r="O73" s="1966"/>
      <c r="P73" s="1967"/>
      <c r="Q73" s="1895"/>
      <c r="R73" s="1968"/>
      <c r="S73" s="1969"/>
      <c r="T73" s="1970">
        <f t="shared" si="4"/>
        <v>0</v>
      </c>
      <c r="U73" s="1970"/>
      <c r="V73" s="1970"/>
      <c r="W73" s="1970"/>
      <c r="X73" s="1971">
        <f t="shared" si="5"/>
        <v>0</v>
      </c>
      <c r="Y73" s="1972"/>
      <c r="Z73" s="1973"/>
      <c r="AA73" s="1909">
        <f t="shared" si="7"/>
        <v>0</v>
      </c>
      <c r="AB73" s="1910"/>
      <c r="AC73" s="1910"/>
      <c r="AD73" s="1911"/>
      <c r="AE73" s="1974">
        <f t="shared" si="8"/>
        <v>0</v>
      </c>
      <c r="AF73" s="1975"/>
      <c r="AG73" s="1975"/>
      <c r="AH73" s="1976"/>
    </row>
    <row r="74" spans="1:34" s="1058" customFormat="1" x14ac:dyDescent="0.2">
      <c r="A74" s="1076">
        <f t="shared" si="6"/>
        <v>9</v>
      </c>
      <c r="B74" s="1963"/>
      <c r="C74" s="1964"/>
      <c r="D74" s="1964"/>
      <c r="E74" s="1964"/>
      <c r="F74" s="1965"/>
      <c r="G74" s="1913"/>
      <c r="H74" s="1893"/>
      <c r="I74" s="1894"/>
      <c r="J74" s="1895"/>
      <c r="K74" s="1896"/>
      <c r="L74" s="1897"/>
      <c r="M74" s="1898"/>
      <c r="N74" s="1966"/>
      <c r="O74" s="1966"/>
      <c r="P74" s="1967"/>
      <c r="Q74" s="1895"/>
      <c r="R74" s="1968"/>
      <c r="S74" s="1969"/>
      <c r="T74" s="1970">
        <f t="shared" si="4"/>
        <v>0</v>
      </c>
      <c r="U74" s="1970"/>
      <c r="V74" s="1970"/>
      <c r="W74" s="1970"/>
      <c r="X74" s="1971">
        <f t="shared" si="5"/>
        <v>0</v>
      </c>
      <c r="Y74" s="1972"/>
      <c r="Z74" s="1973"/>
      <c r="AA74" s="1909">
        <f t="shared" si="7"/>
        <v>0</v>
      </c>
      <c r="AB74" s="1910"/>
      <c r="AC74" s="1910"/>
      <c r="AD74" s="1911"/>
      <c r="AE74" s="1974">
        <f t="shared" si="8"/>
        <v>0</v>
      </c>
      <c r="AF74" s="1975"/>
      <c r="AG74" s="1975"/>
      <c r="AH74" s="1976"/>
    </row>
    <row r="75" spans="1:34" s="1058" customFormat="1" x14ac:dyDescent="0.2">
      <c r="A75" s="1076">
        <f t="shared" si="6"/>
        <v>10</v>
      </c>
      <c r="B75" s="1963"/>
      <c r="C75" s="1964"/>
      <c r="D75" s="1964"/>
      <c r="E75" s="1964"/>
      <c r="F75" s="1965"/>
      <c r="G75" s="1913"/>
      <c r="H75" s="1893"/>
      <c r="I75" s="1894"/>
      <c r="J75" s="1895"/>
      <c r="K75" s="1896"/>
      <c r="L75" s="1897"/>
      <c r="M75" s="1898"/>
      <c r="N75" s="1966"/>
      <c r="O75" s="1966"/>
      <c r="P75" s="1967"/>
      <c r="Q75" s="1895"/>
      <c r="R75" s="1968"/>
      <c r="S75" s="1969"/>
      <c r="T75" s="1970">
        <f t="shared" si="4"/>
        <v>0</v>
      </c>
      <c r="U75" s="1970"/>
      <c r="V75" s="1970"/>
      <c r="W75" s="1970"/>
      <c r="X75" s="1971">
        <f t="shared" si="5"/>
        <v>0</v>
      </c>
      <c r="Y75" s="1972"/>
      <c r="Z75" s="1973"/>
      <c r="AA75" s="1909">
        <f t="shared" si="7"/>
        <v>0</v>
      </c>
      <c r="AB75" s="1910"/>
      <c r="AC75" s="1910"/>
      <c r="AD75" s="1911"/>
      <c r="AE75" s="1974">
        <f t="shared" si="8"/>
        <v>0</v>
      </c>
      <c r="AF75" s="1975"/>
      <c r="AG75" s="1975"/>
      <c r="AH75" s="1976"/>
    </row>
    <row r="76" spans="1:34" s="1058" customFormat="1" x14ac:dyDescent="0.2">
      <c r="A76" s="1076">
        <f t="shared" si="6"/>
        <v>11</v>
      </c>
      <c r="B76" s="1963"/>
      <c r="C76" s="1964"/>
      <c r="D76" s="1964"/>
      <c r="E76" s="1964"/>
      <c r="F76" s="1965"/>
      <c r="G76" s="1913"/>
      <c r="H76" s="1893"/>
      <c r="I76" s="1894"/>
      <c r="J76" s="1895"/>
      <c r="K76" s="1896"/>
      <c r="L76" s="1897"/>
      <c r="M76" s="1898"/>
      <c r="N76" s="1966"/>
      <c r="O76" s="1966"/>
      <c r="P76" s="1967"/>
      <c r="Q76" s="1895"/>
      <c r="R76" s="1968"/>
      <c r="S76" s="1969"/>
      <c r="T76" s="1970">
        <f t="shared" si="4"/>
        <v>0</v>
      </c>
      <c r="U76" s="1970"/>
      <c r="V76" s="1970"/>
      <c r="W76" s="1970"/>
      <c r="X76" s="1971">
        <f t="shared" si="5"/>
        <v>0</v>
      </c>
      <c r="Y76" s="1972"/>
      <c r="Z76" s="1973"/>
      <c r="AA76" s="1909">
        <f t="shared" si="7"/>
        <v>0</v>
      </c>
      <c r="AB76" s="1910"/>
      <c r="AC76" s="1910"/>
      <c r="AD76" s="1911"/>
      <c r="AE76" s="1974">
        <f t="shared" si="8"/>
        <v>0</v>
      </c>
      <c r="AF76" s="1975"/>
      <c r="AG76" s="1975"/>
      <c r="AH76" s="1976"/>
    </row>
    <row r="77" spans="1:34" s="1058" customFormat="1" x14ac:dyDescent="0.2">
      <c r="A77" s="1076">
        <f t="shared" si="6"/>
        <v>12</v>
      </c>
      <c r="B77" s="1963"/>
      <c r="C77" s="1964"/>
      <c r="D77" s="1964"/>
      <c r="E77" s="1964"/>
      <c r="F77" s="1965"/>
      <c r="G77" s="1913"/>
      <c r="H77" s="1893"/>
      <c r="I77" s="1894"/>
      <c r="J77" s="1895"/>
      <c r="K77" s="1896"/>
      <c r="L77" s="1897"/>
      <c r="M77" s="1898"/>
      <c r="N77" s="1966"/>
      <c r="O77" s="1966"/>
      <c r="P77" s="1967"/>
      <c r="Q77" s="1895"/>
      <c r="R77" s="1968"/>
      <c r="S77" s="1969"/>
      <c r="T77" s="1970">
        <f t="shared" si="4"/>
        <v>0</v>
      </c>
      <c r="U77" s="1970"/>
      <c r="V77" s="1970"/>
      <c r="W77" s="1970"/>
      <c r="X77" s="1971">
        <f t="shared" si="5"/>
        <v>0</v>
      </c>
      <c r="Y77" s="1972"/>
      <c r="Z77" s="1973"/>
      <c r="AA77" s="1909">
        <f t="shared" si="7"/>
        <v>0</v>
      </c>
      <c r="AB77" s="1910"/>
      <c r="AC77" s="1910"/>
      <c r="AD77" s="1911"/>
      <c r="AE77" s="1974">
        <f t="shared" si="8"/>
        <v>0</v>
      </c>
      <c r="AF77" s="1975"/>
      <c r="AG77" s="1975"/>
      <c r="AH77" s="1976"/>
    </row>
    <row r="78" spans="1:34" s="1058" customFormat="1" x14ac:dyDescent="0.2">
      <c r="A78" s="1076">
        <f t="shared" si="6"/>
        <v>13</v>
      </c>
      <c r="B78" s="1963"/>
      <c r="C78" s="1964"/>
      <c r="D78" s="1964"/>
      <c r="E78" s="1964"/>
      <c r="F78" s="1965"/>
      <c r="G78" s="1913"/>
      <c r="H78" s="1893"/>
      <c r="I78" s="1894"/>
      <c r="J78" s="1895"/>
      <c r="K78" s="1896"/>
      <c r="L78" s="1897"/>
      <c r="M78" s="1898"/>
      <c r="N78" s="1966"/>
      <c r="O78" s="1966"/>
      <c r="P78" s="1967"/>
      <c r="Q78" s="1895"/>
      <c r="R78" s="1968"/>
      <c r="S78" s="1969"/>
      <c r="T78" s="1970">
        <f t="shared" si="4"/>
        <v>0</v>
      </c>
      <c r="U78" s="1970"/>
      <c r="V78" s="1970"/>
      <c r="W78" s="1970"/>
      <c r="X78" s="1971">
        <f t="shared" si="5"/>
        <v>0</v>
      </c>
      <c r="Y78" s="1972"/>
      <c r="Z78" s="1973"/>
      <c r="AA78" s="1909">
        <f t="shared" si="7"/>
        <v>0</v>
      </c>
      <c r="AB78" s="1910"/>
      <c r="AC78" s="1910"/>
      <c r="AD78" s="1911"/>
      <c r="AE78" s="1974">
        <f t="shared" si="8"/>
        <v>0</v>
      </c>
      <c r="AF78" s="1975"/>
      <c r="AG78" s="1975"/>
      <c r="AH78" s="1976"/>
    </row>
    <row r="79" spans="1:34" s="1058" customFormat="1" x14ac:dyDescent="0.2">
      <c r="A79" s="1076">
        <f t="shared" si="6"/>
        <v>14</v>
      </c>
      <c r="B79" s="1963"/>
      <c r="C79" s="1964"/>
      <c r="D79" s="1964"/>
      <c r="E79" s="1964"/>
      <c r="F79" s="1965"/>
      <c r="G79" s="1913"/>
      <c r="H79" s="1893"/>
      <c r="I79" s="1894"/>
      <c r="J79" s="1895"/>
      <c r="K79" s="1896"/>
      <c r="L79" s="1897"/>
      <c r="M79" s="1898"/>
      <c r="N79" s="1966"/>
      <c r="O79" s="1966"/>
      <c r="P79" s="1967"/>
      <c r="Q79" s="1895"/>
      <c r="R79" s="1968"/>
      <c r="S79" s="1969"/>
      <c r="T79" s="1970">
        <f t="shared" si="4"/>
        <v>0</v>
      </c>
      <c r="U79" s="1970"/>
      <c r="V79" s="1970"/>
      <c r="W79" s="1970"/>
      <c r="X79" s="1971">
        <f t="shared" si="5"/>
        <v>0</v>
      </c>
      <c r="Y79" s="1972"/>
      <c r="Z79" s="1973"/>
      <c r="AA79" s="1909">
        <f t="shared" si="7"/>
        <v>0</v>
      </c>
      <c r="AB79" s="1910"/>
      <c r="AC79" s="1910"/>
      <c r="AD79" s="1911"/>
      <c r="AE79" s="1974">
        <f t="shared" si="8"/>
        <v>0</v>
      </c>
      <c r="AF79" s="1975"/>
      <c r="AG79" s="1975"/>
      <c r="AH79" s="1976"/>
    </row>
    <row r="80" spans="1:34" s="1058" customFormat="1" x14ac:dyDescent="0.2">
      <c r="A80" s="1076">
        <f t="shared" si="6"/>
        <v>15</v>
      </c>
      <c r="B80" s="1963"/>
      <c r="C80" s="1964"/>
      <c r="D80" s="1964"/>
      <c r="E80" s="1964"/>
      <c r="F80" s="1965"/>
      <c r="G80" s="1913"/>
      <c r="H80" s="1893"/>
      <c r="I80" s="1894"/>
      <c r="J80" s="1895"/>
      <c r="K80" s="1896"/>
      <c r="L80" s="1897"/>
      <c r="M80" s="1898"/>
      <c r="N80" s="1966"/>
      <c r="O80" s="1966"/>
      <c r="P80" s="1967"/>
      <c r="Q80" s="1895"/>
      <c r="R80" s="1968"/>
      <c r="S80" s="1969"/>
      <c r="T80" s="1970">
        <f t="shared" si="4"/>
        <v>0</v>
      </c>
      <c r="U80" s="1970"/>
      <c r="V80" s="1970"/>
      <c r="W80" s="1970"/>
      <c r="X80" s="1971">
        <f t="shared" si="5"/>
        <v>0</v>
      </c>
      <c r="Y80" s="1972"/>
      <c r="Z80" s="1973"/>
      <c r="AA80" s="1909">
        <f t="shared" si="7"/>
        <v>0</v>
      </c>
      <c r="AB80" s="1910"/>
      <c r="AC80" s="1910"/>
      <c r="AD80" s="1911"/>
      <c r="AE80" s="1974">
        <f t="shared" si="8"/>
        <v>0</v>
      </c>
      <c r="AF80" s="1975"/>
      <c r="AG80" s="1975"/>
      <c r="AH80" s="1976"/>
    </row>
    <row r="81" spans="1:40" s="1058" customFormat="1" x14ac:dyDescent="0.2">
      <c r="A81" s="1077" t="s">
        <v>514</v>
      </c>
      <c r="B81" s="1914"/>
      <c r="C81" s="1992"/>
      <c r="D81" s="1992"/>
      <c r="E81" s="1992"/>
      <c r="F81" s="1915"/>
      <c r="G81" s="1913"/>
      <c r="H81" s="1893"/>
      <c r="I81" s="1894"/>
      <c r="J81" s="1895"/>
      <c r="K81" s="1896"/>
      <c r="L81" s="1897"/>
      <c r="M81" s="1898"/>
      <c r="N81" s="1966"/>
      <c r="O81" s="1966"/>
      <c r="P81" s="1967"/>
      <c r="Q81" s="1895"/>
      <c r="R81" s="1968"/>
      <c r="S81" s="1969"/>
      <c r="T81" s="1970">
        <f t="shared" si="4"/>
        <v>0</v>
      </c>
      <c r="U81" s="1970"/>
      <c r="V81" s="1970"/>
      <c r="W81" s="1970"/>
      <c r="X81" s="1971">
        <f t="shared" si="5"/>
        <v>0</v>
      </c>
      <c r="Y81" s="1972"/>
      <c r="Z81" s="1973"/>
      <c r="AA81" s="1909">
        <f t="shared" si="7"/>
        <v>0</v>
      </c>
      <c r="AB81" s="1910"/>
      <c r="AC81" s="1910"/>
      <c r="AD81" s="1911"/>
      <c r="AE81" s="1974">
        <f t="shared" si="8"/>
        <v>0</v>
      </c>
      <c r="AF81" s="1975"/>
      <c r="AG81" s="1975"/>
      <c r="AH81" s="1976"/>
    </row>
    <row r="82" spans="1:40" s="1058" customFormat="1" ht="13.5" thickBot="1" x14ac:dyDescent="0.25">
      <c r="A82" s="1107"/>
      <c r="B82" s="1099"/>
      <c r="C82" s="1100"/>
      <c r="D82" s="1100"/>
      <c r="E82" s="1100"/>
      <c r="F82" s="1101"/>
      <c r="G82" s="1980"/>
      <c r="H82" s="1981"/>
      <c r="I82" s="1982"/>
      <c r="J82" s="1100"/>
      <c r="K82" s="1100"/>
      <c r="L82" s="1100"/>
      <c r="M82" s="1980"/>
      <c r="N82" s="1987"/>
      <c r="O82" s="1987"/>
      <c r="P82" s="1988"/>
      <c r="Q82" s="1099"/>
      <c r="R82" s="1100"/>
      <c r="S82" s="1101"/>
      <c r="T82" s="1108"/>
      <c r="U82" s="1109"/>
      <c r="V82" s="1110"/>
      <c r="W82" s="1111"/>
      <c r="X82" s="1108"/>
      <c r="Y82" s="1110"/>
      <c r="Z82" s="1111"/>
      <c r="AA82" s="1108"/>
      <c r="AB82" s="1109"/>
      <c r="AC82" s="1109"/>
      <c r="AD82" s="1112"/>
      <c r="AE82" s="1989"/>
      <c r="AF82" s="1990"/>
      <c r="AG82" s="1990"/>
      <c r="AH82" s="1991"/>
    </row>
    <row r="83" spans="1:40" ht="14.25" thickTop="1" thickBot="1" x14ac:dyDescent="0.25">
      <c r="A83" s="1082"/>
      <c r="B83" s="1082"/>
      <c r="C83" s="1082"/>
      <c r="D83" s="1082"/>
      <c r="E83" s="1082"/>
      <c r="F83" s="1082"/>
      <c r="G83" s="1082"/>
      <c r="H83" s="1082"/>
      <c r="I83" s="1082"/>
      <c r="J83" s="1082"/>
      <c r="K83" s="1082"/>
      <c r="L83" s="1082"/>
      <c r="M83" s="1082"/>
      <c r="N83" s="1082"/>
      <c r="O83" s="1082"/>
      <c r="P83" s="1082"/>
      <c r="Q83" s="1082"/>
      <c r="R83" s="1082"/>
      <c r="S83" s="1082"/>
      <c r="T83" s="1113"/>
      <c r="U83" s="1113"/>
      <c r="V83" s="1113"/>
      <c r="W83" s="1113"/>
      <c r="X83" s="1113"/>
      <c r="Y83" s="1113"/>
      <c r="Z83" s="1113"/>
      <c r="AA83" s="1113"/>
      <c r="AB83" s="1113"/>
      <c r="AC83" s="1113"/>
      <c r="AD83" s="1113"/>
      <c r="AE83" s="1113"/>
      <c r="AF83" s="1113"/>
      <c r="AG83" s="1113"/>
      <c r="AH83" s="1113"/>
    </row>
    <row r="84" spans="1:40" ht="14.25" thickTop="1" thickBot="1" x14ac:dyDescent="0.25">
      <c r="A84" s="1082"/>
      <c r="B84" s="1084" t="s">
        <v>365</v>
      </c>
      <c r="C84" s="1082"/>
      <c r="D84" s="1082"/>
      <c r="E84" s="1082"/>
      <c r="F84" s="1082"/>
      <c r="G84" s="1082"/>
      <c r="H84" s="1082"/>
      <c r="I84" s="1082"/>
      <c r="J84" s="1082"/>
      <c r="K84" s="1082"/>
      <c r="L84" s="1082"/>
      <c r="M84" s="1082"/>
      <c r="N84" s="1082"/>
      <c r="O84" s="1082"/>
      <c r="P84" s="1082"/>
      <c r="Q84" s="1082"/>
      <c r="R84" s="1082"/>
      <c r="S84" s="1082"/>
      <c r="T84" s="1993">
        <f>SUM(T66:W82)</f>
        <v>0</v>
      </c>
      <c r="U84" s="1994"/>
      <c r="V84" s="1994"/>
      <c r="W84" s="1995"/>
      <c r="X84" s="1996">
        <f>SUM(X66:Z82)</f>
        <v>0</v>
      </c>
      <c r="Y84" s="1937"/>
      <c r="Z84" s="1938"/>
      <c r="AA84" s="1997">
        <f>SUM(AA66:AD82)</f>
        <v>0</v>
      </c>
      <c r="AB84" s="1998"/>
      <c r="AC84" s="1998"/>
      <c r="AD84" s="1999"/>
      <c r="AE84" s="1997">
        <f>SUM(AE66:AH82)</f>
        <v>0</v>
      </c>
      <c r="AF84" s="1998"/>
      <c r="AG84" s="1998"/>
      <c r="AH84" s="1999"/>
    </row>
    <row r="85" spans="1:40" ht="13.5" thickTop="1" x14ac:dyDescent="0.2">
      <c r="A85" s="1082"/>
      <c r="B85" s="1082"/>
      <c r="C85" s="1082"/>
      <c r="D85" s="1082"/>
      <c r="E85" s="1082"/>
      <c r="F85" s="1082"/>
      <c r="G85" s="1082"/>
      <c r="H85" s="1082"/>
      <c r="I85" s="1082"/>
      <c r="J85" s="1082"/>
      <c r="K85" s="1082"/>
      <c r="L85" s="1082"/>
      <c r="M85" s="1082"/>
      <c r="N85" s="1082"/>
      <c r="O85" s="1082"/>
      <c r="P85" s="1082"/>
      <c r="Q85" s="1082"/>
      <c r="R85" s="1082"/>
      <c r="S85" s="1082"/>
      <c r="T85" s="1082"/>
      <c r="U85" s="1082"/>
      <c r="V85" s="1082"/>
      <c r="W85" s="1082"/>
      <c r="X85" s="1082"/>
      <c r="Y85" s="1082"/>
      <c r="Z85" s="1082"/>
      <c r="AA85" s="1082"/>
      <c r="AB85" s="1082"/>
      <c r="AC85" s="1082"/>
      <c r="AD85" s="1082"/>
      <c r="AE85" s="1082"/>
      <c r="AF85" s="1082"/>
      <c r="AG85" s="1082"/>
      <c r="AH85" s="1082"/>
    </row>
    <row r="86" spans="1:40" s="1125" customFormat="1" x14ac:dyDescent="0.2">
      <c r="A86" s="1121">
        <v>4</v>
      </c>
      <c r="B86" s="1122" t="s">
        <v>522</v>
      </c>
      <c r="C86" s="1123"/>
      <c r="D86" s="1123"/>
      <c r="E86" s="1123"/>
      <c r="F86" s="1123"/>
      <c r="G86" s="1123"/>
      <c r="H86" s="1123"/>
      <c r="I86" s="1123"/>
      <c r="J86" s="1123"/>
      <c r="K86" s="1123"/>
      <c r="L86" s="1123"/>
      <c r="M86" s="1123"/>
      <c r="N86" s="1123"/>
      <c r="O86" s="1123"/>
      <c r="P86" s="1123"/>
      <c r="Q86" s="1123"/>
      <c r="R86" s="1123"/>
      <c r="S86" s="1123"/>
      <c r="T86" s="1123"/>
      <c r="U86" s="1123"/>
      <c r="V86" s="1123"/>
      <c r="W86" s="1123"/>
      <c r="X86" s="1123"/>
      <c r="Y86" s="1123"/>
      <c r="Z86" s="1123"/>
      <c r="AA86" s="1123"/>
      <c r="AB86" s="1123"/>
      <c r="AC86" s="1123"/>
      <c r="AD86" s="1123"/>
      <c r="AE86" s="1123"/>
      <c r="AF86" s="1123"/>
      <c r="AG86" s="1123"/>
      <c r="AH86" s="1123"/>
      <c r="AI86" s="1124"/>
      <c r="AJ86" s="1124"/>
      <c r="AK86" s="1124"/>
      <c r="AL86" s="1124"/>
      <c r="AM86" s="1124"/>
    </row>
    <row r="87" spans="1:40" x14ac:dyDescent="0.2">
      <c r="A87" s="1084"/>
      <c r="B87" s="1084"/>
      <c r="C87" s="1082"/>
      <c r="D87" s="1082"/>
      <c r="E87" s="1082"/>
      <c r="F87" s="1082"/>
      <c r="G87" s="1082"/>
      <c r="H87" s="1082"/>
      <c r="I87" s="1082"/>
      <c r="J87" s="1082"/>
      <c r="K87" s="1082"/>
      <c r="L87" s="1082"/>
      <c r="M87" s="1082"/>
      <c r="N87" s="1082"/>
      <c r="O87" s="1082"/>
      <c r="P87" s="1082"/>
      <c r="Q87" s="1082"/>
      <c r="R87" s="1082"/>
      <c r="S87" s="1082"/>
      <c r="T87" s="1082"/>
      <c r="U87" s="1082"/>
      <c r="V87" s="1082"/>
      <c r="W87" s="1082"/>
      <c r="X87" s="1082"/>
      <c r="Y87" s="1082"/>
      <c r="Z87" s="1082"/>
      <c r="AA87" s="1082"/>
      <c r="AB87" s="1082"/>
      <c r="AC87" s="1082"/>
      <c r="AD87" s="1082"/>
      <c r="AE87" s="1082"/>
      <c r="AF87" s="1082"/>
      <c r="AG87" s="1082"/>
      <c r="AH87" s="1082"/>
    </row>
    <row r="88" spans="1:40" x14ac:dyDescent="0.2">
      <c r="A88" s="1084">
        <v>1</v>
      </c>
      <c r="B88" s="1084" t="s">
        <v>523</v>
      </c>
      <c r="C88" s="1082"/>
      <c r="D88" s="1082"/>
      <c r="E88" s="1082"/>
      <c r="F88" s="1082"/>
      <c r="G88" s="1082"/>
      <c r="H88" s="1082"/>
      <c r="I88" s="1082"/>
      <c r="J88" s="1082"/>
      <c r="K88" s="1082"/>
      <c r="L88" s="1082"/>
      <c r="M88" s="1082"/>
      <c r="N88" s="1082"/>
      <c r="O88" s="1082"/>
      <c r="P88" s="1082"/>
      <c r="Q88" s="1082"/>
      <c r="R88" s="1082"/>
      <c r="S88" s="1082"/>
      <c r="T88" s="1082"/>
      <c r="U88" s="1082"/>
      <c r="V88" s="1082"/>
      <c r="W88" s="1082"/>
      <c r="X88" s="1082"/>
      <c r="Y88" s="1082"/>
      <c r="Z88" s="1082"/>
      <c r="AA88" s="1082"/>
      <c r="AB88" s="1082"/>
      <c r="AC88" s="1082"/>
      <c r="AD88" s="1082"/>
      <c r="AE88" s="1082"/>
      <c r="AF88" s="1082"/>
      <c r="AG88" s="1082"/>
      <c r="AH88" s="1082"/>
    </row>
    <row r="89" spans="1:40" ht="13.5" thickBot="1" x14ac:dyDescent="0.25">
      <c r="A89" s="1084"/>
      <c r="B89" s="1084"/>
      <c r="C89" s="1082"/>
      <c r="D89" s="1082"/>
      <c r="E89" s="1082"/>
      <c r="F89" s="1082"/>
      <c r="G89" s="1082"/>
      <c r="H89" s="1082"/>
      <c r="I89" s="1082"/>
      <c r="J89" s="1082"/>
      <c r="K89" s="1082"/>
      <c r="L89" s="1082"/>
      <c r="M89" s="1082"/>
      <c r="N89" s="1082"/>
      <c r="O89" s="1082"/>
      <c r="P89" s="1082"/>
      <c r="Q89" s="1082"/>
      <c r="R89" s="1082"/>
      <c r="S89" s="1082"/>
      <c r="T89" s="1082"/>
      <c r="U89" s="1082"/>
      <c r="V89" s="1082"/>
      <c r="W89" s="1082"/>
      <c r="X89" s="1082"/>
      <c r="Y89" s="1082"/>
      <c r="Z89" s="1082"/>
      <c r="AA89" s="1082"/>
      <c r="AB89" s="1082"/>
      <c r="AC89" s="1082"/>
      <c r="AD89" s="1082"/>
      <c r="AE89" s="1082"/>
      <c r="AF89" s="1082"/>
      <c r="AG89" s="1082"/>
      <c r="AH89" s="1082"/>
    </row>
    <row r="90" spans="1:40" s="1078" customFormat="1" ht="13.5" thickTop="1" x14ac:dyDescent="0.2">
      <c r="A90" s="1084"/>
      <c r="B90" s="2007" t="s">
        <v>524</v>
      </c>
      <c r="C90" s="2008"/>
      <c r="D90" s="2008"/>
      <c r="E90" s="2008"/>
      <c r="F90" s="2008"/>
      <c r="G90" s="2008"/>
      <c r="H90" s="2008"/>
      <c r="I90" s="2008"/>
      <c r="J90" s="2008"/>
      <c r="K90" s="2013" t="s">
        <v>513</v>
      </c>
      <c r="L90" s="2014"/>
      <c r="M90" s="2014"/>
      <c r="N90" s="2014"/>
      <c r="O90" s="2014"/>
      <c r="P90" s="2014"/>
      <c r="Q90" s="2014"/>
      <c r="R90" s="2014"/>
      <c r="S90" s="2014"/>
      <c r="T90" s="2014"/>
      <c r="U90" s="2014"/>
      <c r="V90" s="2015"/>
      <c r="W90" s="1082"/>
      <c r="X90" s="1082"/>
      <c r="Y90" s="1082"/>
      <c r="Z90" s="1082"/>
      <c r="AA90" s="1082"/>
      <c r="AB90" s="1082"/>
      <c r="AC90" s="1082"/>
      <c r="AD90" s="1082"/>
      <c r="AE90" s="1082"/>
      <c r="AF90" s="1082"/>
      <c r="AG90" s="1082"/>
      <c r="AH90" s="1082"/>
      <c r="AI90" s="1058"/>
      <c r="AJ90" s="1058"/>
      <c r="AK90" s="1058"/>
      <c r="AL90" s="1058"/>
      <c r="AM90" s="1058"/>
      <c r="AN90" s="1058"/>
    </row>
    <row r="91" spans="1:40" s="1078" customFormat="1" ht="13.5" thickBot="1" x14ac:dyDescent="0.25">
      <c r="A91" s="1084"/>
      <c r="B91" s="2009"/>
      <c r="C91" s="2010"/>
      <c r="D91" s="2010"/>
      <c r="E91" s="2010"/>
      <c r="F91" s="2010"/>
      <c r="G91" s="2010"/>
      <c r="H91" s="2010"/>
      <c r="I91" s="2010"/>
      <c r="J91" s="2010"/>
      <c r="K91" s="2016" t="s">
        <v>344</v>
      </c>
      <c r="L91" s="2017"/>
      <c r="M91" s="2017"/>
      <c r="N91" s="2017"/>
      <c r="O91" s="2018" t="s">
        <v>525</v>
      </c>
      <c r="P91" s="2019"/>
      <c r="Q91" s="2019"/>
      <c r="R91" s="2019"/>
      <c r="S91" s="2019"/>
      <c r="T91" s="2019"/>
      <c r="U91" s="2019"/>
      <c r="V91" s="2020"/>
      <c r="W91" s="1082"/>
      <c r="X91" s="1082"/>
      <c r="Y91" s="1082"/>
      <c r="Z91" s="1082"/>
      <c r="AA91" s="1082"/>
      <c r="AB91" s="1082"/>
      <c r="AC91" s="1082"/>
      <c r="AD91" s="1082"/>
      <c r="AE91" s="1082"/>
      <c r="AF91" s="1082"/>
      <c r="AG91" s="1082"/>
      <c r="AH91" s="1082"/>
      <c r="AI91" s="1058"/>
      <c r="AJ91" s="1058"/>
      <c r="AK91" s="1058"/>
      <c r="AL91" s="1058"/>
      <c r="AM91" s="1058"/>
    </row>
    <row r="92" spans="1:40" s="1078" customFormat="1" ht="27.75" customHeight="1" thickTop="1" thickBot="1" x14ac:dyDescent="0.25">
      <c r="A92" s="1084"/>
      <c r="B92" s="2011"/>
      <c r="C92" s="2012"/>
      <c r="D92" s="2012"/>
      <c r="E92" s="2012"/>
      <c r="F92" s="2012"/>
      <c r="G92" s="2012"/>
      <c r="H92" s="2012"/>
      <c r="I92" s="2012"/>
      <c r="J92" s="2012"/>
      <c r="K92" s="2012"/>
      <c r="L92" s="2012"/>
      <c r="M92" s="2012"/>
      <c r="N92" s="2012"/>
      <c r="O92" s="2021" t="s">
        <v>526</v>
      </c>
      <c r="P92" s="2022"/>
      <c r="Q92" s="2022"/>
      <c r="R92" s="2022"/>
      <c r="S92" s="1977" t="s">
        <v>527</v>
      </c>
      <c r="T92" s="1978"/>
      <c r="U92" s="1978"/>
      <c r="V92" s="1979"/>
      <c r="W92" s="1082"/>
      <c r="X92" s="1082"/>
      <c r="Y92" s="1082"/>
      <c r="Z92" s="1082"/>
      <c r="AA92" s="1082"/>
      <c r="AB92" s="1082"/>
      <c r="AC92" s="1082"/>
      <c r="AD92" s="1082"/>
      <c r="AE92" s="1082"/>
      <c r="AF92" s="1082"/>
      <c r="AG92" s="1082"/>
      <c r="AH92" s="1082"/>
      <c r="AI92" s="1058"/>
      <c r="AJ92" s="1058"/>
      <c r="AK92" s="1058"/>
      <c r="AL92" s="1058"/>
      <c r="AM92" s="1058"/>
    </row>
    <row r="93" spans="1:40" s="1058" customFormat="1" ht="13.5" thickTop="1" x14ac:dyDescent="0.2">
      <c r="A93" s="1082"/>
      <c r="B93" s="1983"/>
      <c r="C93" s="1984"/>
      <c r="D93" s="1984"/>
      <c r="E93" s="1984"/>
      <c r="F93" s="1984"/>
      <c r="G93" s="1984"/>
      <c r="H93" s="1984"/>
      <c r="I93" s="1984"/>
      <c r="J93" s="1984"/>
      <c r="K93" s="1985"/>
      <c r="L93" s="1986"/>
      <c r="M93" s="1986"/>
      <c r="N93" s="1986"/>
      <c r="O93" s="1985"/>
      <c r="P93" s="1986"/>
      <c r="Q93" s="1986"/>
      <c r="R93" s="1986"/>
      <c r="S93" s="1957"/>
      <c r="T93" s="1958"/>
      <c r="U93" s="1958"/>
      <c r="V93" s="1962"/>
      <c r="W93" s="1082"/>
      <c r="X93" s="1082"/>
      <c r="Y93" s="1082"/>
      <c r="Z93" s="1082"/>
      <c r="AA93" s="1082"/>
      <c r="AB93" s="1082"/>
      <c r="AC93" s="1082"/>
      <c r="AD93" s="1082"/>
      <c r="AE93" s="1082"/>
      <c r="AF93" s="1082"/>
      <c r="AG93" s="1082"/>
      <c r="AH93" s="1082"/>
    </row>
    <row r="94" spans="1:40" x14ac:dyDescent="0.2">
      <c r="A94" s="1082"/>
      <c r="B94" s="2002"/>
      <c r="C94" s="2003"/>
      <c r="D94" s="2003"/>
      <c r="E94" s="2003"/>
      <c r="F94" s="2003"/>
      <c r="G94" s="2003"/>
      <c r="H94" s="2003"/>
      <c r="I94" s="2003"/>
      <c r="J94" s="2003"/>
      <c r="K94" s="2000"/>
      <c r="L94" s="2000"/>
      <c r="M94" s="2000"/>
      <c r="N94" s="2000"/>
      <c r="O94" s="2000"/>
      <c r="P94" s="2000"/>
      <c r="Q94" s="2000"/>
      <c r="R94" s="2000"/>
      <c r="S94" s="2000"/>
      <c r="T94" s="2000"/>
      <c r="U94" s="2000"/>
      <c r="V94" s="2001"/>
      <c r="W94" s="1082"/>
      <c r="X94" s="1082"/>
      <c r="Y94" s="1082"/>
      <c r="Z94" s="1082"/>
      <c r="AA94" s="1082"/>
      <c r="AB94" s="1082"/>
      <c r="AC94" s="1082"/>
      <c r="AD94" s="1082"/>
      <c r="AE94" s="1082"/>
      <c r="AF94" s="1082"/>
      <c r="AG94" s="1082"/>
      <c r="AH94" s="1082"/>
      <c r="AN94" s="1058"/>
    </row>
    <row r="95" spans="1:40" x14ac:dyDescent="0.2">
      <c r="A95" s="1082"/>
      <c r="B95" s="2002"/>
      <c r="C95" s="2003"/>
      <c r="D95" s="2003"/>
      <c r="E95" s="2003"/>
      <c r="F95" s="2003"/>
      <c r="G95" s="2003"/>
      <c r="H95" s="2003"/>
      <c r="I95" s="2003"/>
      <c r="J95" s="2003"/>
      <c r="K95" s="2000"/>
      <c r="L95" s="2000"/>
      <c r="M95" s="2000"/>
      <c r="N95" s="2000"/>
      <c r="O95" s="2000"/>
      <c r="P95" s="2000"/>
      <c r="Q95" s="2000"/>
      <c r="R95" s="2000"/>
      <c r="S95" s="2000"/>
      <c r="T95" s="2000"/>
      <c r="U95" s="2000"/>
      <c r="V95" s="2001"/>
      <c r="W95" s="1082"/>
      <c r="X95" s="1082"/>
      <c r="Y95" s="1082"/>
      <c r="Z95" s="1082"/>
      <c r="AA95" s="1082"/>
      <c r="AB95" s="1082"/>
      <c r="AC95" s="1082"/>
      <c r="AD95" s="1082"/>
      <c r="AE95" s="1082"/>
      <c r="AF95" s="1082"/>
      <c r="AG95" s="1082"/>
      <c r="AH95" s="1082"/>
      <c r="AN95" s="1058"/>
    </row>
    <row r="96" spans="1:40" x14ac:dyDescent="0.2">
      <c r="A96" s="1082"/>
      <c r="B96" s="2002"/>
      <c r="C96" s="2003"/>
      <c r="D96" s="2003"/>
      <c r="E96" s="2003"/>
      <c r="F96" s="2003"/>
      <c r="G96" s="2003"/>
      <c r="H96" s="2003"/>
      <c r="I96" s="2003"/>
      <c r="J96" s="2003"/>
      <c r="K96" s="2000"/>
      <c r="L96" s="2000"/>
      <c r="M96" s="2000"/>
      <c r="N96" s="2000"/>
      <c r="O96" s="2000"/>
      <c r="P96" s="2000"/>
      <c r="Q96" s="2000"/>
      <c r="R96" s="2000"/>
      <c r="S96" s="2000"/>
      <c r="T96" s="2000"/>
      <c r="U96" s="2000"/>
      <c r="V96" s="2001"/>
      <c r="W96" s="1082"/>
      <c r="X96" s="1082"/>
      <c r="Y96" s="1082"/>
      <c r="Z96" s="1082"/>
      <c r="AA96" s="1082"/>
      <c r="AB96" s="1082"/>
      <c r="AC96" s="1082"/>
      <c r="AD96" s="1082"/>
      <c r="AE96" s="1082"/>
      <c r="AF96" s="1082"/>
      <c r="AG96" s="1082"/>
      <c r="AH96" s="1082"/>
      <c r="AN96" s="1058"/>
    </row>
    <row r="97" spans="1:48" x14ac:dyDescent="0.2">
      <c r="A97" s="1082"/>
      <c r="B97" s="2002"/>
      <c r="C97" s="2003"/>
      <c r="D97" s="2003"/>
      <c r="E97" s="2003"/>
      <c r="F97" s="2003"/>
      <c r="G97" s="2003"/>
      <c r="H97" s="2003"/>
      <c r="I97" s="2003"/>
      <c r="J97" s="2003"/>
      <c r="K97" s="2000"/>
      <c r="L97" s="2000"/>
      <c r="M97" s="2000"/>
      <c r="N97" s="2000"/>
      <c r="O97" s="2000"/>
      <c r="P97" s="2000"/>
      <c r="Q97" s="2000"/>
      <c r="R97" s="2000"/>
      <c r="S97" s="2000"/>
      <c r="T97" s="2000"/>
      <c r="U97" s="2000"/>
      <c r="V97" s="2001"/>
      <c r="W97" s="1082"/>
      <c r="X97" s="1082"/>
      <c r="Y97" s="1082"/>
      <c r="Z97" s="1082"/>
      <c r="AA97" s="1082"/>
      <c r="AB97" s="1082"/>
      <c r="AC97" s="1082"/>
      <c r="AD97" s="1082"/>
      <c r="AE97" s="1082"/>
      <c r="AF97" s="1082"/>
      <c r="AG97" s="1082"/>
      <c r="AH97" s="1082"/>
      <c r="AN97" s="1058"/>
    </row>
    <row r="98" spans="1:48" s="1079" customFormat="1" x14ac:dyDescent="0.2">
      <c r="A98" s="1084"/>
      <c r="B98" s="2002"/>
      <c r="C98" s="2003"/>
      <c r="D98" s="2003"/>
      <c r="E98" s="2003"/>
      <c r="F98" s="2003"/>
      <c r="G98" s="2003"/>
      <c r="H98" s="2003"/>
      <c r="I98" s="2003"/>
      <c r="J98" s="2003"/>
      <c r="K98" s="2000"/>
      <c r="L98" s="2000"/>
      <c r="M98" s="2000"/>
      <c r="N98" s="2000"/>
      <c r="O98" s="2000"/>
      <c r="P98" s="2000"/>
      <c r="Q98" s="2000"/>
      <c r="R98" s="2000"/>
      <c r="S98" s="2000"/>
      <c r="T98" s="2000"/>
      <c r="U98" s="2000"/>
      <c r="V98" s="2001"/>
      <c r="W98" s="1082"/>
      <c r="X98" s="1082"/>
      <c r="Y98" s="1082"/>
      <c r="Z98" s="1082"/>
      <c r="AA98" s="1082"/>
      <c r="AB98" s="1082"/>
      <c r="AC98" s="1082"/>
      <c r="AD98" s="1082"/>
      <c r="AE98" s="1082"/>
      <c r="AF98" s="1082"/>
      <c r="AG98" s="1082"/>
      <c r="AH98" s="1082"/>
      <c r="AI98" s="1058"/>
      <c r="AJ98" s="1058"/>
      <c r="AK98" s="1058"/>
      <c r="AL98" s="1058"/>
      <c r="AM98" s="1058"/>
      <c r="AN98" s="1078"/>
    </row>
    <row r="99" spans="1:48" x14ac:dyDescent="0.2">
      <c r="A99" s="1082"/>
      <c r="B99" s="2002"/>
      <c r="C99" s="2003"/>
      <c r="D99" s="2003"/>
      <c r="E99" s="2003"/>
      <c r="F99" s="2003"/>
      <c r="G99" s="2003"/>
      <c r="H99" s="2003"/>
      <c r="I99" s="2003"/>
      <c r="J99" s="2003"/>
      <c r="K99" s="2000"/>
      <c r="L99" s="2000"/>
      <c r="M99" s="2000"/>
      <c r="N99" s="2000"/>
      <c r="O99" s="2000"/>
      <c r="P99" s="2000"/>
      <c r="Q99" s="2000"/>
      <c r="R99" s="2000"/>
      <c r="S99" s="2000"/>
      <c r="T99" s="2000"/>
      <c r="U99" s="2000"/>
      <c r="V99" s="2001"/>
      <c r="W99" s="1082"/>
      <c r="X99" s="1082"/>
      <c r="Y99" s="1082"/>
      <c r="Z99" s="1082"/>
      <c r="AA99" s="1082"/>
      <c r="AB99" s="1082"/>
      <c r="AC99" s="1082"/>
      <c r="AD99" s="1082"/>
      <c r="AE99" s="1082"/>
      <c r="AF99" s="1082"/>
      <c r="AG99" s="1082"/>
      <c r="AH99" s="1082"/>
      <c r="AN99" s="1058"/>
    </row>
    <row r="100" spans="1:48" x14ac:dyDescent="0.2">
      <c r="A100" s="1082"/>
      <c r="B100" s="2002"/>
      <c r="C100" s="2003"/>
      <c r="D100" s="2003"/>
      <c r="E100" s="2003"/>
      <c r="F100" s="2003"/>
      <c r="G100" s="2003"/>
      <c r="H100" s="2003"/>
      <c r="I100" s="2003"/>
      <c r="J100" s="2003"/>
      <c r="K100" s="2000"/>
      <c r="L100" s="2000"/>
      <c r="M100" s="2000"/>
      <c r="N100" s="2000"/>
      <c r="O100" s="2000"/>
      <c r="P100" s="2000"/>
      <c r="Q100" s="2000"/>
      <c r="R100" s="2000"/>
      <c r="S100" s="2000"/>
      <c r="T100" s="2000"/>
      <c r="U100" s="2000"/>
      <c r="V100" s="2001"/>
      <c r="W100" s="1082"/>
      <c r="X100" s="1082"/>
      <c r="Y100" s="1082"/>
      <c r="Z100" s="1082"/>
      <c r="AA100" s="1082"/>
      <c r="AB100" s="1082"/>
      <c r="AC100" s="1082"/>
      <c r="AD100" s="1082"/>
      <c r="AE100" s="1082"/>
      <c r="AF100" s="1082"/>
      <c r="AG100" s="1082"/>
      <c r="AH100" s="1082"/>
      <c r="AN100" s="1058"/>
    </row>
    <row r="101" spans="1:48" x14ac:dyDescent="0.2">
      <c r="A101" s="1082"/>
      <c r="B101" s="2002"/>
      <c r="C101" s="2003"/>
      <c r="D101" s="2003"/>
      <c r="E101" s="2003"/>
      <c r="F101" s="2003"/>
      <c r="G101" s="2003"/>
      <c r="H101" s="2003"/>
      <c r="I101" s="2003"/>
      <c r="J101" s="2003"/>
      <c r="K101" s="2000"/>
      <c r="L101" s="2000"/>
      <c r="M101" s="2000"/>
      <c r="N101" s="2000"/>
      <c r="O101" s="2000"/>
      <c r="P101" s="2000"/>
      <c r="Q101" s="2000"/>
      <c r="R101" s="2000"/>
      <c r="S101" s="2000"/>
      <c r="T101" s="2000"/>
      <c r="U101" s="2000"/>
      <c r="V101" s="2001"/>
      <c r="W101" s="1082"/>
      <c r="X101" s="1082"/>
      <c r="Y101" s="1082"/>
      <c r="Z101" s="1082"/>
      <c r="AA101" s="1082"/>
      <c r="AB101" s="1082"/>
      <c r="AC101" s="1082"/>
      <c r="AD101" s="1082"/>
      <c r="AE101" s="1082"/>
      <c r="AF101" s="1082"/>
      <c r="AG101" s="1082"/>
      <c r="AH101" s="1082"/>
      <c r="AN101" s="1058"/>
    </row>
    <row r="102" spans="1:48" s="1078" customFormat="1" ht="13.5" thickBot="1" x14ac:dyDescent="0.25">
      <c r="A102" s="1084"/>
      <c r="B102" s="2028"/>
      <c r="C102" s="2019"/>
      <c r="D102" s="2019"/>
      <c r="E102" s="2019"/>
      <c r="F102" s="2019"/>
      <c r="G102" s="2019"/>
      <c r="H102" s="2019"/>
      <c r="I102" s="2019"/>
      <c r="J102" s="2019"/>
      <c r="K102" s="2029"/>
      <c r="L102" s="2030"/>
      <c r="M102" s="2030"/>
      <c r="N102" s="2030"/>
      <c r="O102" s="2029"/>
      <c r="P102" s="2030"/>
      <c r="Q102" s="2030"/>
      <c r="R102" s="2030"/>
      <c r="S102" s="1980"/>
      <c r="T102" s="1981"/>
      <c r="U102" s="1981"/>
      <c r="V102" s="2031"/>
      <c r="W102" s="1082"/>
      <c r="X102" s="1082"/>
      <c r="Y102" s="1082"/>
      <c r="Z102" s="1082"/>
      <c r="AA102" s="1082"/>
      <c r="AB102" s="1082"/>
      <c r="AC102" s="1082"/>
      <c r="AD102" s="1082"/>
      <c r="AE102" s="1082"/>
      <c r="AF102" s="1082"/>
      <c r="AG102" s="1082"/>
      <c r="AH102" s="1082"/>
      <c r="AI102" s="1058"/>
      <c r="AJ102" s="1058"/>
      <c r="AK102" s="1058"/>
      <c r="AL102" s="1058"/>
      <c r="AM102" s="1058"/>
    </row>
    <row r="103" spans="1:48" s="1078" customFormat="1" ht="14.25" thickTop="1" thickBot="1" x14ac:dyDescent="0.25">
      <c r="A103" s="1084"/>
      <c r="B103" s="1082"/>
      <c r="C103" s="1082"/>
      <c r="D103" s="1082"/>
      <c r="E103" s="1082"/>
      <c r="F103" s="1082"/>
      <c r="G103" s="1082"/>
      <c r="H103" s="1082"/>
      <c r="I103" s="1082"/>
      <c r="J103" s="1082"/>
      <c r="K103" s="1114"/>
      <c r="L103" s="1114"/>
      <c r="M103" s="1114"/>
      <c r="N103" s="1114"/>
      <c r="O103" s="1114"/>
      <c r="P103" s="1114"/>
      <c r="Q103" s="1114"/>
      <c r="R103" s="1114"/>
      <c r="S103" s="1114"/>
      <c r="T103" s="1115"/>
      <c r="U103" s="1115"/>
      <c r="V103" s="1115"/>
      <c r="W103" s="1115"/>
      <c r="X103" s="1115"/>
      <c r="Y103" s="1115"/>
      <c r="Z103" s="1115"/>
      <c r="AA103" s="1082"/>
      <c r="AB103" s="1082"/>
      <c r="AC103" s="1082"/>
      <c r="AD103" s="1082"/>
      <c r="AE103" s="1082"/>
      <c r="AF103" s="1082"/>
      <c r="AG103" s="1082"/>
      <c r="AH103" s="1082"/>
      <c r="AI103" s="1058"/>
      <c r="AJ103" s="1058"/>
      <c r="AK103" s="1058"/>
      <c r="AL103" s="1058"/>
      <c r="AM103" s="1058"/>
      <c r="AN103" s="1058"/>
      <c r="AO103" s="1058"/>
      <c r="AP103" s="1058"/>
      <c r="AQ103" s="1058"/>
      <c r="AR103" s="1058"/>
      <c r="AS103" s="1058"/>
      <c r="AT103" s="1058"/>
      <c r="AU103" s="1058"/>
      <c r="AV103" s="1058"/>
    </row>
    <row r="104" spans="1:48" s="1078" customFormat="1" ht="14.25" thickTop="1" thickBot="1" x14ac:dyDescent="0.25">
      <c r="A104" s="1084"/>
      <c r="B104" s="1116" t="s">
        <v>528</v>
      </c>
      <c r="C104" s="1114"/>
      <c r="D104" s="1114"/>
      <c r="E104" s="1114"/>
      <c r="F104" s="1114"/>
      <c r="G104" s="1114"/>
      <c r="H104" s="1114"/>
      <c r="I104" s="1114"/>
      <c r="J104" s="1114"/>
      <c r="K104" s="1802">
        <f>SUM(K93:N102)</f>
        <v>0</v>
      </c>
      <c r="L104" s="2023"/>
      <c r="M104" s="2023"/>
      <c r="N104" s="2024"/>
      <c r="O104" s="1117"/>
      <c r="P104" s="1118"/>
      <c r="Q104" s="1118"/>
      <c r="R104" s="1119"/>
      <c r="S104" s="1802">
        <f>SUM(S93:V102)</f>
        <v>0</v>
      </c>
      <c r="T104" s="2023"/>
      <c r="U104" s="2023"/>
      <c r="V104" s="2024"/>
      <c r="W104" s="1082"/>
      <c r="X104" s="1082"/>
      <c r="Y104" s="1082"/>
      <c r="Z104" s="1082"/>
      <c r="AA104" s="1082"/>
      <c r="AB104" s="1082"/>
      <c r="AC104" s="1082"/>
      <c r="AD104" s="1082"/>
      <c r="AE104" s="1082"/>
      <c r="AF104" s="1082"/>
      <c r="AG104" s="1082"/>
      <c r="AH104" s="1082"/>
      <c r="AI104" s="1058"/>
      <c r="AJ104" s="1058"/>
      <c r="AK104" s="1058"/>
      <c r="AL104" s="1058"/>
      <c r="AM104" s="1058"/>
    </row>
    <row r="105" spans="1:48" ht="13.5" thickTop="1" x14ac:dyDescent="0.2">
      <c r="A105" s="1082"/>
      <c r="B105" s="1082"/>
      <c r="C105" s="1082"/>
      <c r="D105" s="1082"/>
      <c r="E105" s="1082"/>
      <c r="F105" s="1082"/>
      <c r="G105" s="1082"/>
      <c r="H105" s="1082"/>
      <c r="I105" s="1082"/>
      <c r="J105" s="1082"/>
      <c r="K105" s="1082"/>
      <c r="L105" s="1082"/>
      <c r="M105" s="1082"/>
      <c r="N105" s="1082"/>
      <c r="O105" s="1082"/>
      <c r="P105" s="1082"/>
      <c r="Q105" s="1082"/>
      <c r="R105" s="1082"/>
      <c r="S105" s="1082"/>
      <c r="T105" s="1082"/>
      <c r="U105" s="1082"/>
      <c r="V105" s="1082"/>
      <c r="W105" s="1082"/>
      <c r="X105" s="1082"/>
      <c r="Y105" s="1082"/>
      <c r="Z105" s="1082"/>
      <c r="AA105" s="1082"/>
      <c r="AB105" s="1082"/>
      <c r="AC105" s="1082"/>
      <c r="AD105" s="1082"/>
      <c r="AE105" s="1082"/>
      <c r="AF105" s="1082"/>
      <c r="AG105" s="1082"/>
      <c r="AH105" s="1082"/>
      <c r="AN105" s="1058"/>
    </row>
    <row r="106" spans="1:48" s="1078" customFormat="1" hidden="1" x14ac:dyDescent="0.2">
      <c r="A106" s="1084">
        <v>2</v>
      </c>
      <c r="B106" s="1084" t="s">
        <v>1014</v>
      </c>
      <c r="C106" s="1082"/>
      <c r="D106" s="1082"/>
      <c r="E106" s="1082"/>
      <c r="F106" s="1082"/>
      <c r="G106" s="1082"/>
      <c r="H106" s="1082"/>
      <c r="I106" s="1082"/>
      <c r="J106" s="1082"/>
      <c r="K106" s="1116"/>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082"/>
      <c r="AG106" s="1082"/>
      <c r="AH106" s="1082"/>
      <c r="AI106" s="1058"/>
      <c r="AJ106" s="1058"/>
      <c r="AK106" s="1058"/>
      <c r="AL106" s="1058"/>
      <c r="AM106" s="1058"/>
      <c r="AN106" s="1058"/>
      <c r="AO106" s="1058"/>
      <c r="AP106" s="1058"/>
      <c r="AQ106" s="1058"/>
      <c r="AR106" s="1058"/>
      <c r="AS106" s="1058"/>
      <c r="AT106" s="1058"/>
      <c r="AU106" s="1058"/>
      <c r="AV106" s="1058"/>
    </row>
    <row r="107" spans="1:48" s="1078" customFormat="1" ht="13.5" hidden="1" thickBot="1" x14ac:dyDescent="0.25">
      <c r="A107" s="1084"/>
      <c r="B107" s="1084"/>
      <c r="C107" s="1082"/>
      <c r="D107" s="1082"/>
      <c r="E107" s="1082"/>
      <c r="F107" s="1082"/>
      <c r="G107" s="1082"/>
      <c r="H107" s="1082"/>
      <c r="I107" s="1082"/>
      <c r="J107" s="1082"/>
      <c r="K107" s="1116"/>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082"/>
      <c r="AG107" s="1082"/>
      <c r="AH107" s="1082"/>
      <c r="AI107" s="1058"/>
      <c r="AJ107" s="1058"/>
      <c r="AK107" s="1058"/>
      <c r="AL107" s="1058"/>
      <c r="AM107" s="1058"/>
      <c r="AN107" s="1058"/>
      <c r="AO107" s="1058"/>
      <c r="AP107" s="1058"/>
      <c r="AQ107" s="1058"/>
      <c r="AR107" s="1058"/>
      <c r="AS107" s="1058"/>
      <c r="AT107" s="1058"/>
      <c r="AU107" s="1058"/>
      <c r="AV107" s="1058"/>
    </row>
    <row r="108" spans="1:48" s="1078" customFormat="1" ht="14.25" hidden="1" thickTop="1" thickBot="1" x14ac:dyDescent="0.25">
      <c r="A108" s="1084"/>
      <c r="B108" s="1082" t="s">
        <v>1015</v>
      </c>
      <c r="C108" s="1082"/>
      <c r="D108" s="1082"/>
      <c r="E108" s="1082"/>
      <c r="F108" s="1082"/>
      <c r="G108" s="1082"/>
      <c r="H108" s="1082"/>
      <c r="I108" s="1082"/>
      <c r="J108" s="1082"/>
      <c r="K108" s="1116"/>
      <c r="L108" s="1114"/>
      <c r="M108" s="1114"/>
      <c r="N108" s="1114"/>
      <c r="O108" s="1114"/>
      <c r="P108" s="1114"/>
      <c r="Q108" s="1114"/>
      <c r="R108" s="1114"/>
      <c r="S108" s="1114"/>
      <c r="T108" s="1114"/>
      <c r="U108" s="1114"/>
      <c r="V108" s="2025"/>
      <c r="W108" s="2026"/>
      <c r="X108" s="2026"/>
      <c r="Y108" s="2027"/>
      <c r="Z108" s="1114"/>
      <c r="AA108" s="1114"/>
      <c r="AB108" s="1114"/>
      <c r="AC108" s="1114"/>
      <c r="AD108" s="1114"/>
      <c r="AE108" s="1114"/>
      <c r="AF108" s="1082"/>
      <c r="AG108" s="1082"/>
      <c r="AH108" s="1082"/>
      <c r="AI108" s="1058"/>
      <c r="AJ108" s="1058"/>
      <c r="AK108" s="1058"/>
      <c r="AL108" s="1058"/>
      <c r="AM108" s="1058"/>
      <c r="AN108" s="1058"/>
      <c r="AO108" s="1058"/>
      <c r="AP108" s="1058"/>
      <c r="AQ108" s="1058"/>
      <c r="AR108" s="1058"/>
      <c r="AS108" s="1058"/>
      <c r="AT108" s="1058"/>
      <c r="AU108" s="1058"/>
      <c r="AV108" s="1058"/>
    </row>
    <row r="109" spans="1:48" s="1078" customFormat="1" ht="13.5" hidden="1" thickTop="1" x14ac:dyDescent="0.2">
      <c r="A109" s="1084"/>
      <c r="B109" s="1082"/>
      <c r="C109" s="1082"/>
      <c r="D109" s="1082"/>
      <c r="E109" s="1082"/>
      <c r="F109" s="1082"/>
      <c r="G109" s="1082"/>
      <c r="H109" s="1082"/>
      <c r="I109" s="1082"/>
      <c r="J109" s="1082"/>
      <c r="K109" s="1116"/>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082"/>
      <c r="AG109" s="1082"/>
      <c r="AH109" s="1082"/>
      <c r="AI109" s="1058"/>
      <c r="AJ109" s="1058"/>
      <c r="AK109" s="1058"/>
      <c r="AL109" s="1058"/>
      <c r="AM109" s="1058"/>
      <c r="AN109" s="1058"/>
      <c r="AO109" s="1058"/>
      <c r="AP109" s="1058"/>
      <c r="AQ109" s="1058"/>
      <c r="AR109" s="1058"/>
      <c r="AS109" s="1058"/>
      <c r="AT109" s="1058"/>
      <c r="AU109" s="1058"/>
      <c r="AV109" s="1058"/>
    </row>
    <row r="110" spans="1:48" s="1058" customFormat="1" x14ac:dyDescent="0.2">
      <c r="A110" s="1120"/>
      <c r="B110" s="1120"/>
      <c r="C110" s="1120"/>
      <c r="D110" s="1120"/>
      <c r="E110" s="1120"/>
      <c r="F110" s="1120"/>
      <c r="G110" s="1120"/>
      <c r="H110" s="1120"/>
      <c r="I110" s="1120"/>
      <c r="J110" s="1120"/>
      <c r="K110" s="1120"/>
      <c r="L110" s="1120"/>
      <c r="M110" s="1120"/>
      <c r="N110" s="1120"/>
      <c r="O110" s="1120"/>
      <c r="P110" s="1120"/>
      <c r="Q110" s="1120"/>
      <c r="R110" s="1120"/>
      <c r="S110" s="1120"/>
      <c r="T110" s="1120"/>
      <c r="U110" s="1120"/>
      <c r="V110" s="1120"/>
      <c r="W110" s="1120"/>
      <c r="X110" s="1120"/>
      <c r="Y110" s="1120"/>
      <c r="Z110" s="1120"/>
      <c r="AA110" s="1120"/>
      <c r="AB110" s="1120"/>
      <c r="AC110" s="1120"/>
      <c r="AD110" s="1120"/>
      <c r="AE110" s="1120"/>
      <c r="AF110" s="1120"/>
      <c r="AG110" s="1120"/>
      <c r="AH110" s="1120"/>
    </row>
    <row r="111" spans="1:48" s="1058" customFormat="1" x14ac:dyDescent="0.2"/>
    <row r="112" spans="1:48" s="1058" customFormat="1" x14ac:dyDescent="0.2"/>
    <row r="113" s="1058" customFormat="1" x14ac:dyDescent="0.2"/>
    <row r="114" s="1058" customFormat="1" x14ac:dyDescent="0.2"/>
    <row r="115" s="1058" customFormat="1" x14ac:dyDescent="0.2"/>
    <row r="116" s="1058" customFormat="1" x14ac:dyDescent="0.2"/>
    <row r="117" s="1058" customFormat="1" x14ac:dyDescent="0.2"/>
    <row r="118" s="1058" customFormat="1" x14ac:dyDescent="0.2"/>
    <row r="119" s="1058" customFormat="1" x14ac:dyDescent="0.2"/>
    <row r="120" s="1058" customFormat="1" x14ac:dyDescent="0.2"/>
    <row r="121" s="1058" customFormat="1" x14ac:dyDescent="0.2"/>
    <row r="122" s="1058" customFormat="1" x14ac:dyDescent="0.2"/>
    <row r="123" s="1058" customFormat="1" x14ac:dyDescent="0.2"/>
    <row r="124" s="1058" customFormat="1" x14ac:dyDescent="0.2"/>
    <row r="125" s="1058" customFormat="1" x14ac:dyDescent="0.2"/>
    <row r="126" s="1058" customFormat="1" x14ac:dyDescent="0.2"/>
    <row r="127" s="1058" customFormat="1" x14ac:dyDescent="0.2"/>
    <row r="128" s="1058" customFormat="1" x14ac:dyDescent="0.2"/>
    <row r="129" s="1058" customFormat="1" x14ac:dyDescent="0.2"/>
    <row r="130" s="1058" customFormat="1" x14ac:dyDescent="0.2"/>
    <row r="131" s="1058" customFormat="1" x14ac:dyDescent="0.2"/>
    <row r="132" s="1058" customFormat="1" x14ac:dyDescent="0.2"/>
    <row r="133" s="1058" customFormat="1" x14ac:dyDescent="0.2"/>
    <row r="134" s="1058" customFormat="1" x14ac:dyDescent="0.2"/>
    <row r="135" s="1058" customFormat="1" x14ac:dyDescent="0.2"/>
    <row r="136" s="1058" customFormat="1" x14ac:dyDescent="0.2"/>
    <row r="137" s="1058" customFormat="1" x14ac:dyDescent="0.2"/>
    <row r="138" s="1058" customFormat="1" x14ac:dyDescent="0.2"/>
    <row r="139" s="1058" customFormat="1" x14ac:dyDescent="0.2"/>
    <row r="140" s="1058" customFormat="1" x14ac:dyDescent="0.2"/>
    <row r="141" s="1058" customFormat="1" x14ac:dyDescent="0.2"/>
    <row r="142" s="1058" customFormat="1" x14ac:dyDescent="0.2"/>
    <row r="143" s="1058" customFormat="1" x14ac:dyDescent="0.2"/>
    <row r="144" s="1058" customFormat="1" x14ac:dyDescent="0.2"/>
    <row r="145" s="1058" customFormat="1" x14ac:dyDescent="0.2"/>
    <row r="146" s="1058" customFormat="1" x14ac:dyDescent="0.2"/>
    <row r="147" s="1058" customFormat="1" x14ac:dyDescent="0.2"/>
    <row r="148" s="1058" customFormat="1" x14ac:dyDescent="0.2"/>
    <row r="149" s="1058" customFormat="1" x14ac:dyDescent="0.2"/>
    <row r="150" s="1058" customFormat="1" x14ac:dyDescent="0.2"/>
    <row r="151" s="1058" customFormat="1" x14ac:dyDescent="0.2"/>
    <row r="152" s="1058" customFormat="1" x14ac:dyDescent="0.2"/>
    <row r="153" s="1058" customFormat="1" x14ac:dyDescent="0.2"/>
    <row r="154" s="1058" customFormat="1" x14ac:dyDescent="0.2"/>
    <row r="155" s="1058" customFormat="1" x14ac:dyDescent="0.2"/>
    <row r="156" s="1058" customFormat="1" x14ac:dyDescent="0.2"/>
    <row r="157" s="1058" customFormat="1" x14ac:dyDescent="0.2"/>
    <row r="158" s="1058" customFormat="1" x14ac:dyDescent="0.2"/>
    <row r="159" s="1058" customFormat="1" x14ac:dyDescent="0.2"/>
    <row r="160" s="1058" customFormat="1" x14ac:dyDescent="0.2"/>
    <row r="161" s="1058" customFormat="1" x14ac:dyDescent="0.2"/>
    <row r="162" s="1058" customFormat="1" x14ac:dyDescent="0.2"/>
    <row r="163" s="1058" customFormat="1" x14ac:dyDescent="0.2"/>
    <row r="164" s="1058" customFormat="1" x14ac:dyDescent="0.2"/>
    <row r="165" s="1058" customFormat="1" x14ac:dyDescent="0.2"/>
    <row r="166" s="1058" customFormat="1" x14ac:dyDescent="0.2"/>
    <row r="167" s="1058" customFormat="1" x14ac:dyDescent="0.2"/>
    <row r="168" s="1058" customFormat="1" x14ac:dyDescent="0.2"/>
    <row r="169" s="1058" customFormat="1" x14ac:dyDescent="0.2"/>
    <row r="170" s="1058" customFormat="1" x14ac:dyDescent="0.2"/>
    <row r="171" s="1058" customFormat="1" x14ac:dyDescent="0.2"/>
    <row r="172" s="1058" customFormat="1" x14ac:dyDescent="0.2"/>
    <row r="173" s="1058" customFormat="1" x14ac:dyDescent="0.2"/>
    <row r="174" s="1058" customFormat="1" x14ac:dyDescent="0.2"/>
    <row r="175" s="1058" customFormat="1" x14ac:dyDescent="0.2"/>
    <row r="176" s="1058" customFormat="1" x14ac:dyDescent="0.2"/>
    <row r="177" s="1058" customFormat="1" x14ac:dyDescent="0.2"/>
    <row r="178" s="1058" customFormat="1" x14ac:dyDescent="0.2"/>
    <row r="179" s="1058" customFormat="1" x14ac:dyDescent="0.2"/>
    <row r="180" s="1058" customFormat="1" x14ac:dyDescent="0.2"/>
    <row r="181" s="1058" customFormat="1" x14ac:dyDescent="0.2"/>
    <row r="182" s="1058" customFormat="1" x14ac:dyDescent="0.2"/>
    <row r="183" s="1058" customFormat="1" x14ac:dyDescent="0.2"/>
    <row r="184" s="1058" customFormat="1" x14ac:dyDescent="0.2"/>
    <row r="185" s="1058" customFormat="1" x14ac:dyDescent="0.2"/>
    <row r="186" s="1058" customFormat="1" x14ac:dyDescent="0.2"/>
    <row r="187" s="1058" customFormat="1" x14ac:dyDescent="0.2"/>
    <row r="188" s="1058" customFormat="1" x14ac:dyDescent="0.2"/>
    <row r="189" s="1058" customFormat="1" x14ac:dyDescent="0.2"/>
    <row r="190" s="1058" customFormat="1" x14ac:dyDescent="0.2"/>
    <row r="191" s="1058" customFormat="1" x14ac:dyDescent="0.2"/>
    <row r="192" s="1058" customFormat="1" x14ac:dyDescent="0.2"/>
    <row r="193" s="1058" customFormat="1" x14ac:dyDescent="0.2"/>
    <row r="194" s="1058" customFormat="1" x14ac:dyDescent="0.2"/>
    <row r="195" s="1058" customFormat="1" x14ac:dyDescent="0.2"/>
    <row r="196" s="1058" customFormat="1" x14ac:dyDescent="0.2"/>
    <row r="197" s="1058" customFormat="1" x14ac:dyDescent="0.2"/>
    <row r="198" s="1058" customFormat="1" x14ac:dyDescent="0.2"/>
    <row r="199" s="1058" customFormat="1" x14ac:dyDescent="0.2"/>
    <row r="200" s="1058" customFormat="1" x14ac:dyDescent="0.2"/>
    <row r="201" s="1058" customFormat="1" x14ac:dyDescent="0.2"/>
    <row r="202" s="1058" customFormat="1" x14ac:dyDescent="0.2"/>
    <row r="203" s="1058" customFormat="1" x14ac:dyDescent="0.2"/>
    <row r="204" s="1058" customFormat="1" x14ac:dyDescent="0.2"/>
    <row r="205" s="1058" customFormat="1" x14ac:dyDescent="0.2"/>
    <row r="206" s="1058" customFormat="1" x14ac:dyDescent="0.2"/>
    <row r="207" s="1058" customFormat="1" x14ac:dyDescent="0.2"/>
    <row r="208" s="1058" customFormat="1" x14ac:dyDescent="0.2"/>
    <row r="209" s="1058" customFormat="1" x14ac:dyDescent="0.2"/>
    <row r="210" s="1058" customFormat="1" x14ac:dyDescent="0.2"/>
    <row r="211" s="1058" customFormat="1" x14ac:dyDescent="0.2"/>
    <row r="212" s="1058" customFormat="1" x14ac:dyDescent="0.2"/>
    <row r="213" s="1058" customFormat="1" x14ac:dyDescent="0.2"/>
    <row r="214" s="1058" customFormat="1" x14ac:dyDescent="0.2"/>
    <row r="215" s="1058" customFormat="1" x14ac:dyDescent="0.2"/>
    <row r="216" s="1058" customFormat="1" x14ac:dyDescent="0.2"/>
    <row r="217" s="1058" customFormat="1" x14ac:dyDescent="0.2"/>
    <row r="218" s="1058" customFormat="1" x14ac:dyDescent="0.2"/>
    <row r="219" s="1058" customFormat="1" x14ac:dyDescent="0.2"/>
    <row r="220" s="1058" customFormat="1" x14ac:dyDescent="0.2"/>
    <row r="221" s="1058" customFormat="1" x14ac:dyDescent="0.2"/>
    <row r="222" s="1058" customFormat="1" x14ac:dyDescent="0.2"/>
    <row r="223" s="1058" customFormat="1" x14ac:dyDescent="0.2"/>
    <row r="224" s="1058" customFormat="1" x14ac:dyDescent="0.2"/>
    <row r="225" s="1058" customFormat="1" x14ac:dyDescent="0.2"/>
    <row r="226" s="1058" customFormat="1" x14ac:dyDescent="0.2"/>
    <row r="227" s="1058" customFormat="1" x14ac:dyDescent="0.2"/>
    <row r="228" s="1058" customFormat="1" x14ac:dyDescent="0.2"/>
    <row r="229" s="1058" customFormat="1" x14ac:dyDescent="0.2"/>
    <row r="230" s="1058" customFormat="1" x14ac:dyDescent="0.2"/>
    <row r="231" s="1058" customFormat="1" x14ac:dyDescent="0.2"/>
    <row r="232" s="1058" customFormat="1" x14ac:dyDescent="0.2"/>
    <row r="233" s="1058" customFormat="1" x14ac:dyDescent="0.2"/>
    <row r="234" s="1058" customFormat="1" x14ac:dyDescent="0.2"/>
    <row r="235" s="1058" customFormat="1" x14ac:dyDescent="0.2"/>
    <row r="236" s="1058" customFormat="1" x14ac:dyDescent="0.2"/>
    <row r="237" s="1058" customFormat="1" x14ac:dyDescent="0.2"/>
    <row r="238" s="1058" customFormat="1" x14ac:dyDescent="0.2"/>
    <row r="239" s="1058" customFormat="1" x14ac:dyDescent="0.2"/>
    <row r="240" s="1058" customFormat="1" x14ac:dyDescent="0.2"/>
    <row r="241" s="1058" customFormat="1" x14ac:dyDescent="0.2"/>
    <row r="242" s="1058" customFormat="1" x14ac:dyDescent="0.2"/>
    <row r="243" s="1058" customFormat="1" x14ac:dyDescent="0.2"/>
    <row r="244" s="1058" customFormat="1" x14ac:dyDescent="0.2"/>
    <row r="245" s="1058" customFormat="1" x14ac:dyDescent="0.2"/>
    <row r="246" s="1058" customFormat="1" x14ac:dyDescent="0.2"/>
    <row r="247" s="1058" customFormat="1" x14ac:dyDescent="0.2"/>
    <row r="248" s="1058" customFormat="1" x14ac:dyDescent="0.2"/>
    <row r="249" s="1058" customFormat="1" x14ac:dyDescent="0.2"/>
    <row r="250" s="1058" customFormat="1" x14ac:dyDescent="0.2"/>
    <row r="251" s="1058" customFormat="1" x14ac:dyDescent="0.2"/>
    <row r="252" s="1058" customFormat="1" x14ac:dyDescent="0.2"/>
    <row r="253" s="1058" customFormat="1" x14ac:dyDescent="0.2"/>
    <row r="254" s="1058" customFormat="1" x14ac:dyDescent="0.2"/>
    <row r="255" s="1058" customFormat="1" x14ac:dyDescent="0.2"/>
    <row r="256" s="1058" customFormat="1" x14ac:dyDescent="0.2"/>
    <row r="257" s="1058" customFormat="1" x14ac:dyDescent="0.2"/>
    <row r="258" s="1058" customFormat="1" x14ac:dyDescent="0.2"/>
    <row r="259" s="1058" customFormat="1" x14ac:dyDescent="0.2"/>
    <row r="260" s="1058" customFormat="1" x14ac:dyDescent="0.2"/>
    <row r="261" s="1058" customFormat="1" x14ac:dyDescent="0.2"/>
    <row r="262" s="1058" customFormat="1" x14ac:dyDescent="0.2"/>
    <row r="263" s="1058" customFormat="1" x14ac:dyDescent="0.2"/>
    <row r="264" s="1058" customFormat="1" x14ac:dyDescent="0.2"/>
    <row r="265" s="1058" customFormat="1" x14ac:dyDescent="0.2"/>
    <row r="266" s="1058" customFormat="1" x14ac:dyDescent="0.2"/>
    <row r="267" s="1058" customFormat="1" x14ac:dyDescent="0.2"/>
    <row r="268" s="1058" customFormat="1" x14ac:dyDescent="0.2"/>
    <row r="269" s="1058" customFormat="1" x14ac:dyDescent="0.2"/>
    <row r="270" s="1058" customFormat="1" x14ac:dyDescent="0.2"/>
    <row r="271" s="1058" customFormat="1" x14ac:dyDescent="0.2"/>
    <row r="272" s="1058" customFormat="1" x14ac:dyDescent="0.2"/>
    <row r="273" s="1058" customFormat="1" x14ac:dyDescent="0.2"/>
    <row r="274" s="1058" customFormat="1" x14ac:dyDescent="0.2"/>
    <row r="275" s="1058" customFormat="1" x14ac:dyDescent="0.2"/>
    <row r="276" s="1058" customFormat="1" x14ac:dyDescent="0.2"/>
    <row r="277" s="1058" customFormat="1" x14ac:dyDescent="0.2"/>
    <row r="278" s="1058" customFormat="1" x14ac:dyDescent="0.2"/>
    <row r="279" s="1058" customFormat="1" x14ac:dyDescent="0.2"/>
    <row r="280" s="1058" customFormat="1" x14ac:dyDescent="0.2"/>
    <row r="281" s="1058" customFormat="1" x14ac:dyDescent="0.2"/>
    <row r="282" s="1058" customFormat="1" x14ac:dyDescent="0.2"/>
    <row r="283" s="1058" customFormat="1" x14ac:dyDescent="0.2"/>
    <row r="284" s="1058" customFormat="1" x14ac:dyDescent="0.2"/>
    <row r="285" s="1058" customFormat="1" x14ac:dyDescent="0.2"/>
    <row r="286" s="1058" customFormat="1" x14ac:dyDescent="0.2"/>
    <row r="287" s="1058" customFormat="1" x14ac:dyDescent="0.2"/>
    <row r="288" s="1058" customFormat="1" x14ac:dyDescent="0.2"/>
    <row r="289" s="1058" customFormat="1" x14ac:dyDescent="0.2"/>
    <row r="290" s="1058" customFormat="1" x14ac:dyDescent="0.2"/>
    <row r="291" s="1058" customFormat="1" x14ac:dyDescent="0.2"/>
    <row r="292" s="1058" customFormat="1" x14ac:dyDescent="0.2"/>
    <row r="293" s="1058" customFormat="1" x14ac:dyDescent="0.2"/>
    <row r="294" s="1058" customFormat="1" x14ac:dyDescent="0.2"/>
    <row r="295" s="1058" customFormat="1" x14ac:dyDescent="0.2"/>
    <row r="296" s="1058" customFormat="1" x14ac:dyDescent="0.2"/>
    <row r="297" s="1058" customFormat="1" x14ac:dyDescent="0.2"/>
    <row r="298" s="1058" customFormat="1" x14ac:dyDescent="0.2"/>
    <row r="299" s="1058" customFormat="1" x14ac:dyDescent="0.2"/>
    <row r="300" s="1058" customFormat="1" x14ac:dyDescent="0.2"/>
    <row r="301" s="1058" customFormat="1" x14ac:dyDescent="0.2"/>
    <row r="302" s="1058" customFormat="1" x14ac:dyDescent="0.2"/>
    <row r="303" s="1058" customFormat="1" x14ac:dyDescent="0.2"/>
    <row r="304" s="1058" customFormat="1" x14ac:dyDescent="0.2"/>
    <row r="305" s="1058" customFormat="1" x14ac:dyDescent="0.2"/>
    <row r="306" s="1058" customFormat="1" x14ac:dyDescent="0.2"/>
    <row r="307" s="1058" customFormat="1" x14ac:dyDescent="0.2"/>
    <row r="308" s="1058" customFormat="1" x14ac:dyDescent="0.2"/>
    <row r="309" s="1058" customFormat="1" x14ac:dyDescent="0.2"/>
    <row r="310" s="1058" customFormat="1" x14ac:dyDescent="0.2"/>
    <row r="311" s="1058" customFormat="1" x14ac:dyDescent="0.2"/>
    <row r="312" s="1058" customFormat="1" x14ac:dyDescent="0.2"/>
    <row r="313" s="1058" customFormat="1" x14ac:dyDescent="0.2"/>
    <row r="314" s="1058" customFormat="1" x14ac:dyDescent="0.2"/>
    <row r="315" s="1058" customFormat="1" x14ac:dyDescent="0.2"/>
    <row r="316" s="1058" customFormat="1" x14ac:dyDescent="0.2"/>
    <row r="317" s="1058" customFormat="1" x14ac:dyDescent="0.2"/>
    <row r="318" s="1058" customFormat="1" x14ac:dyDescent="0.2"/>
    <row r="319" s="1058" customFormat="1" x14ac:dyDescent="0.2"/>
    <row r="320" s="1058" customFormat="1" x14ac:dyDescent="0.2"/>
    <row r="321" s="1058" customFormat="1" x14ac:dyDescent="0.2"/>
    <row r="322" s="1058" customFormat="1" x14ac:dyDescent="0.2"/>
    <row r="323" s="1058" customFormat="1" x14ac:dyDescent="0.2"/>
    <row r="324" s="1058" customFormat="1" x14ac:dyDescent="0.2"/>
    <row r="325" s="1058" customFormat="1" x14ac:dyDescent="0.2"/>
    <row r="326" s="1058" customFormat="1" x14ac:dyDescent="0.2"/>
    <row r="327" s="1058" customFormat="1" x14ac:dyDescent="0.2"/>
    <row r="328" s="1058" customFormat="1" x14ac:dyDescent="0.2"/>
    <row r="329" s="1058" customFormat="1" x14ac:dyDescent="0.2"/>
    <row r="330" s="1058" customFormat="1" x14ac:dyDescent="0.2"/>
    <row r="331" s="1058" customFormat="1" x14ac:dyDescent="0.2"/>
    <row r="332" s="1058" customFormat="1" x14ac:dyDescent="0.2"/>
    <row r="333" s="1058" customFormat="1" x14ac:dyDescent="0.2"/>
    <row r="334" s="1058" customFormat="1" x14ac:dyDescent="0.2"/>
    <row r="335" s="1058" customFormat="1" x14ac:dyDescent="0.2"/>
    <row r="336" s="1058" customFormat="1" x14ac:dyDescent="0.2"/>
    <row r="337" s="1058" customFormat="1" x14ac:dyDescent="0.2"/>
    <row r="338" s="1058" customFormat="1" x14ac:dyDescent="0.2"/>
    <row r="339" s="1058" customFormat="1" x14ac:dyDescent="0.2"/>
    <row r="340" s="1058" customFormat="1" x14ac:dyDescent="0.2"/>
    <row r="341" s="1058" customFormat="1" x14ac:dyDescent="0.2"/>
    <row r="342" s="1058" customFormat="1" x14ac:dyDescent="0.2"/>
    <row r="343" s="1058" customFormat="1" x14ac:dyDescent="0.2"/>
    <row r="344" s="1058" customFormat="1" x14ac:dyDescent="0.2"/>
    <row r="345" s="1058" customFormat="1" x14ac:dyDescent="0.2"/>
    <row r="346" s="1058" customFormat="1" x14ac:dyDescent="0.2"/>
    <row r="347" s="1058" customFormat="1" x14ac:dyDescent="0.2"/>
    <row r="348" s="1058" customFormat="1" x14ac:dyDescent="0.2"/>
    <row r="349" s="1058" customFormat="1" x14ac:dyDescent="0.2"/>
    <row r="350" s="1058" customFormat="1" x14ac:dyDescent="0.2"/>
    <row r="351" s="1058" customFormat="1" x14ac:dyDescent="0.2"/>
    <row r="352" s="1058" customFormat="1" x14ac:dyDescent="0.2"/>
    <row r="353" s="1058" customFormat="1" x14ac:dyDescent="0.2"/>
    <row r="354" s="1058" customFormat="1" x14ac:dyDescent="0.2"/>
    <row r="355" s="1058" customFormat="1" x14ac:dyDescent="0.2"/>
    <row r="356" s="1058" customFormat="1" x14ac:dyDescent="0.2"/>
    <row r="357" s="1058" customFormat="1" x14ac:dyDescent="0.2"/>
    <row r="358" s="1058" customFormat="1" x14ac:dyDescent="0.2"/>
    <row r="359" s="1058" customFormat="1" x14ac:dyDescent="0.2"/>
    <row r="360" s="1058" customFormat="1" x14ac:dyDescent="0.2"/>
    <row r="361" s="1058" customFormat="1" x14ac:dyDescent="0.2"/>
    <row r="362" s="1058" customFormat="1" x14ac:dyDescent="0.2"/>
    <row r="363" s="1058" customFormat="1" x14ac:dyDescent="0.2"/>
    <row r="364" s="1058" customFormat="1" x14ac:dyDescent="0.2"/>
    <row r="365" s="1058" customFormat="1" x14ac:dyDescent="0.2"/>
    <row r="366" s="1058" customFormat="1" x14ac:dyDescent="0.2"/>
    <row r="367" s="1058" customFormat="1" x14ac:dyDescent="0.2"/>
    <row r="368" s="1058" customFormat="1" x14ac:dyDescent="0.2"/>
    <row r="369" s="1058" customFormat="1" x14ac:dyDescent="0.2"/>
    <row r="370" s="1058" customFormat="1" x14ac:dyDescent="0.2"/>
    <row r="371" s="1058" customFormat="1" x14ac:dyDescent="0.2"/>
    <row r="372" s="1058" customFormat="1" x14ac:dyDescent="0.2"/>
    <row r="373" s="1058" customFormat="1" x14ac:dyDescent="0.2"/>
    <row r="374" s="1058" customFormat="1" x14ac:dyDescent="0.2"/>
    <row r="375" s="1058" customFormat="1" x14ac:dyDescent="0.2"/>
    <row r="376" s="1058" customFormat="1" x14ac:dyDescent="0.2"/>
  </sheetData>
  <sheetProtection formatCells="0" formatColumns="0" formatRows="0"/>
  <mergeCells count="353">
    <mergeCell ref="W8:AA8"/>
    <mergeCell ref="W9:AA9"/>
    <mergeCell ref="W10:AA10"/>
    <mergeCell ref="K104:N104"/>
    <mergeCell ref="S104:V104"/>
    <mergeCell ref="V108:Y108"/>
    <mergeCell ref="B101:J101"/>
    <mergeCell ref="K101:N101"/>
    <mergeCell ref="O101:R101"/>
    <mergeCell ref="S101:V101"/>
    <mergeCell ref="B102:J102"/>
    <mergeCell ref="K102:N102"/>
    <mergeCell ref="O102:R102"/>
    <mergeCell ref="S102:V102"/>
    <mergeCell ref="B99:J99"/>
    <mergeCell ref="K99:N99"/>
    <mergeCell ref="O99:R99"/>
    <mergeCell ref="S99:V99"/>
    <mergeCell ref="B100:J100"/>
    <mergeCell ref="K100:N100"/>
    <mergeCell ref="O100:R100"/>
    <mergeCell ref="S100:V100"/>
    <mergeCell ref="B97:J97"/>
    <mergeCell ref="B98:J98"/>
    <mergeCell ref="K98:N98"/>
    <mergeCell ref="O98:R98"/>
    <mergeCell ref="S98:V98"/>
    <mergeCell ref="B96:J96"/>
    <mergeCell ref="K96:N96"/>
    <mergeCell ref="O96:R96"/>
    <mergeCell ref="S96:V96"/>
    <mergeCell ref="W11:AA11"/>
    <mergeCell ref="B94:J94"/>
    <mergeCell ref="K94:N94"/>
    <mergeCell ref="O94:R94"/>
    <mergeCell ref="S94:V94"/>
    <mergeCell ref="B95:J95"/>
    <mergeCell ref="K95:N95"/>
    <mergeCell ref="O95:R95"/>
    <mergeCell ref="S95:V95"/>
    <mergeCell ref="K97:N97"/>
    <mergeCell ref="O97:R97"/>
    <mergeCell ref="S97:V97"/>
    <mergeCell ref="B90:J92"/>
    <mergeCell ref="K90:V90"/>
    <mergeCell ref="K91:N92"/>
    <mergeCell ref="O91:V91"/>
    <mergeCell ref="O92:R92"/>
    <mergeCell ref="S92:V92"/>
    <mergeCell ref="G82:I82"/>
    <mergeCell ref="B93:J93"/>
    <mergeCell ref="K93:N93"/>
    <mergeCell ref="O93:R93"/>
    <mergeCell ref="S93:V93"/>
    <mergeCell ref="M82:P82"/>
    <mergeCell ref="AE82:AH82"/>
    <mergeCell ref="X79:Z79"/>
    <mergeCell ref="AA79:AD79"/>
    <mergeCell ref="AE79:AH79"/>
    <mergeCell ref="B81:F81"/>
    <mergeCell ref="G81:I81"/>
    <mergeCell ref="J81:L81"/>
    <mergeCell ref="M81:P81"/>
    <mergeCell ref="Q81:S81"/>
    <mergeCell ref="T81:W81"/>
    <mergeCell ref="AA80:AD80"/>
    <mergeCell ref="AE80:AH80"/>
    <mergeCell ref="T84:W84"/>
    <mergeCell ref="X84:Z84"/>
    <mergeCell ref="AA84:AD84"/>
    <mergeCell ref="AE84:AH84"/>
    <mergeCell ref="X81:Z81"/>
    <mergeCell ref="AA81:AD81"/>
    <mergeCell ref="AE81:AH81"/>
    <mergeCell ref="B78:F78"/>
    <mergeCell ref="G78:I78"/>
    <mergeCell ref="J78:L78"/>
    <mergeCell ref="M78:P78"/>
    <mergeCell ref="Q78:S78"/>
    <mergeCell ref="T78:W78"/>
    <mergeCell ref="X78:Z78"/>
    <mergeCell ref="AA78:AD78"/>
    <mergeCell ref="AE78:AH78"/>
    <mergeCell ref="B80:F80"/>
    <mergeCell ref="G80:I80"/>
    <mergeCell ref="J80:L80"/>
    <mergeCell ref="M80:P80"/>
    <mergeCell ref="Q80:S80"/>
    <mergeCell ref="T80:W80"/>
    <mergeCell ref="X80:Z80"/>
    <mergeCell ref="B79:F79"/>
    <mergeCell ref="G79:I79"/>
    <mergeCell ref="J79:L79"/>
    <mergeCell ref="M79:P79"/>
    <mergeCell ref="Q79:S79"/>
    <mergeCell ref="T79:W79"/>
    <mergeCell ref="B77:F77"/>
    <mergeCell ref="G77:I77"/>
    <mergeCell ref="J77:L77"/>
    <mergeCell ref="M77:P77"/>
    <mergeCell ref="Q77:S77"/>
    <mergeCell ref="T77:W77"/>
    <mergeCell ref="X77:Z77"/>
    <mergeCell ref="AA77:AD77"/>
    <mergeCell ref="AE77:AH77"/>
    <mergeCell ref="X75:Z75"/>
    <mergeCell ref="AA75:AD75"/>
    <mergeCell ref="AE75:AH75"/>
    <mergeCell ref="B76:F76"/>
    <mergeCell ref="G76:I76"/>
    <mergeCell ref="J76:L76"/>
    <mergeCell ref="M76:P76"/>
    <mergeCell ref="Q76:S76"/>
    <mergeCell ref="T76:W76"/>
    <mergeCell ref="X76:Z76"/>
    <mergeCell ref="B75:F75"/>
    <mergeCell ref="G75:I75"/>
    <mergeCell ref="J75:L75"/>
    <mergeCell ref="M75:P75"/>
    <mergeCell ref="Q75:S75"/>
    <mergeCell ref="T75:W75"/>
    <mergeCell ref="AA76:AD76"/>
    <mergeCell ref="AE76:AH76"/>
    <mergeCell ref="B74:F74"/>
    <mergeCell ref="G74:I74"/>
    <mergeCell ref="J74:L74"/>
    <mergeCell ref="M74:P74"/>
    <mergeCell ref="Q74:S74"/>
    <mergeCell ref="T74:W74"/>
    <mergeCell ref="X74:Z74"/>
    <mergeCell ref="AA74:AD74"/>
    <mergeCell ref="AE74:AH74"/>
    <mergeCell ref="B73:F73"/>
    <mergeCell ref="G73:I73"/>
    <mergeCell ref="J73:L73"/>
    <mergeCell ref="M73:P73"/>
    <mergeCell ref="Q73:S73"/>
    <mergeCell ref="T73:W73"/>
    <mergeCell ref="X73:Z73"/>
    <mergeCell ref="AA73:AD73"/>
    <mergeCell ref="AE73:AH73"/>
    <mergeCell ref="X71:Z71"/>
    <mergeCell ref="AA71:AD71"/>
    <mergeCell ref="AE71:AH71"/>
    <mergeCell ref="B72:F72"/>
    <mergeCell ref="G72:I72"/>
    <mergeCell ref="J72:L72"/>
    <mergeCell ref="M72:P72"/>
    <mergeCell ref="Q72:S72"/>
    <mergeCell ref="T72:W72"/>
    <mergeCell ref="X72:Z72"/>
    <mergeCell ref="B71:F71"/>
    <mergeCell ref="G71:I71"/>
    <mergeCell ref="J71:L71"/>
    <mergeCell ref="M71:P71"/>
    <mergeCell ref="Q71:S71"/>
    <mergeCell ref="T71:W71"/>
    <mergeCell ref="AA72:AD72"/>
    <mergeCell ref="AE72:AH72"/>
    <mergeCell ref="B70:F70"/>
    <mergeCell ref="G70:I70"/>
    <mergeCell ref="J70:L70"/>
    <mergeCell ref="M70:P70"/>
    <mergeCell ref="Q70:S70"/>
    <mergeCell ref="T70:W70"/>
    <mergeCell ref="X70:Z70"/>
    <mergeCell ref="AA70:AD70"/>
    <mergeCell ref="AE70:AH70"/>
    <mergeCell ref="B69:F69"/>
    <mergeCell ref="G69:I69"/>
    <mergeCell ref="J69:L69"/>
    <mergeCell ref="M69:P69"/>
    <mergeCell ref="Q69:S69"/>
    <mergeCell ref="T69:W69"/>
    <mergeCell ref="X69:Z69"/>
    <mergeCell ref="AA69:AD69"/>
    <mergeCell ref="AE69:AH69"/>
    <mergeCell ref="B68:F68"/>
    <mergeCell ref="G68:I68"/>
    <mergeCell ref="J68:L68"/>
    <mergeCell ref="M68:P68"/>
    <mergeCell ref="Q68:S68"/>
    <mergeCell ref="T68:W68"/>
    <mergeCell ref="X68:Z68"/>
    <mergeCell ref="AA68:AD68"/>
    <mergeCell ref="AE68:AH68"/>
    <mergeCell ref="B67:F67"/>
    <mergeCell ref="G67:I67"/>
    <mergeCell ref="J67:L67"/>
    <mergeCell ref="M67:P67"/>
    <mergeCell ref="Q67:S67"/>
    <mergeCell ref="T67:W67"/>
    <mergeCell ref="X67:Z67"/>
    <mergeCell ref="AA67:AD67"/>
    <mergeCell ref="AE67:AH67"/>
    <mergeCell ref="G65:I65"/>
    <mergeCell ref="M65:P65"/>
    <mergeCell ref="AE65:AH65"/>
    <mergeCell ref="B66:F66"/>
    <mergeCell ref="G66:I66"/>
    <mergeCell ref="J66:L66"/>
    <mergeCell ref="M66:P66"/>
    <mergeCell ref="Q66:S66"/>
    <mergeCell ref="T66:W66"/>
    <mergeCell ref="X66:Z66"/>
    <mergeCell ref="AA66:AD66"/>
    <mergeCell ref="AE66:AH66"/>
    <mergeCell ref="I56:K56"/>
    <mergeCell ref="L56:N56"/>
    <mergeCell ref="AA56:AD56"/>
    <mergeCell ref="AE56:AH56"/>
    <mergeCell ref="S59:V59"/>
    <mergeCell ref="W59:Z59"/>
    <mergeCell ref="AA59:AD59"/>
    <mergeCell ref="AE59:AH59"/>
    <mergeCell ref="A63:A64"/>
    <mergeCell ref="B63:F64"/>
    <mergeCell ref="G63:I64"/>
    <mergeCell ref="J63:L64"/>
    <mergeCell ref="M63:Z63"/>
    <mergeCell ref="AA63:AH63"/>
    <mergeCell ref="M64:P64"/>
    <mergeCell ref="Q64:S64"/>
    <mergeCell ref="T64:W64"/>
    <mergeCell ref="X64:Z64"/>
    <mergeCell ref="AA64:AD64"/>
    <mergeCell ref="AE64:AH64"/>
    <mergeCell ref="AA54:AD54"/>
    <mergeCell ref="AE54:AH54"/>
    <mergeCell ref="A55:F55"/>
    <mergeCell ref="G55:H55"/>
    <mergeCell ref="I55:K55"/>
    <mergeCell ref="L55:N55"/>
    <mergeCell ref="O55:R55"/>
    <mergeCell ref="S55:V55"/>
    <mergeCell ref="W55:Z55"/>
    <mergeCell ref="AA55:AD55"/>
    <mergeCell ref="A54:F54"/>
    <mergeCell ref="I54:K54"/>
    <mergeCell ref="L54:N54"/>
    <mergeCell ref="O54:R54"/>
    <mergeCell ref="S54:V54"/>
    <mergeCell ref="W54:Z54"/>
    <mergeCell ref="G54:H54"/>
    <mergeCell ref="AE55:AH55"/>
    <mergeCell ref="AA52:AD52"/>
    <mergeCell ref="AE52:AH52"/>
    <mergeCell ref="A53:F53"/>
    <mergeCell ref="I53:K53"/>
    <mergeCell ref="L53:N53"/>
    <mergeCell ref="O53:R53"/>
    <mergeCell ref="S53:V53"/>
    <mergeCell ref="W53:Z53"/>
    <mergeCell ref="AA53:AD53"/>
    <mergeCell ref="AE53:AH53"/>
    <mergeCell ref="A52:F52"/>
    <mergeCell ref="I52:K52"/>
    <mergeCell ref="L52:N52"/>
    <mergeCell ref="O52:R52"/>
    <mergeCell ref="S52:V52"/>
    <mergeCell ref="W52:Z52"/>
    <mergeCell ref="G52:H52"/>
    <mergeCell ref="G53:H53"/>
    <mergeCell ref="AA50:AD50"/>
    <mergeCell ref="AE50:AH50"/>
    <mergeCell ref="A51:F51"/>
    <mergeCell ref="I51:K51"/>
    <mergeCell ref="L51:N51"/>
    <mergeCell ref="O51:R51"/>
    <mergeCell ref="S51:V51"/>
    <mergeCell ref="W51:Z51"/>
    <mergeCell ref="AA51:AD51"/>
    <mergeCell ref="AE51:AH51"/>
    <mergeCell ref="A50:F50"/>
    <mergeCell ref="I50:K50"/>
    <mergeCell ref="L50:N50"/>
    <mergeCell ref="O50:R50"/>
    <mergeCell ref="S50:V50"/>
    <mergeCell ref="W50:Z50"/>
    <mergeCell ref="G50:H50"/>
    <mergeCell ref="G51:H51"/>
    <mergeCell ref="AA48:AD48"/>
    <mergeCell ref="AE48:AH48"/>
    <mergeCell ref="A49:F49"/>
    <mergeCell ref="I49:K49"/>
    <mergeCell ref="L49:N49"/>
    <mergeCell ref="O49:R49"/>
    <mergeCell ref="S49:V49"/>
    <mergeCell ref="W49:Z49"/>
    <mergeCell ref="AA49:AD49"/>
    <mergeCell ref="AE49:AH49"/>
    <mergeCell ref="A48:F48"/>
    <mergeCell ref="I48:K48"/>
    <mergeCell ref="L48:N48"/>
    <mergeCell ref="O48:R48"/>
    <mergeCell ref="S48:V48"/>
    <mergeCell ref="W48:Z48"/>
    <mergeCell ref="G48:H48"/>
    <mergeCell ref="G49:H49"/>
    <mergeCell ref="A47:F47"/>
    <mergeCell ref="I47:K47"/>
    <mergeCell ref="L47:N47"/>
    <mergeCell ref="O47:R47"/>
    <mergeCell ref="S47:V47"/>
    <mergeCell ref="W47:Z47"/>
    <mergeCell ref="AA47:AD47"/>
    <mergeCell ref="AE47:AH47"/>
    <mergeCell ref="G47:H47"/>
    <mergeCell ref="A46:F46"/>
    <mergeCell ref="I46:K46"/>
    <mergeCell ref="L46:N46"/>
    <mergeCell ref="O46:R46"/>
    <mergeCell ref="S46:V46"/>
    <mergeCell ref="W46:Z46"/>
    <mergeCell ref="AA46:AD46"/>
    <mergeCell ref="G46:H46"/>
    <mergeCell ref="AE46:AH46"/>
    <mergeCell ref="W43:Z43"/>
    <mergeCell ref="AA43:AD43"/>
    <mergeCell ref="AE43:AH43"/>
    <mergeCell ref="A45:F45"/>
    <mergeCell ref="I45:K45"/>
    <mergeCell ref="L45:N45"/>
    <mergeCell ref="O45:R45"/>
    <mergeCell ref="S45:V45"/>
    <mergeCell ref="G45:H45"/>
    <mergeCell ref="W45:Z45"/>
    <mergeCell ref="AA45:AD45"/>
    <mergeCell ref="AE45:AH45"/>
    <mergeCell ref="D38:AC38"/>
    <mergeCell ref="A1:AH1"/>
    <mergeCell ref="W6:AA6"/>
    <mergeCell ref="W7:AA7"/>
    <mergeCell ref="A42:F43"/>
    <mergeCell ref="G42:H43"/>
    <mergeCell ref="I42:K43"/>
    <mergeCell ref="L42:N43"/>
    <mergeCell ref="O42:Z42"/>
    <mergeCell ref="AA42:AH42"/>
    <mergeCell ref="W17:AA17"/>
    <mergeCell ref="W18:AA18"/>
    <mergeCell ref="W19:AA19"/>
    <mergeCell ref="W23:AA23"/>
    <mergeCell ref="W24:AA24"/>
    <mergeCell ref="W16:AA16"/>
    <mergeCell ref="W12:AA12"/>
    <mergeCell ref="W13:AA13"/>
    <mergeCell ref="W20:AA20"/>
    <mergeCell ref="W21:AA21"/>
    <mergeCell ref="W22:AA22"/>
    <mergeCell ref="W25:AA25"/>
    <mergeCell ref="O43:R43"/>
    <mergeCell ref="S43:V43"/>
  </mergeCells>
  <printOptions horizontalCentered="1"/>
  <pageMargins left="0.15748031496062992" right="0.23622047244094491" top="0.78740157480314965" bottom="0.51181102362204722" header="0.55118110236220474" footer="0.27559055118110237"/>
  <pageSetup paperSize="5" scale="60" orientation="portrait" r:id="rId1"/>
  <headerFooter alignWithMargins="0">
    <oddHeader>&amp;R&amp;"Arial,Bold"&amp;14C.2.2.&amp;P</oddHeader>
    <oddFooter>&amp;L&amp;8Page &amp;P of &amp;N&amp;R&amp;8Printed on &amp;D, &amp;T</oddFooter>
  </headerFooter>
  <rowBreaks count="7" manualBreakCount="7">
    <brk id="135" max="34" man="1"/>
    <brk id="209" max="34" man="1"/>
    <brk id="246" max="34" man="1"/>
    <brk id="320" max="34" man="1"/>
    <brk id="357" max="34" man="1"/>
    <brk id="431" max="34" man="1"/>
    <brk id="467" max="34"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00B0F0"/>
  </sheetPr>
  <dimension ref="A2:BH172"/>
  <sheetViews>
    <sheetView view="pageBreakPreview" topLeftCell="A93" zoomScaleNormal="70" zoomScaleSheetLayoutView="100" workbookViewId="0">
      <selection activeCell="A5" sqref="A5:AC5"/>
    </sheetView>
  </sheetViews>
  <sheetFormatPr defaultColWidth="4.5703125" defaultRowHeight="12.75" x14ac:dyDescent="0.2"/>
  <cols>
    <col min="1" max="1" width="6.5703125" style="799" customWidth="1"/>
    <col min="2" max="2" width="7.5703125" style="799" customWidth="1"/>
    <col min="3" max="3" width="6" style="799" customWidth="1"/>
    <col min="4" max="4" width="6.42578125" style="799" customWidth="1"/>
    <col min="5" max="5" width="6.28515625" style="799" customWidth="1"/>
    <col min="6" max="6" width="4.42578125" style="799" customWidth="1"/>
    <col min="7" max="7" width="5.85546875" style="799" customWidth="1"/>
    <col min="8" max="8" width="4.42578125" style="799" customWidth="1"/>
    <col min="9" max="9" width="5.85546875" style="799" customWidth="1"/>
    <col min="10" max="10" width="5.5703125" style="799" customWidth="1"/>
    <col min="11" max="11" width="6.140625" style="799" customWidth="1"/>
    <col min="12" max="17" width="5.28515625" style="799" customWidth="1"/>
    <col min="18" max="18" width="3.85546875" style="799" customWidth="1"/>
    <col min="19" max="20" width="5.28515625" style="799" customWidth="1"/>
    <col min="21" max="21" width="4.7109375" style="799" customWidth="1"/>
    <col min="22" max="22" width="5.85546875" style="799" customWidth="1"/>
    <col min="23" max="23" width="5.28515625" style="799" customWidth="1"/>
    <col min="24" max="24" width="8.28515625" style="799" customWidth="1"/>
    <col min="25" max="25" width="3.7109375" style="799" customWidth="1"/>
    <col min="26" max="26" width="4.140625" style="799" customWidth="1"/>
    <col min="27" max="29" width="5.28515625" style="799" customWidth="1"/>
    <col min="30" max="30" width="4.5703125" style="799"/>
    <col min="31" max="31" width="4.5703125" style="799" customWidth="1"/>
    <col min="32" max="16384" width="4.5703125" style="799"/>
  </cols>
  <sheetData>
    <row r="2" spans="1:30" ht="11.25" customHeight="1" x14ac:dyDescent="0.25">
      <c r="A2" s="798"/>
      <c r="B2" s="798"/>
      <c r="C2" s="798"/>
      <c r="D2" s="798"/>
      <c r="E2" s="798"/>
      <c r="F2" s="798"/>
      <c r="G2" s="798"/>
      <c r="H2" s="798"/>
      <c r="I2" s="798"/>
      <c r="Z2" s="800"/>
      <c r="AA2" s="800"/>
      <c r="AB2" s="800"/>
      <c r="AC2" s="801"/>
    </row>
    <row r="3" spans="1:30" ht="3.75" customHeight="1" x14ac:dyDescent="0.25">
      <c r="Z3" s="800"/>
      <c r="AA3" s="800"/>
      <c r="AB3" s="800"/>
      <c r="AC3" s="801"/>
    </row>
    <row r="4" spans="1:30" ht="6" customHeight="1" x14ac:dyDescent="0.25">
      <c r="A4" s="798"/>
      <c r="B4" s="798"/>
      <c r="C4" s="798"/>
      <c r="D4" s="798"/>
      <c r="E4" s="798"/>
      <c r="F4" s="798"/>
      <c r="G4" s="798"/>
      <c r="H4" s="798"/>
      <c r="I4" s="798"/>
      <c r="Z4" s="800"/>
      <c r="AA4" s="800"/>
      <c r="AB4" s="800"/>
      <c r="AC4" s="801"/>
    </row>
    <row r="5" spans="1:30" ht="33" customHeight="1" x14ac:dyDescent="0.3">
      <c r="A5" s="3227" t="s">
        <v>493</v>
      </c>
      <c r="B5" s="3227"/>
      <c r="C5" s="3227"/>
      <c r="D5" s="3227"/>
      <c r="E5" s="3227"/>
      <c r="F5" s="3227"/>
      <c r="G5" s="3227"/>
      <c r="H5" s="3227"/>
      <c r="I5" s="3227"/>
      <c r="J5" s="3227"/>
      <c r="K5" s="3227"/>
      <c r="L5" s="3227"/>
      <c r="M5" s="3227"/>
      <c r="N5" s="3227"/>
      <c r="O5" s="3227"/>
      <c r="P5" s="3227"/>
      <c r="Q5" s="3227"/>
      <c r="R5" s="3227"/>
      <c r="S5" s="3227"/>
      <c r="T5" s="3227"/>
      <c r="U5" s="3227"/>
      <c r="V5" s="3227"/>
      <c r="W5" s="3227"/>
      <c r="X5" s="3227"/>
      <c r="Y5" s="3227"/>
      <c r="Z5" s="3227"/>
      <c r="AA5" s="3227"/>
      <c r="AB5" s="3227"/>
      <c r="AC5" s="3227"/>
    </row>
    <row r="6" spans="1:30" s="800" customFormat="1" ht="33.6" customHeight="1" x14ac:dyDescent="0.3">
      <c r="A6" s="802" t="s">
        <v>935</v>
      </c>
      <c r="B6" s="802"/>
      <c r="C6" s="802"/>
      <c r="D6" s="802"/>
      <c r="E6" s="802"/>
      <c r="F6" s="802"/>
      <c r="G6" s="802" t="str">
        <f>+Attachment!G5</f>
        <v>0</v>
      </c>
      <c r="H6" s="802"/>
      <c r="I6" s="802"/>
      <c r="S6" s="803"/>
      <c r="T6" s="801"/>
      <c r="U6" s="801"/>
      <c r="V6" s="801"/>
      <c r="W6" s="801"/>
      <c r="X6" s="801"/>
      <c r="Y6" s="804"/>
      <c r="Z6" s="805"/>
      <c r="AA6" s="806"/>
      <c r="AB6" s="801"/>
      <c r="AC6" s="801"/>
    </row>
    <row r="7" spans="1:30" s="800" customFormat="1" ht="23.45" customHeight="1" x14ac:dyDescent="0.3">
      <c r="A7" s="802" t="s">
        <v>936</v>
      </c>
      <c r="B7" s="802"/>
      <c r="C7" s="802"/>
      <c r="D7" s="802"/>
      <c r="E7" s="802"/>
      <c r="F7" s="802"/>
      <c r="G7" s="802" t="str">
        <f>+Attachment!G6</f>
        <v>...-.</v>
      </c>
      <c r="H7" s="802"/>
      <c r="I7" s="802"/>
      <c r="J7" s="807"/>
      <c r="K7" s="807"/>
      <c r="L7" s="807"/>
      <c r="M7" s="807"/>
      <c r="N7" s="807"/>
      <c r="O7" s="807"/>
      <c r="P7" s="807"/>
      <c r="Q7" s="807"/>
      <c r="R7" s="807"/>
      <c r="S7" s="808"/>
      <c r="T7" s="809"/>
      <c r="U7" s="809"/>
      <c r="V7" s="809"/>
      <c r="W7" s="809"/>
      <c r="X7" s="809"/>
      <c r="Y7" s="810"/>
      <c r="Z7" s="811"/>
      <c r="AA7" s="812"/>
      <c r="AB7" s="809"/>
      <c r="AC7" s="809"/>
    </row>
    <row r="8" spans="1:30" s="800" customFormat="1" ht="6" customHeight="1" x14ac:dyDescent="0.3">
      <c r="A8" s="802"/>
      <c r="B8" s="802"/>
      <c r="C8" s="802"/>
      <c r="D8" s="802"/>
      <c r="E8" s="802"/>
      <c r="F8" s="802"/>
      <c r="G8" s="802"/>
      <c r="H8" s="802"/>
      <c r="I8" s="802"/>
      <c r="J8" s="807"/>
      <c r="K8" s="807"/>
      <c r="L8" s="807"/>
      <c r="M8" s="807"/>
      <c r="N8" s="807"/>
      <c r="O8" s="807"/>
      <c r="P8" s="807"/>
      <c r="Q8" s="807"/>
      <c r="R8" s="807"/>
      <c r="S8" s="808"/>
      <c r="T8" s="809"/>
      <c r="U8" s="809"/>
      <c r="V8" s="809"/>
      <c r="W8" s="809"/>
      <c r="X8" s="809"/>
      <c r="Y8" s="810"/>
      <c r="Z8" s="811"/>
      <c r="AA8" s="812"/>
      <c r="AB8" s="809"/>
      <c r="AC8" s="809"/>
    </row>
    <row r="9" spans="1:30" ht="3" customHeight="1" x14ac:dyDescent="0.25">
      <c r="A9" s="995"/>
      <c r="B9" s="995"/>
      <c r="C9" s="995"/>
      <c r="D9" s="995"/>
      <c r="E9" s="995"/>
      <c r="F9" s="995"/>
      <c r="G9" s="995"/>
      <c r="H9" s="995"/>
      <c r="I9" s="995"/>
      <c r="J9" s="995"/>
      <c r="K9" s="995"/>
      <c r="L9" s="995"/>
      <c r="M9" s="995"/>
      <c r="N9" s="995"/>
      <c r="O9" s="995"/>
      <c r="P9" s="995"/>
      <c r="Q9" s="995"/>
      <c r="R9" s="995"/>
      <c r="S9" s="995"/>
      <c r="T9" s="995"/>
      <c r="U9" s="995"/>
      <c r="V9" s="995"/>
      <c r="W9" s="995"/>
      <c r="X9" s="995"/>
      <c r="Y9" s="995"/>
      <c r="Z9" s="996"/>
      <c r="AA9" s="996"/>
      <c r="AB9" s="996"/>
      <c r="AC9" s="997"/>
      <c r="AD9" s="813"/>
    </row>
    <row r="10" spans="1:30" ht="3.75" customHeight="1" x14ac:dyDescent="0.25">
      <c r="A10" s="995"/>
      <c r="B10" s="995"/>
      <c r="C10" s="995"/>
      <c r="D10" s="995"/>
      <c r="E10" s="995"/>
      <c r="F10" s="995"/>
      <c r="G10" s="995"/>
      <c r="H10" s="995"/>
      <c r="I10" s="995"/>
      <c r="J10" s="995"/>
      <c r="K10" s="995"/>
      <c r="L10" s="995"/>
      <c r="M10" s="995"/>
      <c r="N10" s="995"/>
      <c r="O10" s="995"/>
      <c r="P10" s="995"/>
      <c r="Q10" s="995"/>
      <c r="R10" s="995"/>
      <c r="S10" s="995"/>
      <c r="T10" s="995"/>
      <c r="U10" s="995"/>
      <c r="V10" s="995"/>
      <c r="W10" s="995"/>
      <c r="X10" s="995"/>
      <c r="Y10" s="995"/>
      <c r="Z10" s="996"/>
      <c r="AA10" s="996"/>
      <c r="AB10" s="996"/>
      <c r="AC10" s="997"/>
      <c r="AD10" s="813"/>
    </row>
    <row r="11" spans="1:30" s="814" customFormat="1" ht="24" customHeight="1" x14ac:dyDescent="0.2">
      <c r="C11" s="815"/>
      <c r="D11" s="816"/>
      <c r="E11" s="816"/>
      <c r="F11" s="817"/>
      <c r="G11" s="817"/>
      <c r="H11" s="817"/>
      <c r="I11" s="817"/>
      <c r="J11" s="817"/>
      <c r="K11" s="817"/>
      <c r="L11" s="818"/>
      <c r="M11" s="818"/>
      <c r="N11" s="818"/>
      <c r="O11" s="818"/>
      <c r="P11" s="818"/>
      <c r="Q11" s="818"/>
      <c r="R11" s="818"/>
      <c r="S11" s="817"/>
      <c r="T11" s="817"/>
      <c r="U11" s="817"/>
      <c r="V11" s="817"/>
      <c r="W11" s="818"/>
      <c r="X11" s="819"/>
      <c r="Y11" s="819"/>
      <c r="Z11" s="819"/>
      <c r="AA11" s="819"/>
    </row>
    <row r="12" spans="1:30" s="814" customFormat="1" ht="24" customHeight="1" x14ac:dyDescent="0.2">
      <c r="C12" s="815"/>
      <c r="D12" s="816"/>
      <c r="E12" s="816"/>
      <c r="F12" s="817"/>
      <c r="G12" s="817"/>
      <c r="H12" s="817"/>
      <c r="I12" s="817"/>
      <c r="J12" s="817"/>
      <c r="K12" s="817"/>
      <c r="L12" s="818"/>
      <c r="M12" s="818"/>
      <c r="N12" s="818"/>
      <c r="O12" s="818"/>
      <c r="P12" s="818"/>
      <c r="Q12" s="818"/>
      <c r="R12" s="818"/>
      <c r="S12" s="817"/>
      <c r="T12" s="817"/>
      <c r="U12" s="817"/>
      <c r="V12" s="817"/>
      <c r="W12" s="818"/>
      <c r="X12" s="819"/>
      <c r="Y12" s="819"/>
      <c r="Z12" s="819"/>
      <c r="AA12" s="819"/>
    </row>
    <row r="14" spans="1:30" ht="20.25" x14ac:dyDescent="0.3">
      <c r="A14" s="820" t="s">
        <v>1031</v>
      </c>
    </row>
    <row r="15" spans="1:30" ht="12" customHeight="1" thickBot="1" x14ac:dyDescent="0.25">
      <c r="A15" s="798"/>
    </row>
    <row r="16" spans="1:30" ht="25.15" customHeight="1" x14ac:dyDescent="0.2">
      <c r="A16" s="2597" t="s">
        <v>534</v>
      </c>
      <c r="B16" s="2598"/>
      <c r="C16" s="2598"/>
      <c r="D16" s="2598"/>
      <c r="E16" s="2598"/>
      <c r="F16" s="2598"/>
      <c r="G16" s="2599"/>
      <c r="H16" s="2603" t="s">
        <v>1061</v>
      </c>
      <c r="I16" s="2598"/>
      <c r="J16" s="2599"/>
      <c r="K16" s="2603" t="s">
        <v>1032</v>
      </c>
      <c r="L16" s="2598"/>
      <c r="M16" s="2599"/>
      <c r="N16" s="2605" t="s">
        <v>1033</v>
      </c>
      <c r="O16" s="2606"/>
      <c r="P16" s="2606"/>
      <c r="Q16" s="2606"/>
      <c r="R16" s="2606"/>
      <c r="S16" s="2606"/>
      <c r="T16" s="2606"/>
      <c r="U16" s="2607"/>
      <c r="V16" s="2605" t="s">
        <v>1034</v>
      </c>
      <c r="W16" s="2606"/>
      <c r="X16" s="2606"/>
      <c r="Y16" s="2606"/>
      <c r="Z16" s="2606"/>
      <c r="AA16" s="2606"/>
      <c r="AB16" s="2606"/>
      <c r="AC16" s="2608"/>
    </row>
    <row r="17" spans="1:60" ht="25.5" customHeight="1" x14ac:dyDescent="0.2">
      <c r="A17" s="2600"/>
      <c r="B17" s="2601"/>
      <c r="C17" s="2601"/>
      <c r="D17" s="2601"/>
      <c r="E17" s="2601"/>
      <c r="F17" s="2601"/>
      <c r="G17" s="2602"/>
      <c r="H17" s="2604"/>
      <c r="I17" s="2601"/>
      <c r="J17" s="2602"/>
      <c r="K17" s="2604"/>
      <c r="L17" s="2601"/>
      <c r="M17" s="2602"/>
      <c r="N17" s="2604" t="s">
        <v>1062</v>
      </c>
      <c r="O17" s="2601"/>
      <c r="P17" s="2601"/>
      <c r="Q17" s="2602"/>
      <c r="R17" s="2604" t="s">
        <v>1063</v>
      </c>
      <c r="S17" s="2601"/>
      <c r="T17" s="2601"/>
      <c r="U17" s="2602"/>
      <c r="V17" s="2604" t="s">
        <v>1035</v>
      </c>
      <c r="W17" s="2601"/>
      <c r="X17" s="2601"/>
      <c r="Y17" s="2602"/>
      <c r="Z17" s="2604" t="s">
        <v>1064</v>
      </c>
      <c r="AA17" s="2601"/>
      <c r="AB17" s="2601"/>
      <c r="AC17" s="2609"/>
    </row>
    <row r="18" spans="1:60" ht="15" customHeight="1" thickBot="1" x14ac:dyDescent="0.25">
      <c r="A18" s="2773" t="s">
        <v>68</v>
      </c>
      <c r="B18" s="2749"/>
      <c r="C18" s="2749"/>
      <c r="D18" s="2749"/>
      <c r="E18" s="2749"/>
      <c r="F18" s="2749"/>
      <c r="G18" s="2774"/>
      <c r="H18" s="2748" t="s">
        <v>67</v>
      </c>
      <c r="I18" s="2749"/>
      <c r="J18" s="2774"/>
      <c r="K18" s="2748" t="s">
        <v>69</v>
      </c>
      <c r="L18" s="2749"/>
      <c r="M18" s="2774"/>
      <c r="N18" s="2748" t="s">
        <v>70</v>
      </c>
      <c r="O18" s="2749"/>
      <c r="P18" s="2749"/>
      <c r="Q18" s="2774"/>
      <c r="R18" s="2748" t="s">
        <v>71</v>
      </c>
      <c r="S18" s="2749"/>
      <c r="T18" s="2749"/>
      <c r="U18" s="2774"/>
      <c r="V18" s="2748" t="s">
        <v>104</v>
      </c>
      <c r="W18" s="2749"/>
      <c r="X18" s="2749"/>
      <c r="Y18" s="2774"/>
      <c r="Z18" s="2748" t="s">
        <v>158</v>
      </c>
      <c r="AA18" s="2749"/>
      <c r="AB18" s="2749"/>
      <c r="AC18" s="2750"/>
    </row>
    <row r="19" spans="1:60" ht="20.25" x14ac:dyDescent="0.3">
      <c r="A19" s="2629"/>
      <c r="B19" s="2630"/>
      <c r="C19" s="2630"/>
      <c r="D19" s="2630"/>
      <c r="E19" s="2630"/>
      <c r="F19" s="2630"/>
      <c r="G19" s="2631"/>
      <c r="H19" s="3251"/>
      <c r="I19" s="2630"/>
      <c r="J19" s="2631"/>
      <c r="K19" s="2610"/>
      <c r="L19" s="2611"/>
      <c r="M19" s="2635"/>
      <c r="N19" s="2610"/>
      <c r="O19" s="2611"/>
      <c r="P19" s="2611"/>
      <c r="Q19" s="2635"/>
      <c r="R19" s="2610"/>
      <c r="S19" s="2611"/>
      <c r="T19" s="2611"/>
      <c r="U19" s="2635"/>
      <c r="V19" s="2610"/>
      <c r="W19" s="2611"/>
      <c r="X19" s="2611"/>
      <c r="Y19" s="2635"/>
      <c r="Z19" s="2610"/>
      <c r="AA19" s="2611"/>
      <c r="AB19" s="2611"/>
      <c r="AC19" s="2612"/>
    </row>
    <row r="20" spans="1:60" x14ac:dyDescent="0.2">
      <c r="A20" s="2613" t="str">
        <f>+Attachment!A59</f>
        <v/>
      </c>
      <c r="B20" s="2614"/>
      <c r="C20" s="2614"/>
      <c r="D20" s="2614"/>
      <c r="E20" s="2614"/>
      <c r="F20" s="2614"/>
      <c r="G20" s="2615"/>
      <c r="H20" s="3252" t="str">
        <f>+Attachment!H59</f>
        <v/>
      </c>
      <c r="I20" s="3253"/>
      <c r="J20" s="3254"/>
      <c r="K20" s="2619" t="str">
        <f>+Attachment!K59</f>
        <v/>
      </c>
      <c r="L20" s="2620"/>
      <c r="M20" s="2621"/>
      <c r="N20" s="2622" t="str">
        <f>+Attachment!N59</f>
        <v xml:space="preserve"> </v>
      </c>
      <c r="O20" s="2623"/>
      <c r="P20" s="2623"/>
      <c r="Q20" s="2624"/>
      <c r="R20" s="2622" t="str">
        <f>+Attachment!R59</f>
        <v/>
      </c>
      <c r="S20" s="2623"/>
      <c r="T20" s="2623"/>
      <c r="U20" s="2624"/>
      <c r="V20" s="2625" t="str">
        <f>+Attachment!V59</f>
        <v/>
      </c>
      <c r="W20" s="2626"/>
      <c r="X20" s="2626"/>
      <c r="Y20" s="2627"/>
      <c r="Z20" s="2625" t="str">
        <f>+Attachment!Z59</f>
        <v/>
      </c>
      <c r="AA20" s="2626"/>
      <c r="AB20" s="2626"/>
      <c r="AC20" s="2628"/>
    </row>
    <row r="21" spans="1:60" x14ac:dyDescent="0.2">
      <c r="A21" s="2613" t="str">
        <f>+Attachment!A60</f>
        <v/>
      </c>
      <c r="B21" s="2614"/>
      <c r="C21" s="2614"/>
      <c r="D21" s="2614"/>
      <c r="E21" s="2614"/>
      <c r="F21" s="2614"/>
      <c r="G21" s="2615"/>
      <c r="H21" s="3252" t="str">
        <f>+Attachment!H60</f>
        <v/>
      </c>
      <c r="I21" s="3253"/>
      <c r="J21" s="3254"/>
      <c r="K21" s="2619" t="str">
        <f>+Attachment!K60</f>
        <v/>
      </c>
      <c r="L21" s="2620"/>
      <c r="M21" s="2621"/>
      <c r="N21" s="2622" t="str">
        <f>+Attachment!N60</f>
        <v/>
      </c>
      <c r="O21" s="2623"/>
      <c r="P21" s="2623"/>
      <c r="Q21" s="2624"/>
      <c r="R21" s="2622" t="str">
        <f>+Attachment!R60</f>
        <v/>
      </c>
      <c r="S21" s="2623"/>
      <c r="T21" s="2623"/>
      <c r="U21" s="2624"/>
      <c r="V21" s="2625" t="str">
        <f>+Attachment!V60</f>
        <v/>
      </c>
      <c r="W21" s="2626"/>
      <c r="X21" s="2626"/>
      <c r="Y21" s="2627"/>
      <c r="Z21" s="2625" t="str">
        <f>+Attachment!Z60</f>
        <v/>
      </c>
      <c r="AA21" s="2626"/>
      <c r="AB21" s="2626"/>
      <c r="AC21" s="2628"/>
    </row>
    <row r="22" spans="1:60" x14ac:dyDescent="0.2">
      <c r="A22" s="2613" t="str">
        <f>+Attachment!A61</f>
        <v/>
      </c>
      <c r="B22" s="2614"/>
      <c r="C22" s="2614"/>
      <c r="D22" s="2614"/>
      <c r="E22" s="2614"/>
      <c r="F22" s="2614"/>
      <c r="G22" s="2615"/>
      <c r="H22" s="3252" t="str">
        <f>+Attachment!H61</f>
        <v/>
      </c>
      <c r="I22" s="3253"/>
      <c r="J22" s="3254"/>
      <c r="K22" s="2619" t="str">
        <f>+Attachment!K61</f>
        <v/>
      </c>
      <c r="L22" s="2620"/>
      <c r="M22" s="2621"/>
      <c r="N22" s="2622" t="str">
        <f>+Attachment!N61</f>
        <v/>
      </c>
      <c r="O22" s="2623"/>
      <c r="P22" s="2623"/>
      <c r="Q22" s="2624"/>
      <c r="R22" s="2622" t="str">
        <f>+Attachment!R61</f>
        <v/>
      </c>
      <c r="S22" s="2623"/>
      <c r="T22" s="2623"/>
      <c r="U22" s="2624"/>
      <c r="V22" s="2625" t="str">
        <f>+Attachment!V61</f>
        <v/>
      </c>
      <c r="W22" s="2626"/>
      <c r="X22" s="2626"/>
      <c r="Y22" s="2627"/>
      <c r="Z22" s="2625" t="str">
        <f>+Attachment!Z61</f>
        <v/>
      </c>
      <c r="AA22" s="2626"/>
      <c r="AB22" s="2626"/>
      <c r="AC22" s="2628"/>
    </row>
    <row r="23" spans="1:60" x14ac:dyDescent="0.2">
      <c r="A23" s="2613" t="str">
        <f>+Attachment!A62</f>
        <v/>
      </c>
      <c r="B23" s="2614"/>
      <c r="C23" s="2614"/>
      <c r="D23" s="2614"/>
      <c r="E23" s="2614"/>
      <c r="F23" s="2614"/>
      <c r="G23" s="2615"/>
      <c r="H23" s="3252" t="str">
        <f>+Attachment!H62</f>
        <v/>
      </c>
      <c r="I23" s="3253"/>
      <c r="J23" s="3254"/>
      <c r="K23" s="2619" t="str">
        <f>+Attachment!K62</f>
        <v/>
      </c>
      <c r="L23" s="2620"/>
      <c r="M23" s="2621"/>
      <c r="N23" s="2622" t="str">
        <f>+Attachment!N62</f>
        <v/>
      </c>
      <c r="O23" s="2623"/>
      <c r="P23" s="2623"/>
      <c r="Q23" s="2624"/>
      <c r="R23" s="2622" t="str">
        <f>+Attachment!R62</f>
        <v/>
      </c>
      <c r="S23" s="2623"/>
      <c r="T23" s="2623"/>
      <c r="U23" s="2624"/>
      <c r="V23" s="2625" t="str">
        <f>+Attachment!V62</f>
        <v/>
      </c>
      <c r="W23" s="2626"/>
      <c r="X23" s="2626"/>
      <c r="Y23" s="2627"/>
      <c r="Z23" s="2625" t="str">
        <f>+Attachment!Z62</f>
        <v/>
      </c>
      <c r="AA23" s="2626"/>
      <c r="AB23" s="2626"/>
      <c r="AC23" s="2628"/>
    </row>
    <row r="24" spans="1:60" x14ac:dyDescent="0.2">
      <c r="A24" s="2613" t="str">
        <f>+Attachment!A63</f>
        <v/>
      </c>
      <c r="B24" s="2614"/>
      <c r="C24" s="2614"/>
      <c r="D24" s="2614"/>
      <c r="E24" s="2614"/>
      <c r="F24" s="2614"/>
      <c r="G24" s="2615"/>
      <c r="H24" s="3252" t="str">
        <f>+Attachment!H63</f>
        <v/>
      </c>
      <c r="I24" s="3253"/>
      <c r="J24" s="3254"/>
      <c r="K24" s="2619" t="str">
        <f>+Attachment!K63</f>
        <v/>
      </c>
      <c r="L24" s="2620"/>
      <c r="M24" s="2621"/>
      <c r="N24" s="2622" t="str">
        <f>+Attachment!N63</f>
        <v/>
      </c>
      <c r="O24" s="2623"/>
      <c r="P24" s="2623"/>
      <c r="Q24" s="2624"/>
      <c r="R24" s="2622" t="str">
        <f>+Attachment!R63</f>
        <v/>
      </c>
      <c r="S24" s="2623"/>
      <c r="T24" s="2623"/>
      <c r="U24" s="2624"/>
      <c r="V24" s="2625" t="str">
        <f>+Attachment!V63</f>
        <v/>
      </c>
      <c r="W24" s="2626"/>
      <c r="X24" s="2626"/>
      <c r="Y24" s="2627"/>
      <c r="Z24" s="2625" t="str">
        <f>+Attachment!Z63</f>
        <v/>
      </c>
      <c r="AA24" s="2626"/>
      <c r="AB24" s="2626"/>
      <c r="AC24" s="2628"/>
    </row>
    <row r="25" spans="1:60" x14ac:dyDescent="0.2">
      <c r="A25" s="2613" t="str">
        <f>+Attachment!A64</f>
        <v/>
      </c>
      <c r="B25" s="2614"/>
      <c r="C25" s="2614"/>
      <c r="D25" s="2614"/>
      <c r="E25" s="2614"/>
      <c r="F25" s="2614"/>
      <c r="G25" s="2615"/>
      <c r="H25" s="3252" t="str">
        <f>+Attachment!H64</f>
        <v/>
      </c>
      <c r="I25" s="3253"/>
      <c r="J25" s="3254"/>
      <c r="K25" s="2619" t="str">
        <f>+Attachment!K64</f>
        <v/>
      </c>
      <c r="L25" s="2620"/>
      <c r="M25" s="2621"/>
      <c r="N25" s="2622" t="str">
        <f>+Attachment!N64</f>
        <v/>
      </c>
      <c r="O25" s="2623"/>
      <c r="P25" s="2623"/>
      <c r="Q25" s="2624"/>
      <c r="R25" s="2622" t="str">
        <f>+Attachment!R64</f>
        <v/>
      </c>
      <c r="S25" s="2623"/>
      <c r="T25" s="2623"/>
      <c r="U25" s="2624"/>
      <c r="V25" s="2625" t="str">
        <f>+Attachment!V64</f>
        <v/>
      </c>
      <c r="W25" s="2626"/>
      <c r="X25" s="2626"/>
      <c r="Y25" s="2627"/>
      <c r="Z25" s="2625" t="str">
        <f>+Attachment!Z64</f>
        <v/>
      </c>
      <c r="AA25" s="2626"/>
      <c r="AB25" s="2626"/>
      <c r="AC25" s="2628"/>
    </row>
    <row r="26" spans="1:60" x14ac:dyDescent="0.2">
      <c r="A26" s="2613" t="str">
        <f>+Attachment!A65</f>
        <v/>
      </c>
      <c r="B26" s="2614"/>
      <c r="C26" s="2614"/>
      <c r="D26" s="2614"/>
      <c r="E26" s="2614"/>
      <c r="F26" s="2614"/>
      <c r="G26" s="2615"/>
      <c r="H26" s="3252" t="str">
        <f>+Attachment!H65</f>
        <v/>
      </c>
      <c r="I26" s="3253"/>
      <c r="J26" s="3254"/>
      <c r="K26" s="2619" t="str">
        <f>+Attachment!K65</f>
        <v/>
      </c>
      <c r="L26" s="2620"/>
      <c r="M26" s="2621"/>
      <c r="N26" s="2622" t="str">
        <f>+Attachment!N65</f>
        <v/>
      </c>
      <c r="O26" s="2623"/>
      <c r="P26" s="2623"/>
      <c r="Q26" s="2624"/>
      <c r="R26" s="2622" t="str">
        <f>+Attachment!R65</f>
        <v/>
      </c>
      <c r="S26" s="2623"/>
      <c r="T26" s="2623"/>
      <c r="U26" s="2624"/>
      <c r="V26" s="2625" t="str">
        <f>+Attachment!V65</f>
        <v/>
      </c>
      <c r="W26" s="2626"/>
      <c r="X26" s="2626"/>
      <c r="Y26" s="2627"/>
      <c r="Z26" s="2625" t="str">
        <f>+Attachment!Z65</f>
        <v/>
      </c>
      <c r="AA26" s="2626"/>
      <c r="AB26" s="2626"/>
      <c r="AC26" s="2628"/>
    </row>
    <row r="27" spans="1:60" x14ac:dyDescent="0.2">
      <c r="A27" s="2613" t="str">
        <f>+Attachment!A66</f>
        <v/>
      </c>
      <c r="B27" s="2614"/>
      <c r="C27" s="2614"/>
      <c r="D27" s="2614"/>
      <c r="E27" s="2614"/>
      <c r="F27" s="2614"/>
      <c r="G27" s="2615"/>
      <c r="H27" s="3252" t="str">
        <f>+Attachment!H66</f>
        <v/>
      </c>
      <c r="I27" s="3253"/>
      <c r="J27" s="3254"/>
      <c r="K27" s="2619" t="str">
        <f>+Attachment!K66</f>
        <v/>
      </c>
      <c r="L27" s="2620"/>
      <c r="M27" s="2621"/>
      <c r="N27" s="2622" t="str">
        <f>+Attachment!N66</f>
        <v/>
      </c>
      <c r="O27" s="2623"/>
      <c r="P27" s="2623"/>
      <c r="Q27" s="2624"/>
      <c r="R27" s="2622" t="str">
        <f>+Attachment!R66</f>
        <v/>
      </c>
      <c r="S27" s="2623"/>
      <c r="T27" s="2623"/>
      <c r="U27" s="2624"/>
      <c r="V27" s="2625" t="str">
        <f>+Attachment!V66</f>
        <v/>
      </c>
      <c r="W27" s="2626"/>
      <c r="X27" s="2626"/>
      <c r="Y27" s="2627"/>
      <c r="Z27" s="2625" t="str">
        <f>+Attachment!Z66</f>
        <v/>
      </c>
      <c r="AA27" s="2626"/>
      <c r="AB27" s="2626"/>
      <c r="AC27" s="2628"/>
    </row>
    <row r="28" spans="1:60" x14ac:dyDescent="0.2">
      <c r="A28" s="2613" t="str">
        <f>+Attachment!A67</f>
        <v/>
      </c>
      <c r="B28" s="2614"/>
      <c r="C28" s="2614"/>
      <c r="D28" s="2614"/>
      <c r="E28" s="2614"/>
      <c r="F28" s="2614"/>
      <c r="G28" s="2615"/>
      <c r="H28" s="3252" t="str">
        <f>+Attachment!H67</f>
        <v/>
      </c>
      <c r="I28" s="3253"/>
      <c r="J28" s="3254"/>
      <c r="K28" s="2619" t="str">
        <f>+Attachment!K67</f>
        <v/>
      </c>
      <c r="L28" s="2620"/>
      <c r="M28" s="2621"/>
      <c r="N28" s="2622" t="str">
        <f>+Attachment!N67</f>
        <v/>
      </c>
      <c r="O28" s="2623"/>
      <c r="P28" s="2623"/>
      <c r="Q28" s="2624"/>
      <c r="R28" s="2622" t="str">
        <f>+Attachment!R67</f>
        <v/>
      </c>
      <c r="S28" s="2623"/>
      <c r="T28" s="2623"/>
      <c r="U28" s="2624"/>
      <c r="V28" s="2625" t="str">
        <f>+Attachment!V67</f>
        <v/>
      </c>
      <c r="W28" s="2626"/>
      <c r="X28" s="2626"/>
      <c r="Y28" s="2627"/>
      <c r="Z28" s="2625" t="str">
        <f>+Attachment!Z67</f>
        <v/>
      </c>
      <c r="AA28" s="2626"/>
      <c r="AB28" s="2626"/>
      <c r="AC28" s="2628"/>
    </row>
    <row r="29" spans="1:60" x14ac:dyDescent="0.2">
      <c r="A29" s="2613" t="str">
        <f>+Attachment!A68</f>
        <v/>
      </c>
      <c r="B29" s="2614"/>
      <c r="C29" s="2614"/>
      <c r="D29" s="2614"/>
      <c r="E29" s="2614"/>
      <c r="F29" s="2614"/>
      <c r="G29" s="2615"/>
      <c r="H29" s="3252" t="str">
        <f>+Attachment!H68</f>
        <v/>
      </c>
      <c r="I29" s="3253"/>
      <c r="J29" s="3254"/>
      <c r="K29" s="2619" t="str">
        <f>+Attachment!K68</f>
        <v/>
      </c>
      <c r="L29" s="2620"/>
      <c r="M29" s="2621"/>
      <c r="N29" s="2622" t="str">
        <f>+Attachment!N68</f>
        <v/>
      </c>
      <c r="O29" s="2623"/>
      <c r="P29" s="2623"/>
      <c r="Q29" s="2624"/>
      <c r="R29" s="2622" t="str">
        <f>+Attachment!R68</f>
        <v/>
      </c>
      <c r="S29" s="2623"/>
      <c r="T29" s="2623"/>
      <c r="U29" s="2624"/>
      <c r="V29" s="2625" t="str">
        <f>+Attachment!V68</f>
        <v/>
      </c>
      <c r="W29" s="2626"/>
      <c r="X29" s="2626"/>
      <c r="Y29" s="2627"/>
      <c r="Z29" s="2625" t="str">
        <f>+Attachment!Z68</f>
        <v/>
      </c>
      <c r="AA29" s="2626"/>
      <c r="AB29" s="2626"/>
      <c r="AC29" s="2628"/>
    </row>
    <row r="30" spans="1:60" x14ac:dyDescent="0.2">
      <c r="A30" s="2613" t="str">
        <f>+Attachment!A69</f>
        <v/>
      </c>
      <c r="B30" s="2614"/>
      <c r="C30" s="2614"/>
      <c r="D30" s="2614"/>
      <c r="E30" s="2614"/>
      <c r="F30" s="2614"/>
      <c r="G30" s="2615"/>
      <c r="H30" s="3252" t="str">
        <f>+Attachment!H69</f>
        <v/>
      </c>
      <c r="I30" s="3253"/>
      <c r="J30" s="3254"/>
      <c r="K30" s="2619" t="str">
        <f>+Attachment!K69</f>
        <v/>
      </c>
      <c r="L30" s="2620"/>
      <c r="M30" s="2621"/>
      <c r="N30" s="2622" t="str">
        <f>+Attachment!N69</f>
        <v/>
      </c>
      <c r="O30" s="2623"/>
      <c r="P30" s="2623"/>
      <c r="Q30" s="2624"/>
      <c r="R30" s="2622" t="str">
        <f>+Attachment!R69</f>
        <v/>
      </c>
      <c r="S30" s="2623"/>
      <c r="T30" s="2623"/>
      <c r="U30" s="2624"/>
      <c r="V30" s="2625" t="str">
        <f>+Attachment!V69</f>
        <v/>
      </c>
      <c r="W30" s="2626"/>
      <c r="X30" s="2626"/>
      <c r="Y30" s="2627"/>
      <c r="Z30" s="2625" t="str">
        <f>+Attachment!Z69</f>
        <v/>
      </c>
      <c r="AA30" s="2626"/>
      <c r="AB30" s="2626"/>
      <c r="AC30" s="2628"/>
    </row>
    <row r="31" spans="1:60" x14ac:dyDescent="0.2">
      <c r="A31" s="2651" t="str">
        <f>+Attachment!A70</f>
        <v/>
      </c>
      <c r="B31" s="2652"/>
      <c r="C31" s="2652"/>
      <c r="D31" s="2652"/>
      <c r="E31" s="2652"/>
      <c r="F31" s="2652"/>
      <c r="G31" s="2653"/>
      <c r="H31" s="3255" t="str">
        <f>+Attachment!H70</f>
        <v/>
      </c>
      <c r="I31" s="3256"/>
      <c r="J31" s="3257"/>
      <c r="K31" s="2657" t="str">
        <f>+Attachment!K70</f>
        <v/>
      </c>
      <c r="L31" s="2658"/>
      <c r="M31" s="2659"/>
      <c r="N31" s="2660" t="str">
        <f>+Attachment!N70</f>
        <v/>
      </c>
      <c r="O31" s="2661"/>
      <c r="P31" s="2661"/>
      <c r="Q31" s="2662"/>
      <c r="R31" s="2660" t="str">
        <f>+Attachment!R70</f>
        <v/>
      </c>
      <c r="S31" s="2661"/>
      <c r="T31" s="2661"/>
      <c r="U31" s="2662"/>
      <c r="V31" s="2636" t="str">
        <f>+Attachment!V70</f>
        <v/>
      </c>
      <c r="W31" s="2637"/>
      <c r="X31" s="2637"/>
      <c r="Y31" s="2663"/>
      <c r="Z31" s="2636" t="str">
        <f>+Attachment!Z70</f>
        <v/>
      </c>
      <c r="AA31" s="2637"/>
      <c r="AB31" s="2637"/>
      <c r="AC31" s="2638"/>
    </row>
    <row r="32" spans="1:60" s="837" customFormat="1" ht="13.5" thickBot="1" x14ac:dyDescent="0.25">
      <c r="A32" s="1128" t="s">
        <v>387</v>
      </c>
      <c r="B32" s="1129"/>
      <c r="C32" s="1129"/>
      <c r="D32" s="1129"/>
      <c r="E32" s="1129"/>
      <c r="F32" s="1129"/>
      <c r="G32" s="3260"/>
      <c r="H32" s="3260"/>
      <c r="I32" s="3260"/>
      <c r="J32" s="3260"/>
      <c r="K32" s="3260"/>
      <c r="L32" s="3260"/>
      <c r="M32" s="3261"/>
      <c r="N32" s="2642">
        <f>SUM(N20:Q31)</f>
        <v>0</v>
      </c>
      <c r="O32" s="2643"/>
      <c r="P32" s="2643"/>
      <c r="Q32" s="2644"/>
      <c r="R32" s="2642">
        <f>SUM(R20:U31)</f>
        <v>0</v>
      </c>
      <c r="S32" s="2643"/>
      <c r="T32" s="2643"/>
      <c r="U32" s="2644"/>
      <c r="V32" s="2645">
        <f>SUM(V20:Y31)</f>
        <v>0</v>
      </c>
      <c r="W32" s="2646"/>
      <c r="X32" s="2646"/>
      <c r="Y32" s="2647"/>
      <c r="Z32" s="2648">
        <f>SUM(Z20:AC31)</f>
        <v>0</v>
      </c>
      <c r="AA32" s="2649"/>
      <c r="AB32" s="2649"/>
      <c r="AC32" s="2650"/>
      <c r="AF32" s="799"/>
      <c r="AG32" s="799"/>
      <c r="AH32" s="799"/>
      <c r="AI32" s="799"/>
      <c r="AJ32" s="799"/>
      <c r="AK32" s="799"/>
      <c r="AL32" s="799"/>
      <c r="AM32" s="799"/>
      <c r="AN32" s="799"/>
      <c r="AO32" s="799"/>
      <c r="AP32" s="799"/>
      <c r="AQ32" s="799"/>
      <c r="AR32" s="799"/>
      <c r="AS32" s="799"/>
      <c r="AT32" s="799"/>
      <c r="AU32" s="799"/>
      <c r="AV32" s="799"/>
      <c r="AW32" s="799"/>
      <c r="AX32" s="799"/>
      <c r="AY32" s="799"/>
      <c r="AZ32" s="799"/>
      <c r="BA32" s="799"/>
      <c r="BB32" s="799"/>
      <c r="BC32" s="799"/>
      <c r="BD32" s="799"/>
      <c r="BE32" s="799"/>
      <c r="BF32" s="799"/>
      <c r="BG32" s="799"/>
      <c r="BH32" s="799"/>
    </row>
    <row r="33" spans="1:60" ht="10.5" customHeight="1" x14ac:dyDescent="0.3">
      <c r="A33" s="820"/>
    </row>
    <row r="34" spans="1:60" ht="15.75" x14ac:dyDescent="0.25">
      <c r="A34" s="1132" t="s">
        <v>1018</v>
      </c>
    </row>
    <row r="35" spans="1:60" x14ac:dyDescent="0.2">
      <c r="A35" s="1133" t="s">
        <v>584</v>
      </c>
      <c r="B35" s="799" t="s">
        <v>1065</v>
      </c>
    </row>
    <row r="36" spans="1:60" x14ac:dyDescent="0.2">
      <c r="A36" s="1133" t="s">
        <v>585</v>
      </c>
      <c r="B36" s="799" t="s">
        <v>1038</v>
      </c>
      <c r="G36" s="1134">
        <f>WORKPERIODUSED</f>
        <v>0</v>
      </c>
      <c r="H36" s="799" t="s">
        <v>1039</v>
      </c>
    </row>
    <row r="37" spans="1:60" x14ac:dyDescent="0.2">
      <c r="A37" s="1133" t="s">
        <v>586</v>
      </c>
      <c r="B37" s="799" t="s">
        <v>1096</v>
      </c>
      <c r="P37" s="3258" t="e">
        <f>Attachment!O76</f>
        <v>#DIV/0!</v>
      </c>
      <c r="Q37" s="3259"/>
    </row>
    <row r="39" spans="1:60" s="814" customFormat="1" ht="39.75" customHeight="1" x14ac:dyDescent="0.3">
      <c r="A39" s="820" t="s">
        <v>1040</v>
      </c>
      <c r="B39" s="799"/>
      <c r="C39" s="799"/>
      <c r="D39" s="799"/>
      <c r="E39" s="799"/>
      <c r="F39" s="799"/>
      <c r="G39" s="799"/>
      <c r="H39" s="799"/>
      <c r="I39" s="799"/>
      <c r="J39" s="799"/>
      <c r="K39" s="799"/>
      <c r="L39" s="799"/>
      <c r="M39" s="799"/>
      <c r="N39" s="799"/>
      <c r="O39" s="799"/>
      <c r="P39" s="799"/>
      <c r="Q39" s="799"/>
      <c r="R39" s="799" t="s">
        <v>314</v>
      </c>
      <c r="S39" s="799"/>
      <c r="T39" s="799"/>
      <c r="U39" s="799"/>
      <c r="V39" s="799"/>
      <c r="W39" s="799"/>
      <c r="X39" s="799"/>
      <c r="Y39" s="799"/>
      <c r="Z39" s="799"/>
      <c r="AA39" s="799"/>
      <c r="AB39" s="799"/>
      <c r="AC39" s="799"/>
      <c r="AE39" s="818"/>
      <c r="AF39" s="818"/>
      <c r="AG39" s="818"/>
      <c r="AH39" s="818"/>
      <c r="AI39" s="818"/>
      <c r="AJ39" s="818"/>
      <c r="AK39" s="818"/>
      <c r="AL39" s="818"/>
      <c r="AM39" s="818"/>
      <c r="AN39" s="818"/>
      <c r="AO39" s="818"/>
      <c r="AP39" s="818"/>
      <c r="AQ39" s="818"/>
      <c r="AR39" s="818"/>
      <c r="AS39" s="818"/>
      <c r="AT39" s="818"/>
      <c r="AU39" s="818"/>
      <c r="AV39" s="818"/>
      <c r="AW39" s="818"/>
      <c r="AX39" s="818"/>
      <c r="AY39" s="818"/>
      <c r="AZ39" s="818"/>
      <c r="BA39" s="818"/>
      <c r="BB39" s="818"/>
      <c r="BC39" s="818"/>
      <c r="BD39" s="818"/>
      <c r="BE39" s="818"/>
      <c r="BF39" s="818"/>
      <c r="BG39" s="818"/>
      <c r="BH39" s="799"/>
    </row>
    <row r="40" spans="1:60" s="814" customFormat="1" ht="16.5" customHeight="1" x14ac:dyDescent="0.3">
      <c r="A40" s="1144" t="s">
        <v>1041</v>
      </c>
      <c r="B40" s="799"/>
      <c r="C40" s="799"/>
      <c r="D40" s="799"/>
      <c r="E40" s="799"/>
      <c r="F40" s="799"/>
      <c r="G40" s="799"/>
      <c r="H40" s="799"/>
      <c r="I40" s="799"/>
      <c r="J40" s="799"/>
      <c r="K40" s="799"/>
      <c r="L40" s="799"/>
      <c r="M40" s="799"/>
      <c r="N40" s="799"/>
      <c r="O40" s="799"/>
      <c r="P40" s="799"/>
      <c r="Q40" s="799"/>
      <c r="R40" s="799"/>
      <c r="S40" s="799"/>
      <c r="T40" s="799"/>
      <c r="U40" s="799"/>
      <c r="V40" s="799"/>
      <c r="W40" s="799" t="s">
        <v>314</v>
      </c>
      <c r="X40" s="799"/>
      <c r="Y40" s="799"/>
      <c r="Z40" s="799"/>
      <c r="AA40" s="799"/>
      <c r="AB40" s="799"/>
      <c r="AC40" s="799"/>
      <c r="AE40" s="818"/>
      <c r="AF40" s="818"/>
      <c r="AG40" s="818"/>
      <c r="AH40" s="818"/>
      <c r="AI40" s="818"/>
      <c r="AJ40" s="818"/>
      <c r="AK40" s="818"/>
      <c r="AL40" s="818"/>
      <c r="AM40" s="818"/>
      <c r="AN40" s="818"/>
      <c r="AO40" s="818"/>
      <c r="AP40" s="818"/>
      <c r="AQ40" s="818"/>
      <c r="AR40" s="818"/>
      <c r="AS40" s="818"/>
      <c r="AT40" s="818"/>
      <c r="AU40" s="818"/>
      <c r="AV40" s="818"/>
      <c r="AW40" s="818"/>
      <c r="AX40" s="818"/>
      <c r="AY40" s="818"/>
      <c r="AZ40" s="818"/>
      <c r="BA40" s="818"/>
      <c r="BB40" s="818"/>
      <c r="BC40" s="818"/>
      <c r="BD40" s="818"/>
      <c r="BE40" s="818"/>
      <c r="BF40" s="818"/>
      <c r="BG40" s="818"/>
      <c r="BH40" s="799"/>
    </row>
    <row r="41" spans="1:60" ht="11.25" customHeight="1" thickBot="1" x14ac:dyDescent="0.35">
      <c r="A41" s="820"/>
      <c r="AE41" s="818"/>
      <c r="AF41" s="818"/>
      <c r="AG41" s="818"/>
      <c r="AH41" s="818"/>
      <c r="AI41" s="818"/>
      <c r="AJ41" s="818"/>
      <c r="AK41" s="818"/>
      <c r="AL41" s="818"/>
      <c r="AM41" s="818"/>
      <c r="AN41" s="818"/>
      <c r="AO41" s="818"/>
      <c r="AP41" s="818"/>
      <c r="AQ41" s="818"/>
      <c r="AR41" s="818"/>
      <c r="AS41" s="818"/>
      <c r="AT41" s="818"/>
      <c r="AU41" s="818"/>
      <c r="AV41" s="818"/>
      <c r="AW41" s="818"/>
      <c r="AX41" s="818"/>
      <c r="AY41" s="818"/>
      <c r="AZ41" s="818"/>
      <c r="BA41" s="818"/>
      <c r="BB41" s="818"/>
      <c r="BC41" s="818"/>
      <c r="BD41" s="818"/>
      <c r="BE41" s="818"/>
      <c r="BF41" s="818"/>
      <c r="BG41" s="818"/>
    </row>
    <row r="42" spans="1:60" ht="21.6" customHeight="1" x14ac:dyDescent="0.2">
      <c r="A42" s="2783" t="s">
        <v>800</v>
      </c>
      <c r="B42" s="2784"/>
      <c r="C42" s="2784"/>
      <c r="D42" s="2784"/>
      <c r="E42" s="2784"/>
      <c r="F42" s="2784"/>
      <c r="G42" s="2784"/>
      <c r="H42" s="2784"/>
      <c r="I42" s="2784"/>
      <c r="J42" s="2784"/>
      <c r="K42" s="2784"/>
      <c r="L42" s="2784"/>
      <c r="M42" s="2785"/>
      <c r="N42" s="2789" t="s">
        <v>1033</v>
      </c>
      <c r="O42" s="2789"/>
      <c r="P42" s="2789"/>
      <c r="Q42" s="2789"/>
      <c r="R42" s="2789"/>
      <c r="S42" s="2789"/>
      <c r="T42" s="2789"/>
      <c r="U42" s="2789"/>
      <c r="V42" s="2789" t="s">
        <v>1034</v>
      </c>
      <c r="W42" s="2789"/>
      <c r="X42" s="2789"/>
      <c r="Y42" s="2789"/>
      <c r="Z42" s="2789"/>
      <c r="AA42" s="2789"/>
      <c r="AB42" s="2789"/>
      <c r="AC42" s="2790"/>
      <c r="AE42" s="818"/>
      <c r="AF42" s="818"/>
      <c r="AG42" s="818"/>
      <c r="AH42" s="818"/>
      <c r="AI42" s="818"/>
      <c r="AJ42" s="818"/>
      <c r="AK42" s="818"/>
      <c r="AL42" s="818"/>
      <c r="AM42" s="818"/>
      <c r="AN42" s="818"/>
      <c r="AO42" s="818"/>
      <c r="AP42" s="818"/>
      <c r="AQ42" s="818"/>
      <c r="AR42" s="818"/>
      <c r="AS42" s="818"/>
      <c r="AT42" s="818"/>
      <c r="AU42" s="818"/>
      <c r="AV42" s="818"/>
      <c r="AW42" s="818"/>
      <c r="AX42" s="818"/>
      <c r="AY42" s="818"/>
      <c r="AZ42" s="818"/>
      <c r="BA42" s="818"/>
      <c r="BB42" s="818"/>
      <c r="BC42" s="818"/>
      <c r="BD42" s="818"/>
      <c r="BE42" s="818"/>
      <c r="BF42" s="818"/>
      <c r="BG42" s="818"/>
    </row>
    <row r="43" spans="1:60" ht="29.45" customHeight="1" x14ac:dyDescent="0.2">
      <c r="A43" s="2786"/>
      <c r="B43" s="2787"/>
      <c r="C43" s="2787"/>
      <c r="D43" s="2787"/>
      <c r="E43" s="2787"/>
      <c r="F43" s="2787"/>
      <c r="G43" s="2787"/>
      <c r="H43" s="2787"/>
      <c r="I43" s="2787"/>
      <c r="J43" s="2787"/>
      <c r="K43" s="2787"/>
      <c r="L43" s="2787"/>
      <c r="M43" s="2788"/>
      <c r="N43" s="2664" t="s">
        <v>1066</v>
      </c>
      <c r="O43" s="2664"/>
      <c r="P43" s="2664"/>
      <c r="Q43" s="2664"/>
      <c r="R43" s="2664" t="s">
        <v>1036</v>
      </c>
      <c r="S43" s="2664"/>
      <c r="T43" s="2664"/>
      <c r="U43" s="2664"/>
      <c r="V43" s="2664" t="s">
        <v>1035</v>
      </c>
      <c r="W43" s="2664"/>
      <c r="X43" s="2664"/>
      <c r="Y43" s="2664"/>
      <c r="Z43" s="2664" t="s">
        <v>1036</v>
      </c>
      <c r="AA43" s="2664"/>
      <c r="AB43" s="2664"/>
      <c r="AC43" s="2665"/>
      <c r="AE43" s="818"/>
      <c r="AF43" s="818"/>
      <c r="AG43" s="818"/>
      <c r="AH43" s="818"/>
      <c r="AI43" s="818"/>
      <c r="AJ43" s="818"/>
      <c r="AK43" s="818"/>
      <c r="AL43" s="818"/>
      <c r="AM43" s="818"/>
      <c r="AN43" s="818"/>
      <c r="AO43" s="818"/>
      <c r="AP43" s="818"/>
      <c r="AQ43" s="818"/>
      <c r="AR43" s="818"/>
      <c r="AS43" s="818"/>
      <c r="AT43" s="818"/>
      <c r="AU43" s="818"/>
      <c r="AV43" s="818"/>
      <c r="AW43" s="818"/>
      <c r="AX43" s="818"/>
      <c r="AY43" s="818"/>
      <c r="AZ43" s="818"/>
      <c r="BA43" s="818"/>
      <c r="BB43" s="818"/>
      <c r="BC43" s="818"/>
      <c r="BD43" s="818"/>
      <c r="BE43" s="818"/>
      <c r="BF43" s="818"/>
      <c r="BG43" s="818"/>
    </row>
    <row r="44" spans="1:60" ht="16.899999999999999" customHeight="1" thickBot="1" x14ac:dyDescent="0.25">
      <c r="A44" s="2796" t="s">
        <v>68</v>
      </c>
      <c r="B44" s="2797"/>
      <c r="C44" s="2797"/>
      <c r="D44" s="2797"/>
      <c r="E44" s="2797"/>
      <c r="F44" s="2797"/>
      <c r="G44" s="2797"/>
      <c r="H44" s="2797"/>
      <c r="I44" s="2797"/>
      <c r="J44" s="2797"/>
      <c r="K44" s="2797"/>
      <c r="L44" s="2797"/>
      <c r="M44" s="2798"/>
      <c r="N44" s="2748" t="s">
        <v>67</v>
      </c>
      <c r="O44" s="2749"/>
      <c r="P44" s="2749"/>
      <c r="Q44" s="2774"/>
      <c r="R44" s="2748" t="s">
        <v>69</v>
      </c>
      <c r="S44" s="2749"/>
      <c r="T44" s="2749"/>
      <c r="U44" s="2774"/>
      <c r="V44" s="2748" t="s">
        <v>70</v>
      </c>
      <c r="W44" s="2749"/>
      <c r="X44" s="2749"/>
      <c r="Y44" s="2774"/>
      <c r="Z44" s="2748" t="s">
        <v>71</v>
      </c>
      <c r="AA44" s="2749"/>
      <c r="AB44" s="2749"/>
      <c r="AC44" s="2750"/>
      <c r="AE44" s="818"/>
      <c r="AF44" s="818"/>
      <c r="AG44" s="818"/>
      <c r="AH44" s="818"/>
      <c r="AI44" s="818"/>
      <c r="AJ44" s="818"/>
      <c r="AK44" s="818"/>
      <c r="AL44" s="818"/>
      <c r="AM44" s="818"/>
      <c r="AN44" s="818"/>
      <c r="AO44" s="818"/>
      <c r="AP44" s="818"/>
      <c r="AQ44" s="818"/>
      <c r="AR44" s="818"/>
      <c r="AS44" s="818"/>
      <c r="AT44" s="818"/>
      <c r="AU44" s="818"/>
      <c r="AV44" s="818"/>
      <c r="AW44" s="818"/>
      <c r="AX44" s="818"/>
      <c r="AY44" s="818"/>
      <c r="AZ44" s="818"/>
      <c r="BA44" s="818"/>
      <c r="BB44" s="818"/>
      <c r="BC44" s="818"/>
      <c r="BD44" s="818"/>
      <c r="BE44" s="818"/>
      <c r="BF44" s="818"/>
      <c r="BG44" s="818"/>
    </row>
    <row r="45" spans="1:60" s="826" customFormat="1" ht="13.5" customHeight="1" x14ac:dyDescent="0.2">
      <c r="A45" s="1595"/>
      <c r="B45" s="1596"/>
      <c r="C45" s="1596"/>
      <c r="D45" s="1596"/>
      <c r="E45" s="1596"/>
      <c r="F45" s="1596"/>
      <c r="G45" s="1596"/>
      <c r="H45" s="1596"/>
      <c r="I45" s="1596"/>
      <c r="J45" s="1596"/>
      <c r="K45" s="1596"/>
      <c r="L45" s="1596"/>
      <c r="M45" s="1596"/>
      <c r="N45" s="2765"/>
      <c r="O45" s="2766"/>
      <c r="P45" s="2766"/>
      <c r="Q45" s="2767"/>
      <c r="R45" s="2765"/>
      <c r="S45" s="2766"/>
      <c r="T45" s="2766"/>
      <c r="U45" s="2767"/>
      <c r="V45" s="2765"/>
      <c r="W45" s="2766"/>
      <c r="X45" s="2766"/>
      <c r="Y45" s="2767"/>
      <c r="Z45" s="2765"/>
      <c r="AA45" s="2766"/>
      <c r="AB45" s="2766"/>
      <c r="AC45" s="2780"/>
      <c r="AE45" s="818"/>
      <c r="AF45" s="818"/>
      <c r="AG45" s="818"/>
      <c r="AH45" s="818"/>
      <c r="AI45" s="818"/>
      <c r="AJ45" s="818"/>
      <c r="AK45" s="818"/>
      <c r="AL45" s="818"/>
      <c r="AM45" s="818"/>
      <c r="AN45" s="818"/>
      <c r="AO45" s="818"/>
      <c r="AP45" s="818"/>
      <c r="AQ45" s="818"/>
      <c r="AR45" s="818"/>
      <c r="AS45" s="818"/>
      <c r="AT45" s="818"/>
      <c r="AU45" s="818"/>
      <c r="AV45" s="818"/>
      <c r="AW45" s="818"/>
      <c r="AX45" s="818"/>
      <c r="AY45" s="818"/>
      <c r="AZ45" s="818"/>
      <c r="BA45" s="818"/>
      <c r="BB45" s="818"/>
      <c r="BC45" s="818"/>
      <c r="BD45" s="818"/>
      <c r="BE45" s="818"/>
      <c r="BF45" s="818"/>
      <c r="BG45" s="818"/>
    </row>
    <row r="46" spans="1:60" s="826" customFormat="1" ht="16.5" customHeight="1" x14ac:dyDescent="0.2">
      <c r="A46" s="1597" t="s">
        <v>1042</v>
      </c>
      <c r="B46" s="1598"/>
      <c r="C46" s="1598"/>
      <c r="D46" s="1598"/>
      <c r="E46" s="1598"/>
      <c r="F46" s="1598"/>
      <c r="G46" s="1598"/>
      <c r="H46" s="1598"/>
      <c r="I46" s="1598"/>
      <c r="J46" s="1598"/>
      <c r="K46" s="1598"/>
      <c r="L46" s="1598"/>
      <c r="M46" s="1598"/>
      <c r="N46" s="2781">
        <f>+Attachment!N85</f>
        <v>0</v>
      </c>
      <c r="O46" s="2781"/>
      <c r="P46" s="2781"/>
      <c r="Q46" s="2781"/>
      <c r="R46" s="2781">
        <f>+Attachment!R85</f>
        <v>0</v>
      </c>
      <c r="S46" s="2781"/>
      <c r="T46" s="2781"/>
      <c r="U46" s="2781"/>
      <c r="V46" s="2782">
        <f>+Attachment!V85</f>
        <v>0</v>
      </c>
      <c r="W46" s="2782"/>
      <c r="X46" s="2782"/>
      <c r="Y46" s="2782"/>
      <c r="Z46" s="2712">
        <f>+Attachment!Z85</f>
        <v>0</v>
      </c>
      <c r="AA46" s="2712"/>
      <c r="AB46" s="2712"/>
      <c r="AC46" s="2713"/>
      <c r="AE46" s="818"/>
      <c r="AF46" s="818"/>
      <c r="AG46" s="818"/>
      <c r="AH46" s="818"/>
      <c r="AI46" s="818"/>
      <c r="AJ46" s="818"/>
      <c r="AK46" s="818"/>
      <c r="AL46" s="818"/>
      <c r="AM46" s="818"/>
      <c r="AN46" s="818"/>
      <c r="AO46" s="818"/>
      <c r="AP46" s="818"/>
      <c r="AQ46" s="818"/>
      <c r="AR46" s="818"/>
      <c r="AS46" s="818"/>
      <c r="AT46" s="818"/>
      <c r="AU46" s="818"/>
      <c r="AV46" s="818"/>
      <c r="AW46" s="818"/>
      <c r="AX46" s="818"/>
      <c r="AY46" s="818"/>
      <c r="AZ46" s="818"/>
      <c r="BA46" s="818"/>
      <c r="BB46" s="818"/>
      <c r="BC46" s="818"/>
      <c r="BD46" s="818"/>
      <c r="BE46" s="818"/>
      <c r="BF46" s="818"/>
      <c r="BG46" s="818"/>
    </row>
    <row r="47" spans="1:60" s="826" customFormat="1" ht="14.25" customHeight="1" x14ac:dyDescent="0.2">
      <c r="A47" s="1599" t="s">
        <v>1072</v>
      </c>
      <c r="B47" s="1600"/>
      <c r="C47" s="1600"/>
      <c r="D47" s="1601"/>
      <c r="E47" s="1601"/>
      <c r="F47" s="1601"/>
      <c r="G47" s="1601"/>
      <c r="H47" s="1601"/>
      <c r="I47" s="1601"/>
      <c r="J47" s="1601"/>
      <c r="K47" s="1601"/>
      <c r="L47" s="1601"/>
      <c r="M47" s="1601"/>
      <c r="N47" s="2755" t="e">
        <f>+Attachment!N86</f>
        <v>#DIV/0!</v>
      </c>
      <c r="O47" s="2755"/>
      <c r="P47" s="2755"/>
      <c r="Q47" s="2755"/>
      <c r="R47" s="2755" t="e">
        <f>+Attachment!R86</f>
        <v>#DIV/0!</v>
      </c>
      <c r="S47" s="2755"/>
      <c r="T47" s="2755"/>
      <c r="U47" s="2755"/>
      <c r="V47" s="2756">
        <f>+Attachment!V86</f>
        <v>0</v>
      </c>
      <c r="W47" s="2756"/>
      <c r="X47" s="2756"/>
      <c r="Y47" s="2756"/>
      <c r="Z47" s="2741">
        <f>+Attachment!Z86</f>
        <v>0</v>
      </c>
      <c r="AA47" s="2741"/>
      <c r="AB47" s="2741"/>
      <c r="AC47" s="2742"/>
      <c r="AE47" s="818"/>
      <c r="AF47" s="818"/>
      <c r="AG47" s="818"/>
      <c r="AH47" s="818"/>
      <c r="AI47" s="818"/>
      <c r="AJ47" s="818"/>
      <c r="AK47" s="818"/>
      <c r="AL47" s="818"/>
      <c r="AM47" s="818"/>
      <c r="AN47" s="818"/>
      <c r="AO47" s="818"/>
      <c r="AP47" s="818"/>
      <c r="AQ47" s="818"/>
      <c r="AR47" s="818"/>
      <c r="AS47" s="818"/>
      <c r="AT47" s="818"/>
      <c r="AU47" s="818"/>
      <c r="AV47" s="818"/>
      <c r="AW47" s="818"/>
      <c r="AX47" s="818"/>
      <c r="AY47" s="818"/>
      <c r="AZ47" s="818"/>
      <c r="BA47" s="818"/>
      <c r="BB47" s="818"/>
      <c r="BC47" s="818"/>
      <c r="BD47" s="818"/>
      <c r="BE47" s="818"/>
      <c r="BF47" s="818"/>
      <c r="BG47" s="818"/>
    </row>
    <row r="48" spans="1:60" s="827" customFormat="1" ht="13.5" thickBot="1" x14ac:dyDescent="0.25">
      <c r="A48" s="1141" t="s">
        <v>1067</v>
      </c>
      <c r="B48" s="1142"/>
      <c r="C48" s="1142"/>
      <c r="D48" s="1142"/>
      <c r="E48" s="1143"/>
      <c r="F48" s="1143"/>
      <c r="G48" s="1143"/>
      <c r="H48" s="1143"/>
      <c r="I48" s="1143"/>
      <c r="J48" s="1143"/>
      <c r="K48" s="1143"/>
      <c r="L48" s="1143"/>
      <c r="M48" s="1143"/>
      <c r="N48" s="2779" t="e">
        <f>SUM(N46:Q47)</f>
        <v>#DIV/0!</v>
      </c>
      <c r="O48" s="2779"/>
      <c r="P48" s="2779"/>
      <c r="Q48" s="2779"/>
      <c r="R48" s="2758" t="e">
        <f>SUM(R46:U47)</f>
        <v>#DIV/0!</v>
      </c>
      <c r="S48" s="2759"/>
      <c r="T48" s="2759"/>
      <c r="U48" s="2760"/>
      <c r="V48" s="2761">
        <f>SUM(V46:Y47)</f>
        <v>0</v>
      </c>
      <c r="W48" s="2762"/>
      <c r="X48" s="2762"/>
      <c r="Y48" s="2763"/>
      <c r="Z48" s="2761">
        <f>SUM(Z46:AC47)</f>
        <v>0</v>
      </c>
      <c r="AA48" s="2762"/>
      <c r="AB48" s="2762"/>
      <c r="AC48" s="2764"/>
      <c r="AE48" s="818"/>
      <c r="AF48" s="818"/>
      <c r="AG48" s="818"/>
      <c r="AH48" s="818"/>
      <c r="AI48" s="818"/>
      <c r="AJ48" s="818"/>
      <c r="AK48" s="818"/>
      <c r="AL48" s="818"/>
      <c r="AM48" s="818"/>
      <c r="AN48" s="818"/>
      <c r="AO48" s="818"/>
      <c r="AP48" s="818"/>
      <c r="AQ48" s="818"/>
      <c r="AR48" s="818"/>
      <c r="AS48" s="818"/>
      <c r="AT48" s="818"/>
      <c r="AU48" s="818"/>
      <c r="AV48" s="818"/>
      <c r="AW48" s="818"/>
      <c r="AX48" s="818"/>
      <c r="AY48" s="818"/>
      <c r="AZ48" s="818"/>
      <c r="BA48" s="818"/>
      <c r="BB48" s="818"/>
      <c r="BC48" s="818"/>
      <c r="BD48" s="818"/>
      <c r="BE48" s="818"/>
      <c r="BF48" s="818"/>
      <c r="BG48" s="818"/>
    </row>
    <row r="49" spans="1:59" s="827" customFormat="1" ht="15" x14ac:dyDescent="0.2">
      <c r="C49" s="808"/>
      <c r="D49" s="808"/>
      <c r="E49" s="1140"/>
      <c r="F49" s="1140"/>
      <c r="G49" s="1140"/>
      <c r="H49" s="1140"/>
      <c r="I49" s="1140"/>
      <c r="J49" s="1140"/>
      <c r="K49" s="1140"/>
      <c r="L49" s="1140"/>
      <c r="M49" s="1140"/>
      <c r="N49" s="1140"/>
      <c r="O49" s="1140"/>
      <c r="P49" s="1140"/>
      <c r="Q49" s="1140"/>
      <c r="R49" s="807" t="s">
        <v>1068</v>
      </c>
      <c r="S49" s="808"/>
      <c r="T49" s="1135"/>
      <c r="U49" s="1135"/>
      <c r="V49" s="1137"/>
      <c r="W49" s="1137"/>
      <c r="X49" s="1137"/>
      <c r="Y49" s="1137"/>
      <c r="Z49" s="2751" t="e">
        <f>+Attachment!Z88</f>
        <v>#DIV/0!</v>
      </c>
      <c r="AA49" s="2751"/>
      <c r="AB49" s="2751"/>
      <c r="AC49" s="2751"/>
      <c r="AE49" s="818"/>
      <c r="AF49" s="818"/>
      <c r="AG49" s="818"/>
      <c r="AH49" s="818"/>
      <c r="AI49" s="818"/>
      <c r="AJ49" s="818"/>
      <c r="AK49" s="818"/>
      <c r="AL49" s="818"/>
      <c r="AM49" s="818"/>
      <c r="AN49" s="818"/>
      <c r="AO49" s="818"/>
      <c r="AP49" s="818"/>
      <c r="AQ49" s="818"/>
      <c r="AR49" s="818"/>
      <c r="AS49" s="818"/>
      <c r="AT49" s="818"/>
      <c r="AU49" s="818"/>
      <c r="AV49" s="818"/>
      <c r="AW49" s="818"/>
      <c r="AX49" s="818"/>
      <c r="AY49" s="818"/>
      <c r="AZ49" s="818"/>
      <c r="BA49" s="818"/>
      <c r="BB49" s="818"/>
      <c r="BC49" s="818"/>
      <c r="BD49" s="818"/>
      <c r="BE49" s="818"/>
      <c r="BF49" s="818"/>
      <c r="BG49" s="818"/>
    </row>
    <row r="50" spans="1:59" ht="15" x14ac:dyDescent="0.2">
      <c r="C50" s="807"/>
      <c r="D50" s="807"/>
      <c r="E50" s="1057"/>
      <c r="F50" s="1057"/>
      <c r="G50" s="1057"/>
      <c r="H50" s="1057"/>
      <c r="I50" s="1057"/>
      <c r="J50" s="1057"/>
      <c r="K50" s="1057"/>
      <c r="L50" s="1057"/>
      <c r="M50" s="1057"/>
      <c r="N50" s="1057"/>
      <c r="O50" s="1057"/>
      <c r="P50" s="1057"/>
      <c r="Q50" s="1057"/>
      <c r="R50" s="807" t="s">
        <v>1069</v>
      </c>
      <c r="S50" s="807"/>
      <c r="T50" s="1135"/>
      <c r="U50" s="1135"/>
      <c r="V50" s="1137"/>
      <c r="W50" s="1137"/>
      <c r="X50" s="1137"/>
      <c r="Y50" s="1137"/>
      <c r="Z50" s="2686">
        <f>+Attachment!Z89</f>
        <v>0</v>
      </c>
      <c r="AA50" s="2686"/>
      <c r="AB50" s="2686"/>
      <c r="AC50" s="2686"/>
      <c r="AE50" s="818"/>
      <c r="AF50" s="818"/>
      <c r="AG50" s="818"/>
      <c r="AH50" s="818"/>
      <c r="AI50" s="818"/>
      <c r="AJ50" s="818"/>
      <c r="AK50" s="818"/>
      <c r="AL50" s="818"/>
      <c r="AM50" s="818"/>
      <c r="AN50" s="818"/>
      <c r="AO50" s="818"/>
      <c r="AP50" s="818"/>
      <c r="AQ50" s="818"/>
      <c r="AR50" s="818"/>
      <c r="AS50" s="818"/>
      <c r="AT50" s="818"/>
      <c r="AU50" s="818"/>
      <c r="AV50" s="818"/>
      <c r="AW50" s="818"/>
      <c r="AX50" s="818"/>
      <c r="AY50" s="818"/>
      <c r="AZ50" s="818"/>
      <c r="BA50" s="818"/>
      <c r="BB50" s="818"/>
      <c r="BC50" s="818"/>
      <c r="BD50" s="818"/>
      <c r="BE50" s="818"/>
      <c r="BF50" s="818"/>
      <c r="BG50" s="818"/>
    </row>
    <row r="51" spans="1:59" x14ac:dyDescent="0.2">
      <c r="C51" s="798"/>
      <c r="D51" s="1135"/>
      <c r="E51" s="1135"/>
      <c r="F51" s="1135"/>
      <c r="G51" s="1135"/>
      <c r="H51" s="1135"/>
      <c r="I51" s="1135"/>
      <c r="J51" s="1135"/>
      <c r="K51" s="1135"/>
      <c r="L51" s="1135"/>
      <c r="M51" s="1135"/>
      <c r="N51" s="1135"/>
      <c r="O51" s="1135"/>
      <c r="P51" s="1135"/>
      <c r="Q51" s="1135"/>
      <c r="R51" s="798" t="s">
        <v>1043</v>
      </c>
      <c r="S51" s="798"/>
      <c r="T51" s="1135"/>
      <c r="U51" s="1135"/>
      <c r="V51" s="1137"/>
      <c r="W51" s="1137"/>
      <c r="X51" s="1137"/>
      <c r="Y51" s="1137"/>
      <c r="Z51" s="2752" t="e">
        <f>+Attachment!Z90</f>
        <v>#DIV/0!</v>
      </c>
      <c r="AA51" s="2752"/>
      <c r="AB51" s="2752"/>
      <c r="AC51" s="2752"/>
      <c r="AE51" s="818"/>
      <c r="AF51" s="818"/>
      <c r="AG51" s="818"/>
      <c r="AH51" s="818"/>
      <c r="AI51" s="818"/>
      <c r="AJ51" s="818"/>
      <c r="AK51" s="818"/>
      <c r="AL51" s="818"/>
      <c r="AM51" s="818"/>
      <c r="AN51" s="818"/>
      <c r="AO51" s="818"/>
      <c r="AP51" s="818"/>
      <c r="AQ51" s="818"/>
      <c r="AR51" s="818"/>
      <c r="AS51" s="818"/>
      <c r="AT51" s="818"/>
      <c r="AU51" s="818"/>
      <c r="AV51" s="818"/>
      <c r="AW51" s="818"/>
      <c r="AX51" s="818"/>
      <c r="AY51" s="818"/>
      <c r="AZ51" s="818"/>
      <c r="BA51" s="818"/>
      <c r="BB51" s="818"/>
      <c r="BC51" s="818"/>
      <c r="BD51" s="818"/>
      <c r="BE51" s="818"/>
      <c r="BF51" s="818"/>
      <c r="BG51" s="818"/>
    </row>
    <row r="52" spans="1:59" x14ac:dyDescent="0.2">
      <c r="C52" s="798"/>
      <c r="D52" s="1135"/>
      <c r="E52" s="1135"/>
      <c r="F52" s="1135"/>
      <c r="G52" s="1135"/>
      <c r="H52" s="1135"/>
      <c r="I52" s="1135"/>
      <c r="J52" s="1135"/>
      <c r="K52" s="1135"/>
      <c r="L52" s="1135"/>
      <c r="M52" s="1135"/>
      <c r="N52" s="1135"/>
      <c r="O52" s="1135"/>
      <c r="P52" s="1135"/>
      <c r="Q52" s="1135"/>
      <c r="R52" s="798" t="s">
        <v>1044</v>
      </c>
      <c r="S52" s="798"/>
      <c r="T52" s="1135"/>
      <c r="U52" s="1135"/>
      <c r="V52" s="1137"/>
      <c r="W52" s="1137"/>
      <c r="X52" s="1137"/>
      <c r="Y52" s="1137"/>
      <c r="Z52" s="2752">
        <f>+Attachment!Z91</f>
        <v>0</v>
      </c>
      <c r="AA52" s="2752"/>
      <c r="AB52" s="2752"/>
      <c r="AC52" s="2752"/>
      <c r="AE52" s="818"/>
      <c r="AF52" s="818"/>
      <c r="AG52" s="818"/>
      <c r="AH52" s="818"/>
      <c r="AI52" s="818"/>
      <c r="AJ52" s="818"/>
      <c r="AK52" s="818"/>
      <c r="AL52" s="818"/>
      <c r="AM52" s="818"/>
      <c r="AN52" s="818"/>
      <c r="AO52" s="818"/>
      <c r="AP52" s="818"/>
      <c r="AQ52" s="818"/>
      <c r="AR52" s="818"/>
      <c r="AS52" s="818"/>
      <c r="AT52" s="818"/>
      <c r="AU52" s="818"/>
      <c r="AV52" s="818"/>
      <c r="AW52" s="818"/>
      <c r="AX52" s="818"/>
      <c r="AY52" s="818"/>
      <c r="AZ52" s="818"/>
      <c r="BA52" s="818"/>
      <c r="BB52" s="818"/>
      <c r="BC52" s="818"/>
      <c r="BD52" s="818"/>
      <c r="BE52" s="818"/>
      <c r="BF52" s="818"/>
      <c r="BG52" s="818"/>
    </row>
    <row r="53" spans="1:59" x14ac:dyDescent="0.2">
      <c r="C53" s="798"/>
      <c r="D53" s="1135"/>
      <c r="E53" s="1135"/>
      <c r="F53" s="1135"/>
      <c r="G53" s="1135"/>
      <c r="H53" s="1135"/>
      <c r="I53" s="1135"/>
      <c r="J53" s="1135"/>
      <c r="K53" s="1135"/>
      <c r="L53" s="1135"/>
      <c r="M53" s="1135"/>
      <c r="N53" s="1135"/>
      <c r="O53" s="1135"/>
      <c r="P53" s="1135"/>
      <c r="Q53" s="1135"/>
      <c r="R53" s="798" t="s">
        <v>1070</v>
      </c>
      <c r="S53" s="798"/>
      <c r="T53" s="1135"/>
      <c r="U53" s="1135"/>
      <c r="V53" s="1137"/>
      <c r="W53" s="1137"/>
      <c r="X53" s="1137"/>
      <c r="Y53" s="1137"/>
      <c r="Z53" s="2747">
        <f>+Attachment!Z92</f>
        <v>0</v>
      </c>
      <c r="AA53" s="2747"/>
      <c r="AB53" s="2747"/>
      <c r="AC53" s="2747"/>
      <c r="AE53" s="818"/>
      <c r="AF53" s="818"/>
      <c r="AG53" s="818"/>
      <c r="AH53" s="818"/>
      <c r="AI53" s="818"/>
      <c r="AJ53" s="818"/>
      <c r="AK53" s="818"/>
      <c r="AL53" s="818"/>
      <c r="AM53" s="818"/>
      <c r="AN53" s="818"/>
      <c r="AO53" s="818"/>
      <c r="AP53" s="818"/>
      <c r="AQ53" s="818"/>
      <c r="AR53" s="818"/>
      <c r="AS53" s="818"/>
      <c r="AT53" s="818"/>
      <c r="AU53" s="818"/>
      <c r="AV53" s="818"/>
      <c r="AW53" s="818"/>
      <c r="AX53" s="818"/>
      <c r="AY53" s="818"/>
      <c r="AZ53" s="818"/>
      <c r="BA53" s="818"/>
      <c r="BB53" s="818"/>
      <c r="BC53" s="818"/>
      <c r="BD53" s="818"/>
      <c r="BE53" s="818"/>
      <c r="BF53" s="818"/>
      <c r="BG53" s="818"/>
    </row>
    <row r="54" spans="1:59" x14ac:dyDescent="0.2">
      <c r="C54" s="844"/>
      <c r="D54" s="1138"/>
      <c r="E54" s="1138"/>
      <c r="F54" s="1138"/>
      <c r="G54" s="1138"/>
      <c r="H54" s="1138"/>
      <c r="I54" s="1138"/>
      <c r="J54" s="1138"/>
      <c r="K54" s="1138"/>
      <c r="L54" s="1138"/>
      <c r="M54" s="1138"/>
      <c r="N54" s="1138"/>
      <c r="O54" s="1138"/>
      <c r="P54" s="1138"/>
      <c r="Q54" s="1138"/>
      <c r="R54" s="844" t="s">
        <v>1071</v>
      </c>
      <c r="S54" s="844"/>
      <c r="T54" s="1138"/>
      <c r="U54" s="1138"/>
      <c r="V54" s="1139"/>
      <c r="W54" s="1139"/>
      <c r="X54" s="1139"/>
      <c r="Y54" s="1139"/>
      <c r="Z54" s="2753" t="e">
        <f>+Attachment!Z93</f>
        <v>#DIV/0!</v>
      </c>
      <c r="AA54" s="2753"/>
      <c r="AB54" s="2753"/>
      <c r="AC54" s="2753"/>
      <c r="AE54" s="818"/>
      <c r="AF54" s="818"/>
      <c r="AG54" s="818"/>
      <c r="AH54" s="818"/>
      <c r="AI54" s="818"/>
      <c r="AJ54" s="818"/>
      <c r="AK54" s="818"/>
      <c r="AL54" s="818"/>
      <c r="AM54" s="818"/>
      <c r="AN54" s="818"/>
      <c r="AO54" s="818"/>
      <c r="AP54" s="818"/>
      <c r="AQ54" s="818"/>
      <c r="AR54" s="818"/>
      <c r="AS54" s="818"/>
      <c r="AT54" s="818"/>
      <c r="AU54" s="818"/>
      <c r="AV54" s="818"/>
      <c r="AW54" s="818"/>
      <c r="AX54" s="818"/>
      <c r="AY54" s="818"/>
      <c r="AZ54" s="818"/>
      <c r="BA54" s="818"/>
      <c r="BB54" s="818"/>
      <c r="BC54" s="818"/>
      <c r="BD54" s="818"/>
      <c r="BE54" s="818"/>
      <c r="BF54" s="818"/>
      <c r="BG54" s="818"/>
    </row>
    <row r="55" spans="1:59" x14ac:dyDescent="0.2">
      <c r="C55" s="798"/>
      <c r="D55" s="1135"/>
      <c r="E55" s="1135"/>
      <c r="F55" s="1135"/>
      <c r="G55" s="1135"/>
      <c r="H55" s="1135"/>
      <c r="I55" s="1135"/>
      <c r="J55" s="1135"/>
      <c r="K55" s="1135"/>
      <c r="L55" s="1135"/>
      <c r="M55" s="1135"/>
      <c r="N55" s="1135"/>
      <c r="O55" s="1135"/>
      <c r="P55" s="1135"/>
      <c r="Q55" s="1135"/>
      <c r="R55" s="844" t="s">
        <v>1045</v>
      </c>
      <c r="S55" s="798"/>
      <c r="T55" s="1135"/>
      <c r="U55" s="1135"/>
      <c r="V55" s="1137"/>
      <c r="W55" s="1137"/>
      <c r="X55" s="1137"/>
      <c r="Y55" s="1137"/>
      <c r="Z55" s="2754">
        <f>+Attachment!Z94</f>
        <v>0</v>
      </c>
      <c r="AA55" s="2754"/>
      <c r="AB55" s="2754"/>
      <c r="AC55" s="2754"/>
      <c r="AE55" s="818"/>
      <c r="AF55" s="818"/>
      <c r="AG55" s="818"/>
      <c r="AH55" s="818"/>
      <c r="AI55" s="818"/>
      <c r="AJ55" s="818"/>
      <c r="AK55" s="818"/>
      <c r="AL55" s="818"/>
      <c r="AM55" s="818"/>
      <c r="AN55" s="818"/>
      <c r="AO55" s="818"/>
      <c r="AP55" s="818"/>
      <c r="AQ55" s="818"/>
      <c r="AR55" s="818"/>
      <c r="AS55" s="818"/>
      <c r="AT55" s="818"/>
      <c r="AU55" s="818"/>
      <c r="AV55" s="818"/>
      <c r="AW55" s="818"/>
      <c r="AX55" s="818"/>
      <c r="AY55" s="818"/>
      <c r="AZ55" s="818"/>
      <c r="BA55" s="818"/>
      <c r="BB55" s="818"/>
      <c r="BC55" s="818"/>
      <c r="BD55" s="818"/>
      <c r="BE55" s="818"/>
      <c r="BF55" s="818"/>
      <c r="BG55" s="818"/>
    </row>
    <row r="56" spans="1:59" x14ac:dyDescent="0.2">
      <c r="C56" s="798"/>
      <c r="D56" s="1135"/>
      <c r="E56" s="1135"/>
      <c r="F56" s="1135"/>
      <c r="G56" s="1135"/>
      <c r="H56" s="1135"/>
      <c r="I56" s="1135"/>
      <c r="J56" s="1135"/>
      <c r="K56" s="1135"/>
      <c r="L56" s="1135"/>
      <c r="M56" s="1135"/>
      <c r="N56" s="1135"/>
      <c r="O56" s="1135"/>
      <c r="P56" s="1135"/>
      <c r="Q56" s="1135"/>
      <c r="R56" s="798" t="s">
        <v>1046</v>
      </c>
      <c r="S56" s="798"/>
      <c r="T56" s="1135"/>
      <c r="U56" s="1135"/>
      <c r="V56" s="1137"/>
      <c r="W56" s="1137"/>
      <c r="X56" s="1137"/>
      <c r="Y56" s="1137"/>
      <c r="Z56" s="2686">
        <f>+Attachment!Z95</f>
        <v>0</v>
      </c>
      <c r="AA56" s="2686"/>
      <c r="AB56" s="2686"/>
      <c r="AC56" s="2686"/>
      <c r="AE56" s="818"/>
      <c r="AF56" s="818"/>
      <c r="AG56" s="818"/>
      <c r="AH56" s="818"/>
      <c r="AI56" s="818"/>
      <c r="AJ56" s="818"/>
      <c r="AK56" s="818"/>
      <c r="AL56" s="818"/>
      <c r="AM56" s="818"/>
      <c r="AN56" s="818"/>
      <c r="AO56" s="818"/>
      <c r="AP56" s="818"/>
      <c r="AQ56" s="818"/>
      <c r="AR56" s="818"/>
      <c r="AS56" s="818"/>
      <c r="AT56" s="818"/>
      <c r="AU56" s="818"/>
      <c r="AV56" s="818"/>
      <c r="AW56" s="818"/>
      <c r="AX56" s="818"/>
      <c r="AY56" s="818"/>
      <c r="AZ56" s="818"/>
      <c r="BA56" s="818"/>
      <c r="BB56" s="818"/>
      <c r="BC56" s="818"/>
      <c r="BD56" s="818"/>
      <c r="BE56" s="818"/>
      <c r="BF56" s="818"/>
      <c r="BG56" s="818"/>
    </row>
    <row r="57" spans="1:59" x14ac:dyDescent="0.2">
      <c r="A57" s="798"/>
      <c r="B57" s="798"/>
      <c r="C57" s="798"/>
      <c r="D57" s="1135"/>
      <c r="E57" s="1135"/>
      <c r="F57" s="1135"/>
      <c r="G57" s="1135"/>
      <c r="H57" s="1135"/>
      <c r="I57" s="1135"/>
      <c r="J57" s="1135"/>
      <c r="K57" s="1135"/>
      <c r="L57" s="1135"/>
      <c r="M57" s="1135"/>
      <c r="N57" s="1135"/>
      <c r="O57" s="1135"/>
      <c r="P57" s="1135"/>
      <c r="Q57" s="1135"/>
      <c r="R57" s="1135"/>
      <c r="S57" s="1135"/>
      <c r="T57" s="1135"/>
      <c r="U57" s="1135"/>
      <c r="V57" s="798"/>
      <c r="W57" s="798"/>
      <c r="X57" s="798"/>
      <c r="Y57" s="798"/>
      <c r="Z57" s="1127"/>
      <c r="AA57" s="1127"/>
      <c r="AB57" s="1127"/>
      <c r="AC57" s="1127"/>
      <c r="AE57" s="818"/>
      <c r="AF57" s="818"/>
      <c r="AG57" s="818"/>
      <c r="AH57" s="818"/>
      <c r="AI57" s="818"/>
      <c r="AJ57" s="818"/>
      <c r="AK57" s="818"/>
      <c r="AL57" s="818"/>
      <c r="AM57" s="818"/>
      <c r="AN57" s="818"/>
      <c r="AO57" s="818"/>
      <c r="AP57" s="818"/>
      <c r="AQ57" s="818"/>
      <c r="AR57" s="818"/>
      <c r="AS57" s="818"/>
      <c r="AT57" s="818"/>
      <c r="AU57" s="818"/>
      <c r="AV57" s="818"/>
      <c r="AW57" s="818"/>
      <c r="AX57" s="818"/>
      <c r="AY57" s="818"/>
      <c r="AZ57" s="818"/>
      <c r="BA57" s="818"/>
      <c r="BB57" s="818"/>
      <c r="BC57" s="818"/>
      <c r="BD57" s="818"/>
      <c r="BE57" s="818"/>
      <c r="BF57" s="818"/>
      <c r="BG57" s="818"/>
    </row>
    <row r="58" spans="1:59" x14ac:dyDescent="0.2">
      <c r="A58" s="837" t="s">
        <v>1037</v>
      </c>
      <c r="AE58" s="818"/>
      <c r="AF58" s="818"/>
      <c r="AG58" s="818"/>
      <c r="AH58" s="818"/>
      <c r="AI58" s="818"/>
      <c r="AJ58" s="818"/>
      <c r="AK58" s="818"/>
      <c r="AL58" s="818"/>
      <c r="AM58" s="818"/>
      <c r="AN58" s="818"/>
      <c r="AO58" s="818"/>
      <c r="AP58" s="818"/>
      <c r="AQ58" s="818"/>
      <c r="AR58" s="818"/>
      <c r="AS58" s="818"/>
      <c r="AT58" s="818"/>
      <c r="AU58" s="818"/>
      <c r="AV58" s="818"/>
      <c r="AW58" s="818"/>
      <c r="AX58" s="818"/>
      <c r="AY58" s="818"/>
      <c r="AZ58" s="818"/>
      <c r="BA58" s="818"/>
      <c r="BB58" s="818"/>
      <c r="BC58" s="818"/>
      <c r="BD58" s="818"/>
      <c r="BE58" s="818"/>
      <c r="BF58" s="818"/>
      <c r="BG58" s="818"/>
    </row>
    <row r="59" spans="1:59" x14ac:dyDescent="0.2">
      <c r="A59" s="1136" t="s">
        <v>584</v>
      </c>
      <c r="B59" s="2778" t="s">
        <v>1073</v>
      </c>
      <c r="C59" s="2778"/>
      <c r="D59" s="2778"/>
      <c r="E59" s="2778"/>
      <c r="F59" s="2778"/>
      <c r="G59" s="2778"/>
      <c r="H59" s="2778"/>
      <c r="I59" s="2778"/>
      <c r="J59" s="2778"/>
      <c r="K59" s="2778"/>
      <c r="L59" s="2778"/>
      <c r="M59" s="2778"/>
      <c r="N59" s="2778"/>
      <c r="O59" s="2778"/>
      <c r="P59" s="2778"/>
      <c r="Q59" s="2778"/>
      <c r="R59" s="2778"/>
      <c r="S59" s="2778"/>
      <c r="T59" s="2778"/>
      <c r="U59" s="2778"/>
      <c r="V59" s="2778"/>
      <c r="W59" s="2778"/>
      <c r="X59" s="2778"/>
      <c r="Y59" s="2778"/>
      <c r="Z59" s="2778"/>
      <c r="AA59" s="2778"/>
      <c r="AE59" s="818"/>
      <c r="AF59" s="818"/>
      <c r="AG59" s="818"/>
      <c r="AH59" s="818"/>
      <c r="AI59" s="818"/>
      <c r="AJ59" s="818"/>
      <c r="AK59" s="818"/>
      <c r="AL59" s="818"/>
      <c r="AM59" s="818"/>
      <c r="AN59" s="818"/>
      <c r="AO59" s="818"/>
      <c r="AP59" s="818"/>
      <c r="AQ59" s="818"/>
      <c r="AR59" s="818"/>
      <c r="AS59" s="818"/>
      <c r="AT59" s="818"/>
      <c r="AU59" s="818"/>
      <c r="AV59" s="818"/>
      <c r="AW59" s="818"/>
      <c r="AX59" s="818"/>
      <c r="AY59" s="818"/>
      <c r="AZ59" s="818"/>
      <c r="BA59" s="818"/>
      <c r="BB59" s="818"/>
      <c r="BC59" s="818"/>
      <c r="BD59" s="818"/>
      <c r="BE59" s="818"/>
      <c r="BF59" s="818"/>
      <c r="BG59" s="818"/>
    </row>
    <row r="60" spans="1:59" ht="41.45" customHeight="1" x14ac:dyDescent="0.2">
      <c r="A60" s="798"/>
      <c r="B60" s="2778"/>
      <c r="C60" s="2778"/>
      <c r="D60" s="2778"/>
      <c r="E60" s="2778"/>
      <c r="F60" s="2778"/>
      <c r="G60" s="2778"/>
      <c r="H60" s="2778"/>
      <c r="I60" s="2778"/>
      <c r="J60" s="2778"/>
      <c r="K60" s="2778"/>
      <c r="L60" s="2778"/>
      <c r="M60" s="2778"/>
      <c r="N60" s="2778"/>
      <c r="O60" s="2778"/>
      <c r="P60" s="2778"/>
      <c r="Q60" s="2778"/>
      <c r="R60" s="2778"/>
      <c r="S60" s="2778"/>
      <c r="T60" s="2778"/>
      <c r="U60" s="2778"/>
      <c r="V60" s="2778"/>
      <c r="W60" s="2778"/>
      <c r="X60" s="2778"/>
      <c r="Y60" s="2778"/>
      <c r="Z60" s="2778"/>
      <c r="AA60" s="2778"/>
      <c r="AE60" s="818"/>
      <c r="AF60" s="818"/>
      <c r="AG60" s="818"/>
      <c r="AH60" s="818"/>
      <c r="AI60" s="818"/>
      <c r="AJ60" s="818"/>
      <c r="AK60" s="818"/>
      <c r="AL60" s="818"/>
      <c r="AM60" s="818"/>
      <c r="AN60" s="818"/>
      <c r="AO60" s="818"/>
      <c r="AP60" s="818"/>
      <c r="AQ60" s="818"/>
      <c r="AR60" s="818"/>
      <c r="AS60" s="818"/>
      <c r="AT60" s="818"/>
      <c r="AU60" s="818"/>
      <c r="AV60" s="818"/>
      <c r="AW60" s="818"/>
      <c r="AX60" s="818"/>
      <c r="AY60" s="818"/>
      <c r="AZ60" s="818"/>
      <c r="BA60" s="818"/>
      <c r="BB60" s="818"/>
      <c r="BC60" s="818"/>
      <c r="BD60" s="818"/>
      <c r="BE60" s="818"/>
      <c r="BF60" s="818"/>
      <c r="BG60" s="818"/>
    </row>
    <row r="61" spans="1:59" x14ac:dyDescent="0.2">
      <c r="A61" s="1136" t="s">
        <v>585</v>
      </c>
      <c r="B61" s="798" t="s">
        <v>1047</v>
      </c>
      <c r="AE61" s="818"/>
      <c r="AF61" s="818"/>
      <c r="AG61" s="818"/>
      <c r="AH61" s="818"/>
      <c r="AI61" s="818"/>
      <c r="AJ61" s="818"/>
      <c r="AK61" s="818"/>
      <c r="AL61" s="818"/>
      <c r="AM61" s="818"/>
      <c r="AN61" s="818"/>
      <c r="AO61" s="818"/>
      <c r="AP61" s="818"/>
      <c r="AQ61" s="818"/>
      <c r="AR61" s="818"/>
      <c r="AS61" s="818"/>
      <c r="AT61" s="818"/>
      <c r="AU61" s="818"/>
      <c r="AV61" s="818"/>
      <c r="AW61" s="818"/>
      <c r="AX61" s="818"/>
      <c r="AY61" s="818"/>
      <c r="AZ61" s="818"/>
      <c r="BA61" s="818"/>
      <c r="BB61" s="818"/>
      <c r="BC61" s="818"/>
      <c r="BD61" s="818"/>
      <c r="BE61" s="818"/>
      <c r="BF61" s="818"/>
      <c r="BG61" s="818"/>
    </row>
    <row r="62" spans="1:59" x14ac:dyDescent="0.2">
      <c r="A62" s="1136" t="s">
        <v>586</v>
      </c>
      <c r="B62" s="798" t="s">
        <v>1048</v>
      </c>
      <c r="AE62" s="1080"/>
      <c r="AF62" s="1080"/>
      <c r="AG62" s="1081"/>
      <c r="AH62" s="395"/>
      <c r="AI62" s="395"/>
      <c r="AJ62" s="395"/>
      <c r="AK62" s="395"/>
      <c r="AL62" s="395"/>
      <c r="AM62" s="395"/>
      <c r="AN62" s="395"/>
      <c r="AO62" s="395"/>
      <c r="AP62" s="395"/>
      <c r="AQ62" s="395"/>
      <c r="AR62" s="395"/>
      <c r="AS62" s="395"/>
      <c r="AT62" s="395"/>
      <c r="AU62" s="395"/>
      <c r="AV62" s="395"/>
      <c r="AW62" s="395"/>
      <c r="AX62" s="395"/>
      <c r="AY62" s="395"/>
      <c r="AZ62" s="395"/>
      <c r="BA62" s="395"/>
      <c r="BB62" s="395"/>
      <c r="BC62" s="395"/>
      <c r="BD62" s="395"/>
      <c r="BE62" s="395"/>
      <c r="BF62" s="395"/>
      <c r="BG62" s="395"/>
    </row>
    <row r="64" spans="1:59" x14ac:dyDescent="0.2">
      <c r="C64" s="808"/>
      <c r="D64" s="808"/>
      <c r="E64" s="808"/>
      <c r="F64" s="808"/>
      <c r="G64" s="808"/>
      <c r="H64" s="828"/>
      <c r="I64" s="828"/>
      <c r="J64" s="825"/>
      <c r="K64" s="832"/>
      <c r="L64" s="832"/>
      <c r="M64" s="832"/>
      <c r="N64" s="832"/>
      <c r="O64" s="832"/>
      <c r="P64" s="832"/>
      <c r="Q64" s="832"/>
      <c r="R64" s="832"/>
      <c r="S64" s="832"/>
      <c r="T64" s="832"/>
      <c r="U64" s="832"/>
      <c r="V64" s="832"/>
      <c r="W64" s="832"/>
      <c r="X64" s="832"/>
      <c r="Y64" s="832"/>
      <c r="AB64" s="814"/>
      <c r="AC64" s="814"/>
      <c r="AD64" s="838"/>
      <c r="AG64" s="798"/>
      <c r="AH64" s="798"/>
      <c r="AI64" s="798"/>
      <c r="AJ64" s="798"/>
      <c r="AK64" s="798"/>
      <c r="AL64" s="798"/>
      <c r="AM64" s="798"/>
      <c r="AN64" s="798"/>
      <c r="AO64" s="798"/>
      <c r="AP64" s="798"/>
      <c r="AQ64" s="798"/>
      <c r="AR64" s="798"/>
      <c r="AS64" s="798"/>
      <c r="AT64" s="798"/>
      <c r="AU64" s="798"/>
      <c r="AV64" s="798"/>
      <c r="AW64" s="798"/>
      <c r="AX64" s="798"/>
      <c r="AY64" s="798"/>
      <c r="AZ64" s="798"/>
      <c r="BA64" s="798"/>
      <c r="BB64" s="798"/>
      <c r="BC64" s="798"/>
    </row>
    <row r="65" spans="2:30" x14ac:dyDescent="0.2">
      <c r="C65" s="815"/>
      <c r="D65" s="818"/>
      <c r="E65" s="818"/>
      <c r="F65" s="818"/>
      <c r="G65" s="818"/>
      <c r="H65" s="818"/>
      <c r="I65" s="818"/>
      <c r="J65" s="818"/>
      <c r="K65" s="818"/>
      <c r="L65" s="818"/>
      <c r="M65" s="818"/>
      <c r="N65" s="818"/>
      <c r="O65" s="818"/>
      <c r="P65" s="818"/>
      <c r="Q65" s="818"/>
      <c r="R65" s="818"/>
      <c r="S65" s="818"/>
      <c r="T65" s="818"/>
      <c r="U65" s="818"/>
      <c r="V65" s="821"/>
      <c r="W65" s="822"/>
      <c r="X65" s="822"/>
      <c r="Y65" s="822"/>
      <c r="Z65" s="824"/>
      <c r="AA65" s="824"/>
      <c r="AB65" s="814"/>
      <c r="AC65" s="814"/>
      <c r="AD65" s="838"/>
    </row>
    <row r="66" spans="2:30" ht="20.25" x14ac:dyDescent="0.3">
      <c r="C66" s="820" t="s">
        <v>495</v>
      </c>
      <c r="D66" s="798"/>
      <c r="E66" s="798"/>
      <c r="X66" s="823"/>
      <c r="Y66" s="823"/>
      <c r="Z66" s="824"/>
      <c r="AA66" s="824"/>
      <c r="AB66" s="823"/>
      <c r="AD66" s="839"/>
    </row>
    <row r="67" spans="2:30" ht="20.25" x14ac:dyDescent="0.3">
      <c r="C67" s="820" t="s">
        <v>496</v>
      </c>
      <c r="D67" s="798"/>
      <c r="E67" s="798"/>
      <c r="G67" s="840"/>
      <c r="H67" s="840"/>
      <c r="I67" s="3183" t="e">
        <f>+Attachment!G107</f>
        <v>#VALUE!</v>
      </c>
      <c r="J67" s="3183"/>
      <c r="AD67" s="839"/>
    </row>
    <row r="68" spans="2:30" x14ac:dyDescent="0.2">
      <c r="Z68" s="824"/>
      <c r="AA68" s="824"/>
      <c r="AD68" s="839"/>
    </row>
    <row r="69" spans="2:30" x14ac:dyDescent="0.2">
      <c r="C69" s="837" t="s">
        <v>681</v>
      </c>
      <c r="Z69" s="824"/>
      <c r="AA69" s="824"/>
      <c r="AD69" s="839"/>
    </row>
    <row r="70" spans="2:30" x14ac:dyDescent="0.2">
      <c r="T70" s="841"/>
      <c r="U70" s="841"/>
      <c r="V70" s="841"/>
      <c r="W70" s="841"/>
      <c r="X70" s="841"/>
      <c r="Y70" s="841"/>
      <c r="Z70" s="842"/>
      <c r="AA70" s="842"/>
      <c r="AB70" s="841"/>
      <c r="AC70" s="841"/>
      <c r="AD70" s="839"/>
    </row>
    <row r="71" spans="2:30" x14ac:dyDescent="0.2">
      <c r="D71" s="799" t="s">
        <v>576</v>
      </c>
      <c r="T71" s="2688" t="e">
        <f>+Attachment!T111</f>
        <v>#VALUE!</v>
      </c>
      <c r="U71" s="2688"/>
      <c r="V71" s="2688"/>
      <c r="W71" s="2688"/>
      <c r="X71" s="2688"/>
      <c r="Y71" s="2688"/>
      <c r="Z71" s="2688"/>
      <c r="AA71" s="2688"/>
      <c r="AB71" s="843"/>
      <c r="AC71" s="841"/>
      <c r="AD71" s="839"/>
    </row>
    <row r="72" spans="2:30" x14ac:dyDescent="0.2">
      <c r="D72" s="799" t="s">
        <v>577</v>
      </c>
      <c r="T72" s="2688">
        <f>+Attachment!T112</f>
        <v>0</v>
      </c>
      <c r="U72" s="2688"/>
      <c r="V72" s="2688"/>
      <c r="W72" s="2688"/>
      <c r="X72" s="2688"/>
      <c r="Y72" s="2688"/>
      <c r="Z72" s="2688"/>
      <c r="AA72" s="2688"/>
      <c r="AB72" s="843"/>
      <c r="AC72" s="841"/>
      <c r="AD72" s="839"/>
    </row>
    <row r="73" spans="2:30" x14ac:dyDescent="0.2">
      <c r="D73" s="799" t="s">
        <v>578</v>
      </c>
      <c r="T73" s="2738">
        <f>+Attachment!T113</f>
        <v>0</v>
      </c>
      <c r="U73" s="2738"/>
      <c r="V73" s="2738"/>
      <c r="W73" s="2738"/>
      <c r="X73" s="2688"/>
      <c r="Y73" s="2688"/>
      <c r="Z73" s="2688"/>
      <c r="AA73" s="2688"/>
      <c r="AB73" s="843"/>
      <c r="AC73" s="841"/>
      <c r="AD73" s="839"/>
    </row>
    <row r="74" spans="2:30" x14ac:dyDescent="0.2">
      <c r="D74" s="799" t="s">
        <v>494</v>
      </c>
      <c r="T74" s="2688"/>
      <c r="U74" s="2688"/>
      <c r="V74" s="2688"/>
      <c r="W74" s="2688"/>
      <c r="X74" s="2688" t="e">
        <f>+Attachment!X114</f>
        <v>#VALUE!</v>
      </c>
      <c r="Y74" s="2688"/>
      <c r="Z74" s="2688"/>
      <c r="AA74" s="2688"/>
      <c r="AB74" s="843"/>
      <c r="AC74" s="841"/>
      <c r="AD74" s="839"/>
    </row>
    <row r="75" spans="2:30" x14ac:dyDescent="0.2">
      <c r="T75" s="2688"/>
      <c r="U75" s="2688"/>
      <c r="V75" s="2688"/>
      <c r="W75" s="2688"/>
      <c r="X75" s="2688"/>
      <c r="Y75" s="2688"/>
      <c r="Z75" s="2688"/>
      <c r="AA75" s="2688"/>
      <c r="AB75" s="843"/>
      <c r="AC75" s="841"/>
      <c r="AD75" s="839"/>
    </row>
    <row r="76" spans="2:30" x14ac:dyDescent="0.2">
      <c r="B76" s="826"/>
      <c r="C76" s="844" t="s">
        <v>497</v>
      </c>
      <c r="T76" s="2688"/>
      <c r="U76" s="2688"/>
      <c r="V76" s="2688"/>
      <c r="W76" s="2688"/>
      <c r="X76" s="2738">
        <f>+Attachment!X116</f>
        <v>0</v>
      </c>
      <c r="Y76" s="2738"/>
      <c r="Z76" s="2738"/>
      <c r="AA76" s="2738"/>
      <c r="AD76" s="839"/>
    </row>
    <row r="77" spans="2:30" x14ac:dyDescent="0.2">
      <c r="B77" s="826"/>
      <c r="C77" s="844"/>
      <c r="T77" s="830"/>
      <c r="U77" s="830"/>
      <c r="V77" s="830"/>
      <c r="W77" s="830"/>
      <c r="X77" s="830"/>
      <c r="Y77" s="830"/>
      <c r="Z77" s="830"/>
      <c r="AA77" s="830"/>
      <c r="AD77" s="839"/>
    </row>
    <row r="78" spans="2:30" x14ac:dyDescent="0.2">
      <c r="B78" s="826"/>
      <c r="C78" s="844" t="s">
        <v>682</v>
      </c>
      <c r="T78" s="830"/>
      <c r="U78" s="830"/>
      <c r="V78" s="830"/>
      <c r="W78" s="830"/>
      <c r="X78" s="2688" t="e">
        <f>+Attachment!X118</f>
        <v>#VALUE!</v>
      </c>
      <c r="Y78" s="2688"/>
      <c r="Z78" s="2688"/>
      <c r="AA78" s="2688"/>
      <c r="AD78" s="839"/>
    </row>
    <row r="79" spans="2:30" x14ac:dyDescent="0.2">
      <c r="B79" s="826"/>
      <c r="C79" s="844"/>
      <c r="Z79" s="827"/>
      <c r="AA79" s="827"/>
      <c r="AD79" s="839"/>
    </row>
    <row r="80" spans="2:30" x14ac:dyDescent="0.2">
      <c r="B80" s="827"/>
      <c r="C80" s="844" t="s">
        <v>498</v>
      </c>
      <c r="D80" s="845"/>
      <c r="X80" s="2688">
        <f>+Attachment!X120</f>
        <v>0</v>
      </c>
      <c r="Y80" s="2688"/>
      <c r="Z80" s="2688"/>
      <c r="AA80" s="2688"/>
      <c r="AD80" s="839"/>
    </row>
    <row r="81" spans="2:30" x14ac:dyDescent="0.2">
      <c r="B81" s="827"/>
      <c r="C81" s="844"/>
      <c r="D81" s="845"/>
      <c r="Z81" s="827"/>
      <c r="AA81" s="827"/>
      <c r="AD81" s="839"/>
    </row>
    <row r="82" spans="2:30" x14ac:dyDescent="0.2">
      <c r="B82" s="827"/>
      <c r="C82" s="844" t="s">
        <v>674</v>
      </c>
      <c r="D82" s="845"/>
      <c r="X82" s="2688">
        <f>+Attachment!X122</f>
        <v>0</v>
      </c>
      <c r="Y82" s="2688"/>
      <c r="Z82" s="2688"/>
      <c r="AA82" s="2688"/>
      <c r="AD82" s="839"/>
    </row>
    <row r="83" spans="2:30" x14ac:dyDescent="0.2">
      <c r="B83" s="831"/>
      <c r="C83" s="798"/>
      <c r="X83" s="2738"/>
      <c r="Y83" s="2738"/>
      <c r="Z83" s="2738"/>
      <c r="AA83" s="2738"/>
      <c r="AD83" s="839"/>
    </row>
    <row r="84" spans="2:30" x14ac:dyDescent="0.2">
      <c r="B84" s="826"/>
      <c r="C84" s="844" t="s">
        <v>499</v>
      </c>
      <c r="D84" s="845"/>
      <c r="X84" s="3225">
        <f>+Attachment!X124</f>
        <v>0</v>
      </c>
      <c r="Y84" s="3225"/>
      <c r="Z84" s="3225"/>
      <c r="AA84" s="3225"/>
      <c r="AD84" s="839"/>
    </row>
    <row r="85" spans="2:30" x14ac:dyDescent="0.2">
      <c r="C85" s="844"/>
      <c r="D85" s="845"/>
      <c r="X85" s="3225"/>
      <c r="Y85" s="3225"/>
      <c r="Z85" s="3225"/>
      <c r="AA85" s="3225"/>
      <c r="AD85" s="839"/>
    </row>
    <row r="86" spans="2:30" x14ac:dyDescent="0.2">
      <c r="C86" s="844" t="s">
        <v>500</v>
      </c>
      <c r="X86" s="2688">
        <f>+Attachment!X126</f>
        <v>0</v>
      </c>
      <c r="Y86" s="2688"/>
      <c r="Z86" s="2688"/>
      <c r="AA86" s="2688"/>
      <c r="AD86" s="839"/>
    </row>
    <row r="87" spans="2:30" x14ac:dyDescent="0.2">
      <c r="C87" s="798"/>
      <c r="X87" s="2688"/>
      <c r="Y87" s="2688"/>
      <c r="Z87" s="2688"/>
      <c r="AA87" s="2688"/>
      <c r="AD87" s="839"/>
    </row>
    <row r="88" spans="2:30" x14ac:dyDescent="0.2">
      <c r="C88" s="844" t="s">
        <v>501</v>
      </c>
      <c r="X88" s="2688"/>
      <c r="Y88" s="2688"/>
      <c r="Z88" s="2688"/>
      <c r="AA88" s="2688"/>
      <c r="AD88" s="839"/>
    </row>
    <row r="89" spans="2:30" x14ac:dyDescent="0.2">
      <c r="D89" s="844" t="s">
        <v>675</v>
      </c>
      <c r="X89" s="2688" t="e">
        <f>+Attachment!X129</f>
        <v>#VALUE!</v>
      </c>
      <c r="Y89" s="2688"/>
      <c r="Z89" s="2688"/>
      <c r="AA89" s="2688"/>
      <c r="AD89" s="839"/>
    </row>
    <row r="90" spans="2:30" x14ac:dyDescent="0.2">
      <c r="C90" s="798"/>
      <c r="X90" s="2738"/>
      <c r="Y90" s="2738"/>
      <c r="Z90" s="2738"/>
      <c r="AA90" s="2738"/>
      <c r="AD90" s="839"/>
    </row>
    <row r="91" spans="2:30" x14ac:dyDescent="0.2">
      <c r="C91" s="844" t="s">
        <v>502</v>
      </c>
      <c r="X91" s="3225" t="e">
        <f>+Attachment!X131</f>
        <v>#VALUE!</v>
      </c>
      <c r="Y91" s="3225"/>
      <c r="Z91" s="3225"/>
      <c r="AA91" s="3225"/>
      <c r="AD91" s="839"/>
    </row>
    <row r="92" spans="2:30" x14ac:dyDescent="0.2">
      <c r="C92" s="798"/>
      <c r="X92" s="2688"/>
      <c r="Y92" s="2688"/>
      <c r="Z92" s="2688"/>
      <c r="AA92" s="2688"/>
      <c r="AD92" s="839"/>
    </row>
    <row r="93" spans="2:30" x14ac:dyDescent="0.2">
      <c r="C93" s="844" t="s">
        <v>503</v>
      </c>
      <c r="X93" s="3228">
        <f>+Attachment!X133</f>
        <v>0</v>
      </c>
      <c r="Y93" s="3228"/>
      <c r="Z93" s="3228"/>
      <c r="AA93" s="3228"/>
      <c r="AD93" s="839"/>
    </row>
    <row r="94" spans="2:30" x14ac:dyDescent="0.2">
      <c r="C94" s="798"/>
      <c r="X94" s="2738"/>
      <c r="Y94" s="2738"/>
      <c r="Z94" s="2738"/>
      <c r="AA94" s="2738"/>
      <c r="AD94" s="839"/>
    </row>
    <row r="95" spans="2:30" ht="13.5" thickBot="1" x14ac:dyDescent="0.25">
      <c r="C95" s="798"/>
      <c r="X95" s="2688"/>
      <c r="Y95" s="2688"/>
      <c r="Z95" s="2688"/>
      <c r="AA95" s="2688"/>
      <c r="AD95" s="839"/>
    </row>
    <row r="96" spans="2:30" ht="13.5" thickBot="1" x14ac:dyDescent="0.25">
      <c r="C96" s="815" t="s">
        <v>504</v>
      </c>
      <c r="D96" s="814"/>
      <c r="E96" s="814"/>
      <c r="F96" s="814"/>
      <c r="G96" s="814"/>
      <c r="H96" s="814"/>
      <c r="I96" s="814"/>
      <c r="J96" s="814"/>
      <c r="K96" s="814"/>
      <c r="L96" s="814"/>
      <c r="M96" s="814"/>
      <c r="N96" s="814"/>
      <c r="O96" s="814"/>
      <c r="P96" s="814"/>
      <c r="Q96" s="814"/>
      <c r="R96" s="814"/>
      <c r="S96" s="814"/>
      <c r="T96" s="814"/>
      <c r="U96" s="814"/>
      <c r="V96" s="814"/>
      <c r="W96" s="814"/>
      <c r="X96" s="3229" t="e">
        <f>+Attachment!X136</f>
        <v>#VALUE!</v>
      </c>
      <c r="Y96" s="3230"/>
      <c r="Z96" s="3230"/>
      <c r="AA96" s="3231"/>
      <c r="AD96" s="839"/>
    </row>
    <row r="97" spans="2:31" x14ac:dyDescent="0.2">
      <c r="X97" s="2688"/>
      <c r="Y97" s="2688"/>
      <c r="Z97" s="2688"/>
      <c r="AA97" s="2688"/>
      <c r="AB97" s="814"/>
      <c r="AC97" s="814"/>
      <c r="AD97" s="838"/>
    </row>
    <row r="98" spans="2:31" x14ac:dyDescent="0.2">
      <c r="C98" s="845" t="str">
        <f>IF(ISBLANK(dateofdeparture)=TRUE,"*)  Tidak termasuk yang dikenai PPh final dan penghasilan yang bukan obyek pajak","*)   Sebagaimana terlihat pada EPO terlampir, saya meninggalkan Indonesia pada "&amp;TEXT(dateofdeparture,"dd/mm/yy")&amp;" "&amp;" sehingga PPh 25 saya NIHIL")</f>
        <v>*)  Tidak termasuk yang dikenai PPh final dan penghasilan yang bukan obyek pajak</v>
      </c>
      <c r="AD98" s="839"/>
    </row>
    <row r="99" spans="2:31" ht="45.75" customHeight="1" x14ac:dyDescent="0.2">
      <c r="C99" s="3238" t="str">
        <f>IF(Attachment!C139=Attachment!AE137,AE100,IF('GENERAL INFO'!W55="X",AE99," "))</f>
        <v xml:space="preserve"> </v>
      </c>
      <c r="D99" s="3238"/>
      <c r="E99" s="3238"/>
      <c r="F99" s="3238"/>
      <c r="G99" s="3238"/>
      <c r="H99" s="3238"/>
      <c r="I99" s="3238"/>
      <c r="J99" s="3238"/>
      <c r="K99" s="3238"/>
      <c r="L99" s="3238"/>
      <c r="M99" s="3238"/>
      <c r="N99" s="3238"/>
      <c r="O99" s="3238"/>
      <c r="P99" s="3238"/>
      <c r="Q99" s="3238"/>
      <c r="R99" s="3238"/>
      <c r="S99" s="3238"/>
      <c r="T99" s="3238"/>
      <c r="U99" s="3238"/>
      <c r="V99" s="3238"/>
      <c r="W99" s="3238"/>
      <c r="X99" s="3238"/>
      <c r="Y99" s="3238"/>
      <c r="Z99" s="3238"/>
      <c r="AA99" s="3238"/>
      <c r="AB99" s="3238"/>
      <c r="AD99" s="839"/>
      <c r="AE99" s="799" t="str">
        <f>IF('GENERAL INFO'!W55="X","**)  Perhitungan PPh 25 untuk tahun "&amp;(taxyear+1)&amp;" "&amp;" adalah Nihil, karena SPT PPh Tahun "&amp;(taxyear)&amp;" "&amp;"telah saya laporkan bersamaan dengan SPT PPh Tahun "&amp;(taxyear+1)&amp;" "&amp;" (KEP-28/PJ.41/1993).","")</f>
        <v/>
      </c>
    </row>
    <row r="100" spans="2:31" x14ac:dyDescent="0.2">
      <c r="C100" s="846"/>
      <c r="D100" s="824"/>
      <c r="E100" s="824"/>
      <c r="F100" s="824"/>
      <c r="G100" s="824"/>
      <c r="H100" s="824"/>
      <c r="I100" s="824"/>
      <c r="J100" s="824"/>
      <c r="K100" s="824"/>
      <c r="L100" s="824"/>
      <c r="M100" s="824"/>
      <c r="N100" s="824"/>
      <c r="O100" s="824"/>
      <c r="P100" s="824"/>
      <c r="Q100" s="824"/>
      <c r="R100" s="824"/>
      <c r="S100" s="824"/>
      <c r="T100" s="824"/>
      <c r="U100" s="824"/>
      <c r="V100" s="824"/>
      <c r="W100" s="824"/>
      <c r="X100" s="824"/>
      <c r="Y100" s="824"/>
      <c r="AD100" s="839"/>
      <c r="AE100" s="799" t="s">
        <v>1117</v>
      </c>
    </row>
    <row r="101" spans="2:31" x14ac:dyDescent="0.2">
      <c r="C101" s="845"/>
      <c r="D101" s="808"/>
      <c r="E101" s="808"/>
      <c r="F101" s="808"/>
      <c r="G101" s="808"/>
      <c r="H101" s="808"/>
      <c r="I101" s="828"/>
      <c r="J101" s="828"/>
      <c r="K101" s="825"/>
      <c r="L101" s="832"/>
      <c r="M101" s="832"/>
      <c r="N101" s="832"/>
      <c r="O101" s="832"/>
      <c r="P101" s="832"/>
      <c r="Q101" s="832"/>
      <c r="R101" s="832"/>
      <c r="S101" s="832"/>
      <c r="T101" s="832"/>
      <c r="U101" s="832"/>
      <c r="V101" s="832"/>
      <c r="W101" s="832"/>
      <c r="X101" s="832"/>
      <c r="Y101" s="832"/>
      <c r="Z101" s="832"/>
      <c r="AD101" s="839"/>
    </row>
    <row r="102" spans="2:31" ht="4.5" customHeight="1" x14ac:dyDescent="0.2">
      <c r="C102" s="845"/>
      <c r="D102" s="808"/>
      <c r="E102" s="808"/>
      <c r="F102" s="808"/>
      <c r="G102" s="808"/>
      <c r="H102" s="808"/>
      <c r="I102" s="828"/>
      <c r="J102" s="828"/>
      <c r="K102" s="825"/>
      <c r="L102" s="832"/>
      <c r="M102" s="832"/>
      <c r="N102" s="832"/>
      <c r="O102" s="832"/>
      <c r="P102" s="832"/>
      <c r="Q102" s="832"/>
      <c r="R102" s="832"/>
      <c r="S102" s="832"/>
      <c r="T102" s="832"/>
      <c r="U102" s="832"/>
      <c r="V102" s="832"/>
      <c r="W102" s="832"/>
      <c r="X102" s="832"/>
      <c r="Y102" s="832"/>
      <c r="Z102" s="832"/>
      <c r="AD102" s="839"/>
    </row>
    <row r="103" spans="2:31" ht="9.75" customHeight="1" x14ac:dyDescent="0.2">
      <c r="D103" s="846"/>
      <c r="E103" s="824"/>
      <c r="F103" s="824"/>
      <c r="G103" s="824"/>
      <c r="H103" s="824"/>
      <c r="I103" s="824"/>
      <c r="J103" s="824"/>
      <c r="K103" s="824"/>
      <c r="L103" s="824"/>
      <c r="M103" s="824"/>
      <c r="N103" s="824"/>
      <c r="O103" s="824"/>
      <c r="P103" s="824"/>
      <c r="Q103" s="824"/>
      <c r="R103" s="824"/>
      <c r="S103" s="824"/>
      <c r="T103" s="824"/>
      <c r="U103" s="824"/>
      <c r="V103" s="824"/>
      <c r="W103" s="824"/>
      <c r="X103" s="824"/>
      <c r="Y103" s="824"/>
      <c r="Z103" s="824"/>
      <c r="AD103" s="839"/>
    </row>
    <row r="104" spans="2:31" x14ac:dyDescent="0.2">
      <c r="AD104" s="839"/>
    </row>
    <row r="105" spans="2:31" x14ac:dyDescent="0.2">
      <c r="AD105" s="839"/>
    </row>
    <row r="106" spans="2:31" x14ac:dyDescent="0.2">
      <c r="AD106" s="839"/>
    </row>
    <row r="107" spans="2:31" ht="20.25" x14ac:dyDescent="0.3">
      <c r="C107" s="820" t="s">
        <v>533</v>
      </c>
      <c r="E107" s="824"/>
      <c r="F107" s="824"/>
      <c r="G107" s="824"/>
      <c r="H107" s="824"/>
      <c r="I107" s="824"/>
      <c r="J107" s="824"/>
      <c r="K107" s="824"/>
      <c r="L107" s="824"/>
      <c r="M107" s="824"/>
      <c r="N107" s="824"/>
      <c r="O107" s="824"/>
      <c r="P107" s="824"/>
      <c r="Q107" s="824"/>
      <c r="R107" s="824"/>
      <c r="S107" s="824"/>
      <c r="T107" s="824"/>
      <c r="U107" s="824"/>
      <c r="V107" s="824"/>
      <c r="W107" s="824"/>
      <c r="AA107" s="839"/>
    </row>
    <row r="108" spans="2:31" ht="13.5" thickBot="1" x14ac:dyDescent="0.25">
      <c r="D108" s="824"/>
      <c r="E108" s="824"/>
      <c r="F108" s="824"/>
      <c r="G108" s="824"/>
      <c r="H108" s="824"/>
      <c r="I108" s="824"/>
      <c r="J108" s="824"/>
      <c r="K108" s="824"/>
      <c r="L108" s="824"/>
      <c r="M108" s="824"/>
      <c r="N108" s="824"/>
      <c r="O108" s="824"/>
      <c r="P108" s="824"/>
      <c r="Q108" s="824"/>
      <c r="R108" s="824"/>
      <c r="S108" s="824"/>
      <c r="T108" s="824"/>
      <c r="U108" s="824"/>
      <c r="V108" s="824"/>
      <c r="W108" s="824"/>
      <c r="AA108" s="839"/>
    </row>
    <row r="109" spans="2:31" ht="18" customHeight="1" x14ac:dyDescent="0.2">
      <c r="B109" s="827"/>
      <c r="C109" s="2666" t="s">
        <v>534</v>
      </c>
      <c r="D109" s="2667"/>
      <c r="E109" s="2667"/>
      <c r="F109" s="2667"/>
      <c r="G109" s="2667"/>
      <c r="H109" s="2668"/>
      <c r="I109" s="3246" t="s">
        <v>531</v>
      </c>
      <c r="J109" s="3246"/>
      <c r="K109" s="3246"/>
      <c r="L109" s="3246"/>
      <c r="M109" s="3248" t="s">
        <v>535</v>
      </c>
      <c r="N109" s="3249"/>
      <c r="O109" s="3249"/>
      <c r="P109" s="3249"/>
      <c r="Q109" s="3249"/>
      <c r="R109" s="3249"/>
      <c r="S109" s="3249"/>
      <c r="T109" s="3250"/>
      <c r="U109" s="827"/>
      <c r="V109" s="827"/>
      <c r="W109" s="827"/>
      <c r="AA109" s="839"/>
    </row>
    <row r="110" spans="2:31" ht="30.75" customHeight="1" thickBot="1" x14ac:dyDescent="0.25">
      <c r="B110" s="827"/>
      <c r="C110" s="3215"/>
      <c r="D110" s="3216"/>
      <c r="E110" s="3216"/>
      <c r="F110" s="3216"/>
      <c r="G110" s="3216"/>
      <c r="H110" s="3217"/>
      <c r="I110" s="3247"/>
      <c r="J110" s="3247"/>
      <c r="K110" s="3247"/>
      <c r="L110" s="3247"/>
      <c r="M110" s="3232" t="s">
        <v>536</v>
      </c>
      <c r="N110" s="3233"/>
      <c r="O110" s="3233"/>
      <c r="P110" s="3234"/>
      <c r="Q110" s="3235" t="s">
        <v>537</v>
      </c>
      <c r="R110" s="3236"/>
      <c r="S110" s="3236"/>
      <c r="T110" s="3237"/>
      <c r="U110" s="827"/>
      <c r="V110" s="827"/>
      <c r="W110" s="827"/>
      <c r="AA110" s="839"/>
    </row>
    <row r="111" spans="2:31" ht="13.5" thickTop="1" x14ac:dyDescent="0.2">
      <c r="B111" s="827"/>
      <c r="C111" s="3243"/>
      <c r="D111" s="3244"/>
      <c r="E111" s="3244"/>
      <c r="F111" s="3244"/>
      <c r="G111" s="3244"/>
      <c r="H111" s="3245"/>
      <c r="I111" s="3239"/>
      <c r="J111" s="3239"/>
      <c r="K111" s="3239"/>
      <c r="L111" s="3239"/>
      <c r="M111" s="3239"/>
      <c r="N111" s="3239"/>
      <c r="O111" s="3239"/>
      <c r="P111" s="3239"/>
      <c r="Q111" s="3240"/>
      <c r="R111" s="3241"/>
      <c r="S111" s="3241"/>
      <c r="T111" s="3242"/>
      <c r="U111" s="827"/>
      <c r="V111" s="827"/>
      <c r="W111" s="827"/>
      <c r="AA111" s="839"/>
    </row>
    <row r="112" spans="2:31" x14ac:dyDescent="0.2">
      <c r="B112" s="827"/>
      <c r="C112" s="2703">
        <f>+Attachment!C148</f>
        <v>0</v>
      </c>
      <c r="D112" s="3213"/>
      <c r="E112" s="3213"/>
      <c r="F112" s="3213"/>
      <c r="G112" s="3213"/>
      <c r="H112" s="3214"/>
      <c r="I112" s="3218">
        <f>+Attachment!I148</f>
        <v>0</v>
      </c>
      <c r="J112" s="3218"/>
      <c r="K112" s="3218"/>
      <c r="L112" s="3218"/>
      <c r="M112" s="3218">
        <f>+Attachment!M148</f>
        <v>0</v>
      </c>
      <c r="N112" s="3218"/>
      <c r="O112" s="3218"/>
      <c r="P112" s="3218"/>
      <c r="Q112" s="3219">
        <f>+Attachment!Q148</f>
        <v>0</v>
      </c>
      <c r="R112" s="3218"/>
      <c r="S112" s="3218"/>
      <c r="T112" s="3220"/>
      <c r="U112" s="827"/>
      <c r="V112" s="827"/>
      <c r="W112" s="827"/>
      <c r="AA112" s="839"/>
    </row>
    <row r="113" spans="1:30" x14ac:dyDescent="0.2">
      <c r="B113" s="827"/>
      <c r="C113" s="2703">
        <f>+Attachment!C149</f>
        <v>0</v>
      </c>
      <c r="D113" s="3213"/>
      <c r="E113" s="3213"/>
      <c r="F113" s="3213"/>
      <c r="G113" s="3213"/>
      <c r="H113" s="3214"/>
      <c r="I113" s="3218">
        <f>+Attachment!I149</f>
        <v>0</v>
      </c>
      <c r="J113" s="3218"/>
      <c r="K113" s="3218"/>
      <c r="L113" s="3218"/>
      <c r="M113" s="3218">
        <f>+Attachment!M149</f>
        <v>0</v>
      </c>
      <c r="N113" s="3218"/>
      <c r="O113" s="3218"/>
      <c r="P113" s="3218"/>
      <c r="Q113" s="3219">
        <f>+Attachment!Q149</f>
        <v>0</v>
      </c>
      <c r="R113" s="3218"/>
      <c r="S113" s="3218"/>
      <c r="T113" s="3220"/>
      <c r="U113" s="827"/>
      <c r="V113" s="827"/>
      <c r="W113" s="827"/>
      <c r="AA113" s="839"/>
    </row>
    <row r="114" spans="1:30" x14ac:dyDescent="0.2">
      <c r="B114" s="827"/>
      <c r="C114" s="2703">
        <f>+Attachment!C150</f>
        <v>0</v>
      </c>
      <c r="D114" s="3213"/>
      <c r="E114" s="3213"/>
      <c r="F114" s="3213"/>
      <c r="G114" s="3213"/>
      <c r="H114" s="3214"/>
      <c r="I114" s="3218">
        <f>+Attachment!I150</f>
        <v>0</v>
      </c>
      <c r="J114" s="3218"/>
      <c r="K114" s="3218"/>
      <c r="L114" s="3218"/>
      <c r="M114" s="3218">
        <f>+Attachment!M150</f>
        <v>0</v>
      </c>
      <c r="N114" s="3218"/>
      <c r="O114" s="3218"/>
      <c r="P114" s="3218"/>
      <c r="Q114" s="3219">
        <f>+Attachment!Q150</f>
        <v>0</v>
      </c>
      <c r="R114" s="3218"/>
      <c r="S114" s="3218"/>
      <c r="T114" s="3220"/>
      <c r="U114" s="827"/>
      <c r="V114" s="827"/>
      <c r="W114" s="827"/>
      <c r="AA114" s="839"/>
    </row>
    <row r="115" spans="1:30" x14ac:dyDescent="0.2">
      <c r="B115" s="827"/>
      <c r="C115" s="2703">
        <f>+Attachment!C151</f>
        <v>0</v>
      </c>
      <c r="D115" s="3213"/>
      <c r="E115" s="3213"/>
      <c r="F115" s="3213"/>
      <c r="G115" s="3213"/>
      <c r="H115" s="3214"/>
      <c r="I115" s="3218">
        <f>+Attachment!I151</f>
        <v>0</v>
      </c>
      <c r="J115" s="3218"/>
      <c r="K115" s="3218"/>
      <c r="L115" s="3218"/>
      <c r="M115" s="3218">
        <f>+Attachment!M151</f>
        <v>0</v>
      </c>
      <c r="N115" s="3218"/>
      <c r="O115" s="3218"/>
      <c r="P115" s="3218"/>
      <c r="Q115" s="3219">
        <f>+Attachment!Q151</f>
        <v>0</v>
      </c>
      <c r="R115" s="3218"/>
      <c r="S115" s="3218"/>
      <c r="T115" s="3220"/>
      <c r="U115" s="827"/>
      <c r="V115" s="827"/>
      <c r="W115" s="827"/>
      <c r="AA115" s="839"/>
    </row>
    <row r="116" spans="1:30" x14ac:dyDescent="0.2">
      <c r="B116" s="827"/>
      <c r="C116" s="2703">
        <f>+Attachment!C152</f>
        <v>0</v>
      </c>
      <c r="D116" s="3213"/>
      <c r="E116" s="3213"/>
      <c r="F116" s="3213"/>
      <c r="G116" s="3213"/>
      <c r="H116" s="3214"/>
      <c r="I116" s="3218">
        <f>+Attachment!I152</f>
        <v>0</v>
      </c>
      <c r="J116" s="3218"/>
      <c r="K116" s="3218"/>
      <c r="L116" s="3218"/>
      <c r="M116" s="3218">
        <f>+Attachment!M152</f>
        <v>0</v>
      </c>
      <c r="N116" s="3218"/>
      <c r="O116" s="3218"/>
      <c r="P116" s="3218"/>
      <c r="Q116" s="3219">
        <f>+Attachment!Q152</f>
        <v>0</v>
      </c>
      <c r="R116" s="3218"/>
      <c r="S116" s="3218"/>
      <c r="T116" s="3220"/>
      <c r="U116" s="827"/>
      <c r="V116" s="827"/>
      <c r="W116" s="827"/>
      <c r="AA116" s="839"/>
    </row>
    <row r="117" spans="1:30" x14ac:dyDescent="0.2">
      <c r="B117" s="827"/>
      <c r="C117" s="2703">
        <f>+Attachment!C153</f>
        <v>0</v>
      </c>
      <c r="D117" s="3213"/>
      <c r="E117" s="3213"/>
      <c r="F117" s="3213"/>
      <c r="G117" s="3213"/>
      <c r="H117" s="3214"/>
      <c r="I117" s="3218">
        <f>+Attachment!I153</f>
        <v>0</v>
      </c>
      <c r="J117" s="3218"/>
      <c r="K117" s="3218"/>
      <c r="L117" s="3218"/>
      <c r="M117" s="3218">
        <f>+Attachment!M153</f>
        <v>0</v>
      </c>
      <c r="N117" s="3218"/>
      <c r="O117" s="3218"/>
      <c r="P117" s="3218"/>
      <c r="Q117" s="3219">
        <f>+Attachment!Q153</f>
        <v>0</v>
      </c>
      <c r="R117" s="3218"/>
      <c r="S117" s="3218"/>
      <c r="T117" s="3220"/>
      <c r="U117" s="827"/>
      <c r="V117" s="827"/>
      <c r="W117" s="827"/>
      <c r="AA117" s="839"/>
    </row>
    <row r="118" spans="1:30" x14ac:dyDescent="0.2">
      <c r="B118" s="827"/>
      <c r="C118" s="2703">
        <f>+Attachment!C154</f>
        <v>0</v>
      </c>
      <c r="D118" s="3213"/>
      <c r="E118" s="3213"/>
      <c r="F118" s="3213"/>
      <c r="G118" s="3213"/>
      <c r="H118" s="3214"/>
      <c r="I118" s="3218">
        <f>+Attachment!I154</f>
        <v>0</v>
      </c>
      <c r="J118" s="3218"/>
      <c r="K118" s="3218"/>
      <c r="L118" s="3218"/>
      <c r="M118" s="3218">
        <f>+Attachment!M154</f>
        <v>0</v>
      </c>
      <c r="N118" s="3218"/>
      <c r="O118" s="3218"/>
      <c r="P118" s="3218"/>
      <c r="Q118" s="3219">
        <f>+Attachment!Q154</f>
        <v>0</v>
      </c>
      <c r="R118" s="3218"/>
      <c r="S118" s="3218"/>
      <c r="T118" s="3220"/>
      <c r="U118" s="827"/>
      <c r="V118" s="827"/>
      <c r="W118" s="827"/>
      <c r="AA118" s="839"/>
    </row>
    <row r="119" spans="1:30" x14ac:dyDescent="0.2">
      <c r="B119" s="827"/>
      <c r="C119" s="2703">
        <f>+Attachment!C155</f>
        <v>0</v>
      </c>
      <c r="D119" s="3213"/>
      <c r="E119" s="3213"/>
      <c r="F119" s="3213"/>
      <c r="G119" s="3213"/>
      <c r="H119" s="3214"/>
      <c r="I119" s="3218">
        <f>+Attachment!I155</f>
        <v>0</v>
      </c>
      <c r="J119" s="3218"/>
      <c r="K119" s="3218"/>
      <c r="L119" s="3218"/>
      <c r="M119" s="3218">
        <f>+Attachment!M155</f>
        <v>0</v>
      </c>
      <c r="N119" s="3218"/>
      <c r="O119" s="3218"/>
      <c r="P119" s="3218"/>
      <c r="Q119" s="3219">
        <f>+Attachment!Q155</f>
        <v>0</v>
      </c>
      <c r="R119" s="3218"/>
      <c r="S119" s="3218"/>
      <c r="T119" s="3220"/>
      <c r="U119" s="827"/>
      <c r="V119" s="827"/>
      <c r="W119" s="827"/>
      <c r="AA119" s="839"/>
    </row>
    <row r="120" spans="1:30" x14ac:dyDescent="0.2">
      <c r="B120" s="827"/>
      <c r="C120" s="3221"/>
      <c r="D120" s="3222"/>
      <c r="E120" s="3222"/>
      <c r="F120" s="3222"/>
      <c r="G120" s="3222"/>
      <c r="H120" s="3223"/>
      <c r="I120" s="3224"/>
      <c r="J120" s="3224"/>
      <c r="K120" s="3224"/>
      <c r="L120" s="3224"/>
      <c r="M120" s="3224"/>
      <c r="N120" s="3224"/>
      <c r="O120" s="3224"/>
      <c r="P120" s="3224"/>
      <c r="Q120" s="3224"/>
      <c r="R120" s="3224"/>
      <c r="S120" s="3224"/>
      <c r="T120" s="3226"/>
      <c r="U120" s="827"/>
      <c r="V120" s="827"/>
      <c r="W120" s="827"/>
      <c r="AA120" s="839"/>
    </row>
    <row r="121" spans="1:30" s="837" customFormat="1" ht="13.5" thickBot="1" x14ac:dyDescent="0.25">
      <c r="B121" s="831"/>
      <c r="C121" s="2719" t="s">
        <v>77</v>
      </c>
      <c r="D121" s="2720"/>
      <c r="E121" s="2720"/>
      <c r="F121" s="2720"/>
      <c r="G121" s="2720"/>
      <c r="H121" s="2721"/>
      <c r="I121" s="3212">
        <f>+SUM(I111:L120)</f>
        <v>0</v>
      </c>
      <c r="J121" s="3212"/>
      <c r="K121" s="3212"/>
      <c r="L121" s="3212"/>
      <c r="M121" s="3212">
        <f>+SUM(M111:P120)</f>
        <v>0</v>
      </c>
      <c r="N121" s="3212"/>
      <c r="O121" s="3212"/>
      <c r="P121" s="3212"/>
      <c r="Q121" s="3212">
        <f>+SUM(Q111:T120)</f>
        <v>0</v>
      </c>
      <c r="R121" s="3212"/>
      <c r="S121" s="3212"/>
      <c r="T121" s="3212"/>
      <c r="U121" s="831"/>
      <c r="V121" s="831"/>
      <c r="W121" s="831"/>
      <c r="AA121" s="847"/>
    </row>
    <row r="122" spans="1:30" x14ac:dyDescent="0.2">
      <c r="D122" s="826"/>
      <c r="E122" s="827"/>
      <c r="F122" s="827"/>
      <c r="G122" s="827"/>
      <c r="H122" s="827"/>
      <c r="I122" s="827"/>
      <c r="J122" s="827"/>
      <c r="K122" s="827"/>
      <c r="L122" s="827"/>
      <c r="M122" s="827"/>
      <c r="N122" s="827"/>
      <c r="O122" s="848"/>
      <c r="P122" s="848"/>
      <c r="Q122" s="848"/>
      <c r="R122" s="848"/>
      <c r="S122" s="848"/>
      <c r="T122" s="848"/>
      <c r="U122" s="848"/>
      <c r="V122" s="848"/>
      <c r="W122" s="848"/>
      <c r="X122" s="833"/>
      <c r="Y122" s="833"/>
      <c r="Z122" s="833"/>
      <c r="AD122" s="839"/>
    </row>
    <row r="123" spans="1:30" x14ac:dyDescent="0.2">
      <c r="AD123" s="839"/>
    </row>
    <row r="124" spans="1:30" x14ac:dyDescent="0.2">
      <c r="AD124" s="839"/>
    </row>
    <row r="125" spans="1:30" x14ac:dyDescent="0.2">
      <c r="AD125" s="839"/>
    </row>
    <row r="126" spans="1:30" ht="20.25" x14ac:dyDescent="0.3">
      <c r="A126" s="820" t="s">
        <v>795</v>
      </c>
      <c r="AC126" s="839"/>
      <c r="AD126" s="839"/>
    </row>
    <row r="127" spans="1:30" x14ac:dyDescent="0.2">
      <c r="AC127" s="839"/>
      <c r="AD127" s="839"/>
    </row>
    <row r="128" spans="1:30" ht="14.25" x14ac:dyDescent="0.2">
      <c r="A128" s="849" t="s">
        <v>629</v>
      </c>
    </row>
    <row r="129" spans="1:29" ht="13.5" thickBot="1" x14ac:dyDescent="0.25"/>
    <row r="130" spans="1:29" s="814" customFormat="1" ht="28.15" customHeight="1" x14ac:dyDescent="0.2">
      <c r="A130" s="998" t="s">
        <v>339</v>
      </c>
      <c r="B130" s="2799" t="s">
        <v>796</v>
      </c>
      <c r="C130" s="2801"/>
      <c r="D130" s="2799" t="s">
        <v>797</v>
      </c>
      <c r="E130" s="2800"/>
      <c r="F130" s="2800"/>
      <c r="G130" s="2800"/>
      <c r="H130" s="2800"/>
      <c r="I130" s="2800"/>
      <c r="J130" s="2800"/>
      <c r="K130" s="2800"/>
      <c r="L130" s="2800"/>
      <c r="M130" s="2800"/>
      <c r="N130" s="2801"/>
      <c r="O130" s="2799" t="s">
        <v>798</v>
      </c>
      <c r="P130" s="2800"/>
      <c r="Q130" s="2800"/>
      <c r="R130" s="2801"/>
      <c r="S130" s="2799" t="s">
        <v>799</v>
      </c>
      <c r="T130" s="2800"/>
      <c r="U130" s="2800"/>
      <c r="V130" s="2800"/>
      <c r="W130" s="2801"/>
      <c r="X130" s="2799" t="s">
        <v>800</v>
      </c>
      <c r="Y130" s="2800"/>
      <c r="Z130" s="2800"/>
      <c r="AA130" s="2800"/>
      <c r="AB130" s="2800"/>
      <c r="AC130" s="2802"/>
    </row>
    <row r="131" spans="1:29" s="850" customFormat="1" ht="15.6" customHeight="1" thickBot="1" x14ac:dyDescent="0.25">
      <c r="A131" s="999" t="s">
        <v>68</v>
      </c>
      <c r="B131" s="2058" t="s">
        <v>67</v>
      </c>
      <c r="C131" s="2059"/>
      <c r="D131" s="2058" t="s">
        <v>69</v>
      </c>
      <c r="E131" s="2791"/>
      <c r="F131" s="2791"/>
      <c r="G131" s="2791"/>
      <c r="H131" s="2791"/>
      <c r="I131" s="2791"/>
      <c r="J131" s="2791"/>
      <c r="K131" s="2791"/>
      <c r="L131" s="2791"/>
      <c r="M131" s="2791"/>
      <c r="N131" s="2059"/>
      <c r="O131" s="2058" t="s">
        <v>70</v>
      </c>
      <c r="P131" s="2791"/>
      <c r="Q131" s="2791"/>
      <c r="R131" s="2059"/>
      <c r="S131" s="2058" t="s">
        <v>71</v>
      </c>
      <c r="T131" s="2791"/>
      <c r="U131" s="2791"/>
      <c r="V131" s="2791"/>
      <c r="W131" s="2059"/>
      <c r="X131" s="2058" t="s">
        <v>104</v>
      </c>
      <c r="Y131" s="2791"/>
      <c r="Z131" s="2791"/>
      <c r="AA131" s="2791"/>
      <c r="AB131" s="2791"/>
      <c r="AC131" s="2792"/>
    </row>
    <row r="132" spans="1:29" x14ac:dyDescent="0.2">
      <c r="A132" s="851">
        <v>1</v>
      </c>
      <c r="B132" s="3200" t="str">
        <f ca="1">'A &amp; L INFO'!Q8</f>
        <v/>
      </c>
      <c r="C132" s="3201"/>
      <c r="D132" s="3184" t="str">
        <f ca="1">'A &amp; L INFO'!S8</f>
        <v/>
      </c>
      <c r="E132" s="3185"/>
      <c r="F132" s="3185"/>
      <c r="G132" s="3185"/>
      <c r="H132" s="3185"/>
      <c r="I132" s="3185"/>
      <c r="J132" s="3185"/>
      <c r="K132" s="3185"/>
      <c r="L132" s="3185"/>
      <c r="M132" s="3185"/>
      <c r="N132" s="3186"/>
      <c r="O132" s="3209" t="str">
        <f>IF('A &amp; L INFO'!U8&lt;&gt;"",'A &amp; L INFO'!U8,"")</f>
        <v/>
      </c>
      <c r="P132" s="3210"/>
      <c r="Q132" s="3210"/>
      <c r="R132" s="3211"/>
      <c r="S132" s="3206" t="str">
        <f ca="1">'A &amp; L INFO'!T8</f>
        <v/>
      </c>
      <c r="T132" s="3207"/>
      <c r="U132" s="3207"/>
      <c r="V132" s="3207"/>
      <c r="W132" s="3208"/>
      <c r="X132" s="1038"/>
      <c r="Y132" s="1039"/>
      <c r="Z132" s="1039"/>
      <c r="AA132" s="1039"/>
      <c r="AB132" s="1039"/>
      <c r="AC132" s="1040"/>
    </row>
    <row r="133" spans="1:29" x14ac:dyDescent="0.2">
      <c r="A133" s="851">
        <v>2</v>
      </c>
      <c r="B133" s="3198" t="str">
        <f ca="1">'A &amp; L INFO'!Q9</f>
        <v/>
      </c>
      <c r="C133" s="3199"/>
      <c r="D133" s="3187" t="str">
        <f ca="1">'A &amp; L INFO'!S9</f>
        <v/>
      </c>
      <c r="E133" s="3188"/>
      <c r="F133" s="3188"/>
      <c r="G133" s="3188"/>
      <c r="H133" s="3188"/>
      <c r="I133" s="3188"/>
      <c r="J133" s="3188"/>
      <c r="K133" s="3188"/>
      <c r="L133" s="3188"/>
      <c r="M133" s="3188"/>
      <c r="N133" s="3189"/>
      <c r="O133" s="3174" t="str">
        <f>IF('A &amp; L INFO'!U9&lt;&gt;"",'A &amp; L INFO'!U9,"")</f>
        <v/>
      </c>
      <c r="P133" s="3175"/>
      <c r="Q133" s="3175"/>
      <c r="R133" s="3176"/>
      <c r="S133" s="3193" t="str">
        <f ca="1">'A &amp; L INFO'!T9</f>
        <v/>
      </c>
      <c r="T133" s="3194"/>
      <c r="U133" s="3194"/>
      <c r="V133" s="3194"/>
      <c r="W133" s="3195"/>
      <c r="X133" s="1038"/>
      <c r="Y133" s="1039"/>
      <c r="Z133" s="1039"/>
      <c r="AA133" s="1039"/>
      <c r="AB133" s="1039"/>
      <c r="AC133" s="1040"/>
    </row>
    <row r="134" spans="1:29" x14ac:dyDescent="0.2">
      <c r="A134" s="851">
        <v>3</v>
      </c>
      <c r="B134" s="3198" t="str">
        <f ca="1">'A &amp; L INFO'!Q10</f>
        <v/>
      </c>
      <c r="C134" s="3199"/>
      <c r="D134" s="3187" t="str">
        <f ca="1">'A &amp; L INFO'!S10</f>
        <v/>
      </c>
      <c r="E134" s="3188"/>
      <c r="F134" s="3188"/>
      <c r="G134" s="3188"/>
      <c r="H134" s="3188"/>
      <c r="I134" s="3188"/>
      <c r="J134" s="3188"/>
      <c r="K134" s="3188"/>
      <c r="L134" s="3188"/>
      <c r="M134" s="3188"/>
      <c r="N134" s="3189"/>
      <c r="O134" s="3174" t="str">
        <f>IF('A &amp; L INFO'!U10&lt;&gt;"",'A &amp; L INFO'!U10,"")</f>
        <v/>
      </c>
      <c r="P134" s="3175"/>
      <c r="Q134" s="3175"/>
      <c r="R134" s="3176"/>
      <c r="S134" s="3193" t="str">
        <f ca="1">'A &amp; L INFO'!T10</f>
        <v/>
      </c>
      <c r="T134" s="3194"/>
      <c r="U134" s="3194"/>
      <c r="V134" s="3194"/>
      <c r="W134" s="3195"/>
      <c r="X134" s="1038"/>
      <c r="Y134" s="1039"/>
      <c r="Z134" s="1039"/>
      <c r="AA134" s="1039"/>
      <c r="AB134" s="1039"/>
      <c r="AC134" s="1040"/>
    </row>
    <row r="135" spans="1:29" x14ac:dyDescent="0.2">
      <c r="A135" s="851">
        <v>4</v>
      </c>
      <c r="B135" s="3198" t="str">
        <f ca="1">'A &amp; L INFO'!Q11</f>
        <v/>
      </c>
      <c r="C135" s="3199"/>
      <c r="D135" s="3187" t="str">
        <f ca="1">'A &amp; L INFO'!S11</f>
        <v/>
      </c>
      <c r="E135" s="3188"/>
      <c r="F135" s="3188"/>
      <c r="G135" s="3188"/>
      <c r="H135" s="3188"/>
      <c r="I135" s="3188"/>
      <c r="J135" s="3188"/>
      <c r="K135" s="3188"/>
      <c r="L135" s="3188"/>
      <c r="M135" s="3188"/>
      <c r="N135" s="3189"/>
      <c r="O135" s="3174" t="str">
        <f>IF('A &amp; L INFO'!U11&lt;&gt;"",'A &amp; L INFO'!U11,"")</f>
        <v/>
      </c>
      <c r="P135" s="3175"/>
      <c r="Q135" s="3175"/>
      <c r="R135" s="3176"/>
      <c r="S135" s="3193" t="str">
        <f ca="1">'A &amp; L INFO'!T11</f>
        <v/>
      </c>
      <c r="T135" s="3194"/>
      <c r="U135" s="3194"/>
      <c r="V135" s="3194"/>
      <c r="W135" s="3195"/>
      <c r="X135" s="1038"/>
      <c r="Y135" s="1039"/>
      <c r="Z135" s="1039"/>
      <c r="AA135" s="1039"/>
      <c r="AB135" s="1039"/>
      <c r="AC135" s="1040"/>
    </row>
    <row r="136" spans="1:29" x14ac:dyDescent="0.2">
      <c r="A136" s="851">
        <v>5</v>
      </c>
      <c r="B136" s="3198" t="str">
        <f ca="1">'A &amp; L INFO'!Q12</f>
        <v/>
      </c>
      <c r="C136" s="3199"/>
      <c r="D136" s="3187" t="str">
        <f ca="1">'A &amp; L INFO'!S12</f>
        <v/>
      </c>
      <c r="E136" s="3188"/>
      <c r="F136" s="3188"/>
      <c r="G136" s="3188"/>
      <c r="H136" s="3188"/>
      <c r="I136" s="3188"/>
      <c r="J136" s="3188"/>
      <c r="K136" s="3188"/>
      <c r="L136" s="3188"/>
      <c r="M136" s="3188"/>
      <c r="N136" s="3189"/>
      <c r="O136" s="3174" t="str">
        <f>IF('A &amp; L INFO'!U12&lt;&gt;"",'A &amp; L INFO'!U12,"")</f>
        <v/>
      </c>
      <c r="P136" s="3175"/>
      <c r="Q136" s="3175"/>
      <c r="R136" s="3176"/>
      <c r="S136" s="3193" t="str">
        <f ca="1">'A &amp; L INFO'!T12</f>
        <v/>
      </c>
      <c r="T136" s="3194"/>
      <c r="U136" s="3194"/>
      <c r="V136" s="3194"/>
      <c r="W136" s="3195"/>
      <c r="X136" s="1038"/>
      <c r="Y136" s="1039"/>
      <c r="Z136" s="1039"/>
      <c r="AA136" s="1039"/>
      <c r="AB136" s="1039"/>
      <c r="AC136" s="1040"/>
    </row>
    <row r="137" spans="1:29" x14ac:dyDescent="0.2">
      <c r="A137" s="851">
        <v>6</v>
      </c>
      <c r="B137" s="3198" t="str">
        <f ca="1">'A &amp; L INFO'!Q13</f>
        <v/>
      </c>
      <c r="C137" s="3199"/>
      <c r="D137" s="3187" t="str">
        <f ca="1">'A &amp; L INFO'!S13</f>
        <v/>
      </c>
      <c r="E137" s="3188"/>
      <c r="F137" s="3188"/>
      <c r="G137" s="3188"/>
      <c r="H137" s="3188"/>
      <c r="I137" s="3188"/>
      <c r="J137" s="3188"/>
      <c r="K137" s="3188"/>
      <c r="L137" s="3188"/>
      <c r="M137" s="3188"/>
      <c r="N137" s="3189"/>
      <c r="O137" s="3174" t="str">
        <f>IF('A &amp; L INFO'!U13&lt;&gt;"",'A &amp; L INFO'!U13,"")</f>
        <v/>
      </c>
      <c r="P137" s="3175"/>
      <c r="Q137" s="3175"/>
      <c r="R137" s="3176"/>
      <c r="S137" s="3193" t="str">
        <f ca="1">'A &amp; L INFO'!T13</f>
        <v/>
      </c>
      <c r="T137" s="3194"/>
      <c r="U137" s="3194"/>
      <c r="V137" s="3194"/>
      <c r="W137" s="3195"/>
      <c r="X137" s="1038"/>
      <c r="Y137" s="1039"/>
      <c r="Z137" s="1039"/>
      <c r="AA137" s="1039"/>
      <c r="AB137" s="1039"/>
      <c r="AC137" s="1040"/>
    </row>
    <row r="138" spans="1:29" x14ac:dyDescent="0.2">
      <c r="A138" s="851">
        <v>7</v>
      </c>
      <c r="B138" s="3198" t="str">
        <f ca="1">'A &amp; L INFO'!Q14</f>
        <v/>
      </c>
      <c r="C138" s="3199"/>
      <c r="D138" s="3187" t="str">
        <f ca="1">'A &amp; L INFO'!S14</f>
        <v/>
      </c>
      <c r="E138" s="3188"/>
      <c r="F138" s="3188"/>
      <c r="G138" s="3188"/>
      <c r="H138" s="3188"/>
      <c r="I138" s="3188"/>
      <c r="J138" s="3188"/>
      <c r="K138" s="3188"/>
      <c r="L138" s="3188"/>
      <c r="M138" s="3188"/>
      <c r="N138" s="3189"/>
      <c r="O138" s="3174" t="str">
        <f>IF('A &amp; L INFO'!U14&lt;&gt;"",'A &amp; L INFO'!U14,"")</f>
        <v/>
      </c>
      <c r="P138" s="3175"/>
      <c r="Q138" s="3175"/>
      <c r="R138" s="3176"/>
      <c r="S138" s="3193" t="str">
        <f ca="1">'A &amp; L INFO'!T14</f>
        <v/>
      </c>
      <c r="T138" s="3194"/>
      <c r="U138" s="3194"/>
      <c r="V138" s="3194"/>
      <c r="W138" s="3195"/>
      <c r="X138" s="1038"/>
      <c r="Y138" s="1039"/>
      <c r="Z138" s="1039"/>
      <c r="AA138" s="1039"/>
      <c r="AB138" s="1039"/>
      <c r="AC138" s="1040"/>
    </row>
    <row r="139" spans="1:29" x14ac:dyDescent="0.2">
      <c r="A139" s="851">
        <v>8</v>
      </c>
      <c r="B139" s="3198" t="str">
        <f ca="1">'A &amp; L INFO'!Q15</f>
        <v/>
      </c>
      <c r="C139" s="3199"/>
      <c r="D139" s="3187" t="str">
        <f ca="1">'A &amp; L INFO'!S15</f>
        <v/>
      </c>
      <c r="E139" s="3188"/>
      <c r="F139" s="3188"/>
      <c r="G139" s="3188"/>
      <c r="H139" s="3188"/>
      <c r="I139" s="3188"/>
      <c r="J139" s="3188"/>
      <c r="K139" s="3188"/>
      <c r="L139" s="3188"/>
      <c r="M139" s="3188"/>
      <c r="N139" s="3189"/>
      <c r="O139" s="3174" t="str">
        <f>IF('A &amp; L INFO'!U15&lt;&gt;"",'A &amp; L INFO'!U15,"")</f>
        <v/>
      </c>
      <c r="P139" s="3175"/>
      <c r="Q139" s="3175"/>
      <c r="R139" s="3176"/>
      <c r="S139" s="3193" t="str">
        <f ca="1">'A &amp; L INFO'!T15</f>
        <v/>
      </c>
      <c r="T139" s="3194"/>
      <c r="U139" s="3194"/>
      <c r="V139" s="3194"/>
      <c r="W139" s="3195"/>
      <c r="X139" s="1038"/>
      <c r="Y139" s="1039"/>
      <c r="Z139" s="1039"/>
      <c r="AA139" s="1039"/>
      <c r="AB139" s="1039"/>
      <c r="AC139" s="1040"/>
    </row>
    <row r="140" spans="1:29" x14ac:dyDescent="0.2">
      <c r="A140" s="851">
        <v>9</v>
      </c>
      <c r="B140" s="3198" t="str">
        <f ca="1">'A &amp; L INFO'!Q16</f>
        <v/>
      </c>
      <c r="C140" s="3199"/>
      <c r="D140" s="3187" t="str">
        <f ca="1">'A &amp; L INFO'!S16</f>
        <v/>
      </c>
      <c r="E140" s="3188"/>
      <c r="F140" s="3188"/>
      <c r="G140" s="3188"/>
      <c r="H140" s="3188"/>
      <c r="I140" s="3188"/>
      <c r="J140" s="3188"/>
      <c r="K140" s="3188"/>
      <c r="L140" s="3188"/>
      <c r="M140" s="3188"/>
      <c r="N140" s="3189"/>
      <c r="O140" s="3174" t="str">
        <f>IF('A &amp; L INFO'!U16&lt;&gt;"",'A &amp; L INFO'!U16,"")</f>
        <v/>
      </c>
      <c r="P140" s="3175"/>
      <c r="Q140" s="3175"/>
      <c r="R140" s="3176"/>
      <c r="S140" s="3193" t="str">
        <f ca="1">'A &amp; L INFO'!T16</f>
        <v/>
      </c>
      <c r="T140" s="3194"/>
      <c r="U140" s="3194"/>
      <c r="V140" s="3194"/>
      <c r="W140" s="3195"/>
      <c r="X140" s="1038"/>
      <c r="Y140" s="1039"/>
      <c r="Z140" s="1039"/>
      <c r="AA140" s="1039"/>
      <c r="AB140" s="1039"/>
      <c r="AC140" s="1040"/>
    </row>
    <row r="141" spans="1:29" x14ac:dyDescent="0.2">
      <c r="A141" s="851">
        <v>10</v>
      </c>
      <c r="B141" s="3198" t="str">
        <f ca="1">'A &amp; L INFO'!Q17</f>
        <v/>
      </c>
      <c r="C141" s="3199"/>
      <c r="D141" s="3187" t="str">
        <f ca="1">'A &amp; L INFO'!S17</f>
        <v/>
      </c>
      <c r="E141" s="3188"/>
      <c r="F141" s="3188"/>
      <c r="G141" s="3188"/>
      <c r="H141" s="3188"/>
      <c r="I141" s="3188"/>
      <c r="J141" s="3188"/>
      <c r="K141" s="3188"/>
      <c r="L141" s="3188"/>
      <c r="M141" s="3188"/>
      <c r="N141" s="3189"/>
      <c r="O141" s="3174" t="str">
        <f>IF('A &amp; L INFO'!U17&lt;&gt;"",'A &amp; L INFO'!U17,"")</f>
        <v/>
      </c>
      <c r="P141" s="3175"/>
      <c r="Q141" s="3175"/>
      <c r="R141" s="3176"/>
      <c r="S141" s="3193" t="str">
        <f ca="1">'A &amp; L INFO'!T17</f>
        <v/>
      </c>
      <c r="T141" s="3194"/>
      <c r="U141" s="3194"/>
      <c r="V141" s="3194"/>
      <c r="W141" s="3195"/>
      <c r="X141" s="1038"/>
      <c r="Y141" s="1039"/>
      <c r="Z141" s="1039"/>
      <c r="AA141" s="1039"/>
      <c r="AB141" s="1039"/>
      <c r="AC141" s="1040"/>
    </row>
    <row r="142" spans="1:29" x14ac:dyDescent="0.2">
      <c r="A142" s="851">
        <v>11</v>
      </c>
      <c r="B142" s="3198" t="str">
        <f ca="1">'A &amp; L INFO'!Q18</f>
        <v/>
      </c>
      <c r="C142" s="3199"/>
      <c r="D142" s="3187" t="str">
        <f ca="1">'A &amp; L INFO'!S18</f>
        <v/>
      </c>
      <c r="E142" s="3188"/>
      <c r="F142" s="3188"/>
      <c r="G142" s="3188"/>
      <c r="H142" s="3188"/>
      <c r="I142" s="3188"/>
      <c r="J142" s="3188"/>
      <c r="K142" s="3188"/>
      <c r="L142" s="3188"/>
      <c r="M142" s="3188"/>
      <c r="N142" s="3189"/>
      <c r="O142" s="3174" t="str">
        <f>IF('A &amp; L INFO'!U18&lt;&gt;"",'A &amp; L INFO'!U18,"")</f>
        <v/>
      </c>
      <c r="P142" s="3175"/>
      <c r="Q142" s="3175"/>
      <c r="R142" s="3176"/>
      <c r="S142" s="3193" t="str">
        <f ca="1">'A &amp; L INFO'!T18</f>
        <v/>
      </c>
      <c r="T142" s="3194"/>
      <c r="U142" s="3194"/>
      <c r="V142" s="3194"/>
      <c r="W142" s="3195"/>
      <c r="X142" s="1038"/>
      <c r="Y142" s="1039"/>
      <c r="Z142" s="1039"/>
      <c r="AA142" s="1039"/>
      <c r="AB142" s="1039"/>
      <c r="AC142" s="1040"/>
    </row>
    <row r="143" spans="1:29" x14ac:dyDescent="0.2">
      <c r="A143" s="851">
        <v>12</v>
      </c>
      <c r="B143" s="3198" t="str">
        <f ca="1">'A &amp; L INFO'!Q19</f>
        <v/>
      </c>
      <c r="C143" s="3199"/>
      <c r="D143" s="3187" t="str">
        <f ca="1">'A &amp; L INFO'!S19</f>
        <v/>
      </c>
      <c r="E143" s="3188"/>
      <c r="F143" s="3188"/>
      <c r="G143" s="3188"/>
      <c r="H143" s="3188"/>
      <c r="I143" s="3188"/>
      <c r="J143" s="3188"/>
      <c r="K143" s="3188"/>
      <c r="L143" s="3188"/>
      <c r="M143" s="3188"/>
      <c r="N143" s="3189"/>
      <c r="O143" s="3174" t="str">
        <f>IF('A &amp; L INFO'!U19&lt;&gt;"",'A &amp; L INFO'!U19,"")</f>
        <v/>
      </c>
      <c r="P143" s="3175"/>
      <c r="Q143" s="3175"/>
      <c r="R143" s="3176"/>
      <c r="S143" s="3193" t="str">
        <f ca="1">'A &amp; L INFO'!T19</f>
        <v/>
      </c>
      <c r="T143" s="3194"/>
      <c r="U143" s="3194"/>
      <c r="V143" s="3194"/>
      <c r="W143" s="3195"/>
      <c r="X143" s="1038"/>
      <c r="Y143" s="1039"/>
      <c r="Z143" s="1039"/>
      <c r="AA143" s="1039"/>
      <c r="AB143" s="1039"/>
      <c r="AC143" s="1040"/>
    </row>
    <row r="144" spans="1:29" x14ac:dyDescent="0.2">
      <c r="A144" s="851">
        <v>13</v>
      </c>
      <c r="B144" s="3198" t="str">
        <f ca="1">'A &amp; L INFO'!Q20</f>
        <v/>
      </c>
      <c r="C144" s="3199"/>
      <c r="D144" s="3187" t="str">
        <f ca="1">'A &amp; L INFO'!S20</f>
        <v/>
      </c>
      <c r="E144" s="3188"/>
      <c r="F144" s="3188"/>
      <c r="G144" s="3188"/>
      <c r="H144" s="3188"/>
      <c r="I144" s="3188"/>
      <c r="J144" s="3188"/>
      <c r="K144" s="3188"/>
      <c r="L144" s="3188"/>
      <c r="M144" s="3188"/>
      <c r="N144" s="3189"/>
      <c r="O144" s="3174" t="str">
        <f>IF('A &amp; L INFO'!U20&lt;&gt;"",'A &amp; L INFO'!U20,"")</f>
        <v/>
      </c>
      <c r="P144" s="3175"/>
      <c r="Q144" s="3175"/>
      <c r="R144" s="3176"/>
      <c r="S144" s="3193" t="str">
        <f ca="1">'A &amp; L INFO'!T20</f>
        <v/>
      </c>
      <c r="T144" s="3194"/>
      <c r="U144" s="3194"/>
      <c r="V144" s="3194"/>
      <c r="W144" s="3195"/>
      <c r="X144" s="1038"/>
      <c r="Y144" s="1039"/>
      <c r="Z144" s="1039"/>
      <c r="AA144" s="1039"/>
      <c r="AB144" s="1039"/>
      <c r="AC144" s="1040"/>
    </row>
    <row r="145" spans="1:29" x14ac:dyDescent="0.2">
      <c r="A145" s="851">
        <v>14</v>
      </c>
      <c r="B145" s="3198" t="str">
        <f ca="1">'A &amp; L INFO'!Q21</f>
        <v/>
      </c>
      <c r="C145" s="3199"/>
      <c r="D145" s="3187" t="str">
        <f ca="1">'A &amp; L INFO'!S21</f>
        <v/>
      </c>
      <c r="E145" s="3188"/>
      <c r="F145" s="3188"/>
      <c r="G145" s="3188"/>
      <c r="H145" s="3188"/>
      <c r="I145" s="3188"/>
      <c r="J145" s="3188"/>
      <c r="K145" s="3188"/>
      <c r="L145" s="3188"/>
      <c r="M145" s="3188"/>
      <c r="N145" s="3189"/>
      <c r="O145" s="3174" t="str">
        <f>IF('A &amp; L INFO'!U21&lt;&gt;"",'A &amp; L INFO'!U21,"")</f>
        <v/>
      </c>
      <c r="P145" s="3175"/>
      <c r="Q145" s="3175"/>
      <c r="R145" s="3176"/>
      <c r="S145" s="3193" t="str">
        <f ca="1">'A &amp; L INFO'!T21</f>
        <v/>
      </c>
      <c r="T145" s="3194"/>
      <c r="U145" s="3194"/>
      <c r="V145" s="3194"/>
      <c r="W145" s="3195"/>
      <c r="X145" s="1038"/>
      <c r="Y145" s="1039"/>
      <c r="Z145" s="1039"/>
      <c r="AA145" s="1039"/>
      <c r="AB145" s="1039"/>
      <c r="AC145" s="1040"/>
    </row>
    <row r="146" spans="1:29" x14ac:dyDescent="0.2">
      <c r="A146" s="851">
        <v>15</v>
      </c>
      <c r="B146" s="3198" t="str">
        <f ca="1">'A &amp; L INFO'!Q22</f>
        <v/>
      </c>
      <c r="C146" s="3199"/>
      <c r="D146" s="3187" t="str">
        <f ca="1">'A &amp; L INFO'!S22</f>
        <v/>
      </c>
      <c r="E146" s="3188"/>
      <c r="F146" s="3188"/>
      <c r="G146" s="3188"/>
      <c r="H146" s="3188"/>
      <c r="I146" s="3188"/>
      <c r="J146" s="3188"/>
      <c r="K146" s="3188"/>
      <c r="L146" s="3188"/>
      <c r="M146" s="3188"/>
      <c r="N146" s="3189"/>
      <c r="O146" s="3174" t="str">
        <f>IF('A &amp; L INFO'!U22&lt;&gt;"",'A &amp; L INFO'!U22,"")</f>
        <v/>
      </c>
      <c r="P146" s="3175"/>
      <c r="Q146" s="3175"/>
      <c r="R146" s="3176"/>
      <c r="S146" s="3193" t="str">
        <f ca="1">'A &amp; L INFO'!T22</f>
        <v/>
      </c>
      <c r="T146" s="3194"/>
      <c r="U146" s="3194"/>
      <c r="V146" s="3194"/>
      <c r="W146" s="3195"/>
      <c r="X146" s="1038"/>
      <c r="Y146" s="1039"/>
      <c r="Z146" s="1039"/>
      <c r="AA146" s="1039"/>
      <c r="AB146" s="1039"/>
      <c r="AC146" s="1040"/>
    </row>
    <row r="147" spans="1:29" x14ac:dyDescent="0.2">
      <c r="A147" s="851">
        <v>16</v>
      </c>
      <c r="B147" s="3198" t="str">
        <f ca="1">'A &amp; L INFO'!Q23</f>
        <v/>
      </c>
      <c r="C147" s="3199"/>
      <c r="D147" s="3187" t="str">
        <f ca="1">'A &amp; L INFO'!S23</f>
        <v/>
      </c>
      <c r="E147" s="3188"/>
      <c r="F147" s="3188"/>
      <c r="G147" s="3188"/>
      <c r="H147" s="3188"/>
      <c r="I147" s="3188"/>
      <c r="J147" s="3188"/>
      <c r="K147" s="3188"/>
      <c r="L147" s="3188"/>
      <c r="M147" s="3188"/>
      <c r="N147" s="3189"/>
      <c r="O147" s="3174" t="str">
        <f>IF('A &amp; L INFO'!U23&lt;&gt;"",'A &amp; L INFO'!U23,"")</f>
        <v/>
      </c>
      <c r="P147" s="3175"/>
      <c r="Q147" s="3175"/>
      <c r="R147" s="3176"/>
      <c r="S147" s="3193" t="str">
        <f ca="1">'A &amp; L INFO'!T23</f>
        <v/>
      </c>
      <c r="T147" s="3194"/>
      <c r="U147" s="3194"/>
      <c r="V147" s="3194"/>
      <c r="W147" s="3195"/>
      <c r="X147" s="1038"/>
      <c r="Y147" s="1039"/>
      <c r="Z147" s="1039"/>
      <c r="AA147" s="1039"/>
      <c r="AB147" s="1039"/>
      <c r="AC147" s="1040"/>
    </row>
    <row r="148" spans="1:29" x14ac:dyDescent="0.2">
      <c r="A148" s="851">
        <v>17</v>
      </c>
      <c r="B148" s="3198" t="str">
        <f ca="1">'A &amp; L INFO'!Q24</f>
        <v/>
      </c>
      <c r="C148" s="3199"/>
      <c r="D148" s="3187" t="str">
        <f ca="1">'A &amp; L INFO'!S24</f>
        <v/>
      </c>
      <c r="E148" s="3188"/>
      <c r="F148" s="3188"/>
      <c r="G148" s="3188"/>
      <c r="H148" s="3188"/>
      <c r="I148" s="3188"/>
      <c r="J148" s="3188"/>
      <c r="K148" s="3188"/>
      <c r="L148" s="3188"/>
      <c r="M148" s="3188"/>
      <c r="N148" s="3189"/>
      <c r="O148" s="3174" t="str">
        <f>IF('A &amp; L INFO'!U24&lt;&gt;"",'A &amp; L INFO'!U24,"")</f>
        <v/>
      </c>
      <c r="P148" s="3175"/>
      <c r="Q148" s="3175"/>
      <c r="R148" s="3176"/>
      <c r="S148" s="3193" t="str">
        <f ca="1">'A &amp; L INFO'!T24</f>
        <v/>
      </c>
      <c r="T148" s="3194"/>
      <c r="U148" s="3194"/>
      <c r="V148" s="3194"/>
      <c r="W148" s="3195"/>
      <c r="X148" s="1038"/>
      <c r="Y148" s="1039"/>
      <c r="Z148" s="1039"/>
      <c r="AA148" s="1039"/>
      <c r="AB148" s="1039"/>
      <c r="AC148" s="1040"/>
    </row>
    <row r="149" spans="1:29" x14ac:dyDescent="0.2">
      <c r="A149" s="851">
        <v>18</v>
      </c>
      <c r="B149" s="3198" t="str">
        <f ca="1">'A &amp; L INFO'!Q25</f>
        <v/>
      </c>
      <c r="C149" s="3199"/>
      <c r="D149" s="3187" t="str">
        <f ca="1">'A &amp; L INFO'!S25</f>
        <v/>
      </c>
      <c r="E149" s="3188"/>
      <c r="F149" s="3188"/>
      <c r="G149" s="3188"/>
      <c r="H149" s="3188"/>
      <c r="I149" s="3188"/>
      <c r="J149" s="3188"/>
      <c r="K149" s="3188"/>
      <c r="L149" s="3188"/>
      <c r="M149" s="3188"/>
      <c r="N149" s="3189"/>
      <c r="O149" s="3174" t="str">
        <f>IF('A &amp; L INFO'!U25&lt;&gt;"",'A &amp; L INFO'!U25,"")</f>
        <v/>
      </c>
      <c r="P149" s="3175"/>
      <c r="Q149" s="3175"/>
      <c r="R149" s="3176"/>
      <c r="S149" s="3193" t="str">
        <f ca="1">'A &amp; L INFO'!T25</f>
        <v/>
      </c>
      <c r="T149" s="3194"/>
      <c r="U149" s="3194"/>
      <c r="V149" s="3194"/>
      <c r="W149" s="3195"/>
      <c r="X149" s="1038"/>
      <c r="Y149" s="1039"/>
      <c r="Z149" s="1039"/>
      <c r="AA149" s="1039"/>
      <c r="AB149" s="1039"/>
      <c r="AC149" s="1040"/>
    </row>
    <row r="150" spans="1:29" x14ac:dyDescent="0.2">
      <c r="A150" s="851">
        <v>19</v>
      </c>
      <c r="B150" s="3198" t="str">
        <f ca="1">'A &amp; L INFO'!Q26</f>
        <v/>
      </c>
      <c r="C150" s="3199"/>
      <c r="D150" s="3187" t="str">
        <f ca="1">'A &amp; L INFO'!S26</f>
        <v/>
      </c>
      <c r="E150" s="3188"/>
      <c r="F150" s="3188"/>
      <c r="G150" s="3188"/>
      <c r="H150" s="3188"/>
      <c r="I150" s="3188"/>
      <c r="J150" s="3188"/>
      <c r="K150" s="3188"/>
      <c r="L150" s="3188"/>
      <c r="M150" s="3188"/>
      <c r="N150" s="3189"/>
      <c r="O150" s="3174" t="str">
        <f>IF('A &amp; L INFO'!U26&lt;&gt;"",'A &amp; L INFO'!U26,"")</f>
        <v/>
      </c>
      <c r="P150" s="3175"/>
      <c r="Q150" s="3175"/>
      <c r="R150" s="3176"/>
      <c r="S150" s="3193" t="str">
        <f ca="1">'A &amp; L INFO'!T26</f>
        <v/>
      </c>
      <c r="T150" s="3194"/>
      <c r="U150" s="3194"/>
      <c r="V150" s="3194"/>
      <c r="W150" s="3195"/>
      <c r="X150" s="1038"/>
      <c r="Y150" s="1039"/>
      <c r="Z150" s="1039"/>
      <c r="AA150" s="1039"/>
      <c r="AB150" s="1039"/>
      <c r="AC150" s="1040"/>
    </row>
    <row r="151" spans="1:29" x14ac:dyDescent="0.2">
      <c r="A151" s="851">
        <v>20</v>
      </c>
      <c r="B151" s="3198" t="str">
        <f ca="1">'A &amp; L INFO'!Q27</f>
        <v/>
      </c>
      <c r="C151" s="3199"/>
      <c r="D151" s="3187" t="str">
        <f ca="1">'A &amp; L INFO'!S27</f>
        <v/>
      </c>
      <c r="E151" s="3188"/>
      <c r="F151" s="3188"/>
      <c r="G151" s="3188"/>
      <c r="H151" s="3188"/>
      <c r="I151" s="3188"/>
      <c r="J151" s="3188"/>
      <c r="K151" s="3188"/>
      <c r="L151" s="3188"/>
      <c r="M151" s="3188"/>
      <c r="N151" s="3189"/>
      <c r="O151" s="3174" t="str">
        <f>IF('A &amp; L INFO'!U27&lt;&gt;"",'A &amp; L INFO'!U27,"")</f>
        <v/>
      </c>
      <c r="P151" s="3175"/>
      <c r="Q151" s="3175"/>
      <c r="R151" s="3176"/>
      <c r="S151" s="3193" t="str">
        <f ca="1">'A &amp; L INFO'!T27</f>
        <v/>
      </c>
      <c r="T151" s="3194"/>
      <c r="U151" s="3194"/>
      <c r="V151" s="3194"/>
      <c r="W151" s="3195"/>
      <c r="X151" s="1038"/>
      <c r="Y151" s="1039"/>
      <c r="Z151" s="1039"/>
      <c r="AA151" s="1039"/>
      <c r="AB151" s="1039"/>
      <c r="AC151" s="1040"/>
    </row>
    <row r="152" spans="1:29" x14ac:dyDescent="0.2">
      <c r="A152" s="851">
        <v>21</v>
      </c>
      <c r="B152" s="3198" t="str">
        <f ca="1">'A &amp; L INFO'!Q28</f>
        <v/>
      </c>
      <c r="C152" s="3199"/>
      <c r="D152" s="3187" t="str">
        <f ca="1">'A &amp; L INFO'!S28</f>
        <v/>
      </c>
      <c r="E152" s="3188"/>
      <c r="F152" s="3188"/>
      <c r="G152" s="3188"/>
      <c r="H152" s="3188"/>
      <c r="I152" s="3188"/>
      <c r="J152" s="3188"/>
      <c r="K152" s="3188"/>
      <c r="L152" s="3188"/>
      <c r="M152" s="3188"/>
      <c r="N152" s="3189"/>
      <c r="O152" s="3174" t="str">
        <f>IF('A &amp; L INFO'!U28&lt;&gt;"",'A &amp; L INFO'!U28,"")</f>
        <v/>
      </c>
      <c r="P152" s="3175"/>
      <c r="Q152" s="3175"/>
      <c r="R152" s="3176"/>
      <c r="S152" s="3193" t="str">
        <f ca="1">'A &amp; L INFO'!T28</f>
        <v/>
      </c>
      <c r="T152" s="3194"/>
      <c r="U152" s="3194"/>
      <c r="V152" s="3194"/>
      <c r="W152" s="3195"/>
      <c r="X152" s="1038"/>
      <c r="Y152" s="1039"/>
      <c r="Z152" s="1039"/>
      <c r="AA152" s="1039"/>
      <c r="AB152" s="1039"/>
      <c r="AC152" s="1040"/>
    </row>
    <row r="153" spans="1:29" x14ac:dyDescent="0.2">
      <c r="A153" s="851">
        <v>22</v>
      </c>
      <c r="B153" s="3198" t="str">
        <f ca="1">'A &amp; L INFO'!Q29</f>
        <v/>
      </c>
      <c r="C153" s="3199"/>
      <c r="D153" s="3187" t="str">
        <f ca="1">'A &amp; L INFO'!S29</f>
        <v/>
      </c>
      <c r="E153" s="3188"/>
      <c r="F153" s="3188"/>
      <c r="G153" s="3188"/>
      <c r="H153" s="3188"/>
      <c r="I153" s="3188"/>
      <c r="J153" s="3188"/>
      <c r="K153" s="3188"/>
      <c r="L153" s="3188"/>
      <c r="M153" s="3188"/>
      <c r="N153" s="3189"/>
      <c r="O153" s="3174" t="str">
        <f>IF('A &amp; L INFO'!U29&lt;&gt;"",'A &amp; L INFO'!U29,"")</f>
        <v/>
      </c>
      <c r="P153" s="3175"/>
      <c r="Q153" s="3175"/>
      <c r="R153" s="3176"/>
      <c r="S153" s="3193" t="str">
        <f ca="1">'A &amp; L INFO'!T29</f>
        <v/>
      </c>
      <c r="T153" s="3194"/>
      <c r="U153" s="3194"/>
      <c r="V153" s="3194"/>
      <c r="W153" s="3195"/>
      <c r="X153" s="1038"/>
      <c r="Y153" s="1039"/>
      <c r="Z153" s="1039"/>
      <c r="AA153" s="1039"/>
      <c r="AB153" s="1039"/>
      <c r="AC153" s="1040"/>
    </row>
    <row r="154" spans="1:29" x14ac:dyDescent="0.2">
      <c r="A154" s="851">
        <v>23</v>
      </c>
      <c r="B154" s="3198" t="str">
        <f ca="1">'A &amp; L INFO'!Q30</f>
        <v/>
      </c>
      <c r="C154" s="3199"/>
      <c r="D154" s="3187" t="str">
        <f ca="1">'A &amp; L INFO'!S30</f>
        <v/>
      </c>
      <c r="E154" s="3188"/>
      <c r="F154" s="3188"/>
      <c r="G154" s="3188"/>
      <c r="H154" s="3188"/>
      <c r="I154" s="3188"/>
      <c r="J154" s="3188"/>
      <c r="K154" s="3188"/>
      <c r="L154" s="3188"/>
      <c r="M154" s="3188"/>
      <c r="N154" s="3189"/>
      <c r="O154" s="3174" t="str">
        <f>IF('A &amp; L INFO'!U30&lt;&gt;"",'A &amp; L INFO'!U30,"")</f>
        <v/>
      </c>
      <c r="P154" s="3175"/>
      <c r="Q154" s="3175"/>
      <c r="R154" s="3176"/>
      <c r="S154" s="3193" t="str">
        <f ca="1">'A &amp; L INFO'!T30</f>
        <v/>
      </c>
      <c r="T154" s="3194"/>
      <c r="U154" s="3194"/>
      <c r="V154" s="3194"/>
      <c r="W154" s="3195"/>
      <c r="X154" s="1038"/>
      <c r="Y154" s="1039"/>
      <c r="Z154" s="1039"/>
      <c r="AA154" s="1039"/>
      <c r="AB154" s="1039"/>
      <c r="AC154" s="1040"/>
    </row>
    <row r="155" spans="1:29" x14ac:dyDescent="0.2">
      <c r="A155" s="851">
        <v>24</v>
      </c>
      <c r="B155" s="3198" t="str">
        <f ca="1">'A &amp; L INFO'!Q31</f>
        <v/>
      </c>
      <c r="C155" s="3199"/>
      <c r="D155" s="3187" t="str">
        <f ca="1">'A &amp; L INFO'!S31</f>
        <v/>
      </c>
      <c r="E155" s="3188"/>
      <c r="F155" s="3188"/>
      <c r="G155" s="3188"/>
      <c r="H155" s="3188"/>
      <c r="I155" s="3188"/>
      <c r="J155" s="3188"/>
      <c r="K155" s="3188"/>
      <c r="L155" s="3188"/>
      <c r="M155" s="3188"/>
      <c r="N155" s="3189"/>
      <c r="O155" s="3174" t="str">
        <f>IF('A &amp; L INFO'!U31&lt;&gt;"",'A &amp; L INFO'!U31,"")</f>
        <v/>
      </c>
      <c r="P155" s="3175"/>
      <c r="Q155" s="3175"/>
      <c r="R155" s="3176"/>
      <c r="S155" s="3193" t="str">
        <f ca="1">'A &amp; L INFO'!T31</f>
        <v/>
      </c>
      <c r="T155" s="3194"/>
      <c r="U155" s="3194"/>
      <c r="V155" s="3194"/>
      <c r="W155" s="3195"/>
      <c r="X155" s="1038"/>
      <c r="Y155" s="1039"/>
      <c r="Z155" s="1039"/>
      <c r="AA155" s="1039"/>
      <c r="AB155" s="1039"/>
      <c r="AC155" s="1040"/>
    </row>
    <row r="156" spans="1:29" x14ac:dyDescent="0.2">
      <c r="A156" s="851">
        <v>25</v>
      </c>
      <c r="B156" s="3198" t="str">
        <f ca="1">'A &amp; L INFO'!Q32</f>
        <v/>
      </c>
      <c r="C156" s="3199"/>
      <c r="D156" s="3187" t="str">
        <f ca="1">'A &amp; L INFO'!S32</f>
        <v/>
      </c>
      <c r="E156" s="3188"/>
      <c r="F156" s="3188"/>
      <c r="G156" s="3188"/>
      <c r="H156" s="3188"/>
      <c r="I156" s="3188"/>
      <c r="J156" s="3188"/>
      <c r="K156" s="3188"/>
      <c r="L156" s="3188"/>
      <c r="M156" s="3188"/>
      <c r="N156" s="3189"/>
      <c r="O156" s="3174" t="str">
        <f>IF('A &amp; L INFO'!U32&lt;&gt;"",'A &amp; L INFO'!U32,"")</f>
        <v/>
      </c>
      <c r="P156" s="3175"/>
      <c r="Q156" s="3175"/>
      <c r="R156" s="3176"/>
      <c r="S156" s="3193" t="str">
        <f ca="1">'A &amp; L INFO'!T32</f>
        <v/>
      </c>
      <c r="T156" s="3194"/>
      <c r="U156" s="3194"/>
      <c r="V156" s="3194"/>
      <c r="W156" s="3195"/>
      <c r="X156" s="1038"/>
      <c r="Y156" s="1039"/>
      <c r="Z156" s="1039"/>
      <c r="AA156" s="1039"/>
      <c r="AB156" s="1039"/>
      <c r="AC156" s="1040"/>
    </row>
    <row r="157" spans="1:29" x14ac:dyDescent="0.2">
      <c r="A157" s="851">
        <v>26</v>
      </c>
      <c r="B157" s="3198" t="str">
        <f ca="1">'A &amp; L INFO'!Q33</f>
        <v/>
      </c>
      <c r="C157" s="3199"/>
      <c r="D157" s="3187" t="str">
        <f ca="1">'A &amp; L INFO'!S33</f>
        <v/>
      </c>
      <c r="E157" s="3188"/>
      <c r="F157" s="3188"/>
      <c r="G157" s="3188"/>
      <c r="H157" s="3188"/>
      <c r="I157" s="3188"/>
      <c r="J157" s="3188"/>
      <c r="K157" s="3188"/>
      <c r="L157" s="3188"/>
      <c r="M157" s="3188"/>
      <c r="N157" s="3189"/>
      <c r="O157" s="3174" t="str">
        <f>IF('A &amp; L INFO'!U33&lt;&gt;"",'A &amp; L INFO'!U33,"")</f>
        <v/>
      </c>
      <c r="P157" s="3175"/>
      <c r="Q157" s="3175"/>
      <c r="R157" s="3176"/>
      <c r="S157" s="3193" t="str">
        <f ca="1">'A &amp; L INFO'!T33</f>
        <v/>
      </c>
      <c r="T157" s="3194"/>
      <c r="U157" s="3194"/>
      <c r="V157" s="3194"/>
      <c r="W157" s="3195"/>
      <c r="X157" s="1038"/>
      <c r="Y157" s="1039"/>
      <c r="Z157" s="1039"/>
      <c r="AA157" s="1039"/>
      <c r="AB157" s="1039"/>
      <c r="AC157" s="1040"/>
    </row>
    <row r="158" spans="1:29" x14ac:dyDescent="0.2">
      <c r="A158" s="851">
        <v>27</v>
      </c>
      <c r="B158" s="3198" t="str">
        <f ca="1">'A &amp; L INFO'!Q34</f>
        <v/>
      </c>
      <c r="C158" s="3199"/>
      <c r="D158" s="3187" t="str">
        <f ca="1">'A &amp; L INFO'!S34</f>
        <v/>
      </c>
      <c r="E158" s="3188"/>
      <c r="F158" s="3188"/>
      <c r="G158" s="3188"/>
      <c r="H158" s="3188"/>
      <c r="I158" s="3188"/>
      <c r="J158" s="3188"/>
      <c r="K158" s="3188"/>
      <c r="L158" s="3188"/>
      <c r="M158" s="3188"/>
      <c r="N158" s="3189"/>
      <c r="O158" s="3174" t="str">
        <f>IF('A &amp; L INFO'!U34&lt;&gt;"",'A &amp; L INFO'!U34,"")</f>
        <v/>
      </c>
      <c r="P158" s="3175"/>
      <c r="Q158" s="3175"/>
      <c r="R158" s="3176"/>
      <c r="S158" s="3193" t="str">
        <f ca="1">'A &amp; L INFO'!T34</f>
        <v/>
      </c>
      <c r="T158" s="3194"/>
      <c r="U158" s="3194"/>
      <c r="V158" s="3194"/>
      <c r="W158" s="3195"/>
      <c r="X158" s="1038"/>
      <c r="Y158" s="1039"/>
      <c r="Z158" s="1039"/>
      <c r="AA158" s="1039"/>
      <c r="AB158" s="1039"/>
      <c r="AC158" s="1040"/>
    </row>
    <row r="159" spans="1:29" x14ac:dyDescent="0.2">
      <c r="A159" s="851">
        <v>28</v>
      </c>
      <c r="B159" s="3198" t="str">
        <f ca="1">'A &amp; L INFO'!Q35</f>
        <v/>
      </c>
      <c r="C159" s="3199"/>
      <c r="D159" s="3187" t="str">
        <f ca="1">'A &amp; L INFO'!S35</f>
        <v/>
      </c>
      <c r="E159" s="3188"/>
      <c r="F159" s="3188"/>
      <c r="G159" s="3188"/>
      <c r="H159" s="3188"/>
      <c r="I159" s="3188"/>
      <c r="J159" s="3188"/>
      <c r="K159" s="3188"/>
      <c r="L159" s="3188"/>
      <c r="M159" s="3188"/>
      <c r="N159" s="3189"/>
      <c r="O159" s="3174" t="str">
        <f>IF('A &amp; L INFO'!U35&lt;&gt;"",'A &amp; L INFO'!U35,"")</f>
        <v/>
      </c>
      <c r="P159" s="3175"/>
      <c r="Q159" s="3175"/>
      <c r="R159" s="3176"/>
      <c r="S159" s="3193" t="str">
        <f ca="1">'A &amp; L INFO'!T35</f>
        <v/>
      </c>
      <c r="T159" s="3194"/>
      <c r="U159" s="3194"/>
      <c r="V159" s="3194"/>
      <c r="W159" s="3195"/>
      <c r="X159" s="1038"/>
      <c r="Y159" s="1039"/>
      <c r="Z159" s="1039"/>
      <c r="AA159" s="1039"/>
      <c r="AB159" s="1039"/>
      <c r="AC159" s="1040"/>
    </row>
    <row r="160" spans="1:29" x14ac:dyDescent="0.2">
      <c r="A160" s="851">
        <v>29</v>
      </c>
      <c r="B160" s="3198" t="str">
        <f ca="1">'A &amp; L INFO'!Q36</f>
        <v/>
      </c>
      <c r="C160" s="3199"/>
      <c r="D160" s="3187" t="str">
        <f ca="1">'A &amp; L INFO'!S36</f>
        <v/>
      </c>
      <c r="E160" s="3188"/>
      <c r="F160" s="3188"/>
      <c r="G160" s="3188"/>
      <c r="H160" s="3188"/>
      <c r="I160" s="3188"/>
      <c r="J160" s="3188"/>
      <c r="K160" s="3188"/>
      <c r="L160" s="3188"/>
      <c r="M160" s="3188"/>
      <c r="N160" s="3189"/>
      <c r="O160" s="3174" t="str">
        <f>IF('A &amp; L INFO'!U36&lt;&gt;"",'A &amp; L INFO'!U36,"")</f>
        <v/>
      </c>
      <c r="P160" s="3175"/>
      <c r="Q160" s="3175"/>
      <c r="R160" s="3176"/>
      <c r="S160" s="3193" t="str">
        <f ca="1">'A &amp; L INFO'!T36</f>
        <v/>
      </c>
      <c r="T160" s="3194"/>
      <c r="U160" s="3194"/>
      <c r="V160" s="3194"/>
      <c r="W160" s="3195"/>
      <c r="X160" s="1038"/>
      <c r="Y160" s="1039"/>
      <c r="Z160" s="1039"/>
      <c r="AA160" s="1039"/>
      <c r="AB160" s="1039"/>
      <c r="AC160" s="1040"/>
    </row>
    <row r="161" spans="1:29" x14ac:dyDescent="0.2">
      <c r="A161" s="851">
        <v>30</v>
      </c>
      <c r="B161" s="3196" t="str">
        <f ca="1">'A &amp; L INFO'!Q37</f>
        <v/>
      </c>
      <c r="C161" s="3197"/>
      <c r="D161" s="3190" t="str">
        <f ca="1">'A &amp; L INFO'!S37</f>
        <v/>
      </c>
      <c r="E161" s="3191"/>
      <c r="F161" s="3191"/>
      <c r="G161" s="3191"/>
      <c r="H161" s="3191"/>
      <c r="I161" s="3191"/>
      <c r="J161" s="3191"/>
      <c r="K161" s="3191"/>
      <c r="L161" s="3191"/>
      <c r="M161" s="3191"/>
      <c r="N161" s="3192"/>
      <c r="O161" s="3174" t="str">
        <f>IF('A &amp; L INFO'!U37&lt;&gt;"",'A &amp; L INFO'!U37,"")</f>
        <v/>
      </c>
      <c r="P161" s="3175"/>
      <c r="Q161" s="3175"/>
      <c r="R161" s="3176"/>
      <c r="S161" s="3193" t="str">
        <f ca="1">'A &amp; L INFO'!T37</f>
        <v/>
      </c>
      <c r="T161" s="3194"/>
      <c r="U161" s="3194"/>
      <c r="V161" s="3194"/>
      <c r="W161" s="3195"/>
      <c r="X161" s="1038"/>
      <c r="Y161" s="1039"/>
      <c r="Z161" s="1039"/>
      <c r="AA161" s="1039"/>
      <c r="AB161" s="1039"/>
      <c r="AC161" s="1040"/>
    </row>
    <row r="162" spans="1:29" ht="13.5" thickBot="1" x14ac:dyDescent="0.25">
      <c r="A162" s="852" t="s">
        <v>801</v>
      </c>
      <c r="B162" s="853"/>
      <c r="C162" s="853"/>
      <c r="D162" s="853"/>
      <c r="E162" s="853"/>
      <c r="F162" s="853"/>
      <c r="G162" s="853"/>
      <c r="H162" s="853"/>
      <c r="I162" s="853"/>
      <c r="J162" s="853"/>
      <c r="K162" s="853"/>
      <c r="L162" s="853"/>
      <c r="M162" s="853"/>
      <c r="N162" s="853"/>
      <c r="O162" s="853"/>
      <c r="P162" s="853"/>
      <c r="Q162" s="853"/>
      <c r="R162" s="853"/>
      <c r="S162" s="2812">
        <f ca="1">+SUM(S132:W161)</f>
        <v>0</v>
      </c>
      <c r="T162" s="2813"/>
      <c r="U162" s="2813"/>
      <c r="V162" s="2813"/>
      <c r="W162" s="2814"/>
      <c r="X162" s="853"/>
      <c r="Y162" s="853"/>
      <c r="Z162" s="853"/>
      <c r="AA162" s="853"/>
      <c r="AB162" s="853"/>
      <c r="AC162" s="854"/>
    </row>
    <row r="164" spans="1:29" ht="25.15" customHeight="1" x14ac:dyDescent="0.2">
      <c r="A164" s="849" t="s">
        <v>630</v>
      </c>
    </row>
    <row r="165" spans="1:29" ht="13.5" thickBot="1" x14ac:dyDescent="0.25"/>
    <row r="166" spans="1:29" ht="28.9" customHeight="1" x14ac:dyDescent="0.2">
      <c r="A166" s="998" t="s">
        <v>339</v>
      </c>
      <c r="B166" s="2799" t="s">
        <v>911</v>
      </c>
      <c r="C166" s="2801"/>
      <c r="D166" s="2799" t="s">
        <v>912</v>
      </c>
      <c r="E166" s="2800"/>
      <c r="F166" s="2800"/>
      <c r="G166" s="2800"/>
      <c r="H166" s="2800"/>
      <c r="I166" s="2800"/>
      <c r="J166" s="2801"/>
      <c r="K166" s="2799" t="s">
        <v>913</v>
      </c>
      <c r="L166" s="2800"/>
      <c r="M166" s="2800"/>
      <c r="N166" s="2800"/>
      <c r="O166" s="2800"/>
      <c r="P166" s="2800"/>
      <c r="Q166" s="2800"/>
      <c r="R166" s="2800"/>
      <c r="S166" s="2801"/>
      <c r="T166" s="2799" t="s">
        <v>914</v>
      </c>
      <c r="U166" s="2800"/>
      <c r="V166" s="2800"/>
      <c r="W166" s="2801"/>
      <c r="X166" s="2799" t="s">
        <v>532</v>
      </c>
      <c r="Y166" s="2800"/>
      <c r="Z166" s="2800"/>
      <c r="AA166" s="2800"/>
      <c r="AB166" s="2800"/>
      <c r="AC166" s="2802"/>
    </row>
    <row r="167" spans="1:29" ht="13.5" thickBot="1" x14ac:dyDescent="0.25">
      <c r="A167" s="999" t="s">
        <v>68</v>
      </c>
      <c r="B167" s="2058" t="s">
        <v>67</v>
      </c>
      <c r="C167" s="2059"/>
      <c r="D167" s="2058" t="s">
        <v>69</v>
      </c>
      <c r="E167" s="2791"/>
      <c r="F167" s="2791"/>
      <c r="G167" s="2791"/>
      <c r="H167" s="2791"/>
      <c r="I167" s="2791"/>
      <c r="J167" s="2059"/>
      <c r="K167" s="2058" t="s">
        <v>70</v>
      </c>
      <c r="L167" s="2791"/>
      <c r="M167" s="2791"/>
      <c r="N167" s="2791"/>
      <c r="O167" s="2791"/>
      <c r="P167" s="2791"/>
      <c r="Q167" s="2791"/>
      <c r="R167" s="2791"/>
      <c r="S167" s="2059"/>
      <c r="T167" s="2058" t="s">
        <v>71</v>
      </c>
      <c r="U167" s="2791"/>
      <c r="V167" s="2791"/>
      <c r="W167" s="2059"/>
      <c r="X167" s="2058" t="s">
        <v>104</v>
      </c>
      <c r="Y167" s="2791"/>
      <c r="Z167" s="2791"/>
      <c r="AA167" s="2791"/>
      <c r="AB167" s="2791"/>
      <c r="AC167" s="2792"/>
    </row>
    <row r="168" spans="1:29" x14ac:dyDescent="0.2">
      <c r="A168" s="851">
        <v>1</v>
      </c>
      <c r="B168" s="3200" t="str">
        <f ca="1">'A &amp; L INFO'!Q40</f>
        <v/>
      </c>
      <c r="C168" s="3201"/>
      <c r="D168" s="3184" t="str">
        <f ca="1">'A &amp; L INFO'!S40</f>
        <v/>
      </c>
      <c r="E168" s="3185"/>
      <c r="F168" s="3185"/>
      <c r="G168" s="3185"/>
      <c r="H168" s="3185"/>
      <c r="I168" s="3185"/>
      <c r="J168" s="3186"/>
      <c r="K168" s="855"/>
      <c r="L168" s="856"/>
      <c r="M168" s="856"/>
      <c r="N168" s="856"/>
      <c r="O168" s="1297"/>
      <c r="P168" s="1298"/>
      <c r="Q168" s="1298"/>
      <c r="R168" s="1298"/>
      <c r="S168" s="858"/>
      <c r="T168" s="3202" t="str">
        <f>IF('A &amp; L INFO'!U40 &lt;&gt;"", 'A &amp; L INFO'!U40,"")</f>
        <v/>
      </c>
      <c r="U168" s="3203"/>
      <c r="V168" s="3203"/>
      <c r="W168" s="3204"/>
      <c r="X168" s="3177" t="str">
        <f ca="1">'A &amp; L INFO'!T40</f>
        <v/>
      </c>
      <c r="Y168" s="3178"/>
      <c r="Z168" s="3178"/>
      <c r="AA168" s="3178"/>
      <c r="AB168" s="3178"/>
      <c r="AC168" s="3179"/>
    </row>
    <row r="169" spans="1:29" x14ac:dyDescent="0.2">
      <c r="A169" s="851">
        <v>2</v>
      </c>
      <c r="B169" s="3198" t="str">
        <f ca="1">'A &amp; L INFO'!Q41</f>
        <v/>
      </c>
      <c r="C169" s="3199"/>
      <c r="D169" s="3187" t="str">
        <f ca="1">'A &amp; L INFO'!S41</f>
        <v/>
      </c>
      <c r="E169" s="3188"/>
      <c r="F169" s="3188"/>
      <c r="G169" s="3188"/>
      <c r="H169" s="3188"/>
      <c r="I169" s="3188"/>
      <c r="J169" s="3189"/>
      <c r="K169" s="859"/>
      <c r="L169" s="860"/>
      <c r="M169" s="860"/>
      <c r="N169" s="860"/>
      <c r="O169" s="857"/>
      <c r="P169" s="807"/>
      <c r="Q169" s="807"/>
      <c r="R169" s="807"/>
      <c r="S169" s="861"/>
      <c r="T169" s="2590" t="str">
        <f>IF('A &amp; L INFO'!U41 &lt;&gt;"", 'A &amp; L INFO'!U41,"")</f>
        <v/>
      </c>
      <c r="U169" s="2591"/>
      <c r="V169" s="2591"/>
      <c r="W169" s="3205"/>
      <c r="X169" s="2823" t="str">
        <f ca="1">'A &amp; L INFO'!T41</f>
        <v/>
      </c>
      <c r="Y169" s="2824"/>
      <c r="Z169" s="2824"/>
      <c r="AA169" s="2824"/>
      <c r="AB169" s="2824"/>
      <c r="AC169" s="2825"/>
    </row>
    <row r="170" spans="1:29" x14ac:dyDescent="0.2">
      <c r="A170" s="851">
        <v>3</v>
      </c>
      <c r="B170" s="3198" t="str">
        <f ca="1">'A &amp; L INFO'!Q42</f>
        <v/>
      </c>
      <c r="C170" s="3199"/>
      <c r="D170" s="3187" t="str">
        <f ca="1">'A &amp; L INFO'!S42</f>
        <v/>
      </c>
      <c r="E170" s="3188"/>
      <c r="F170" s="3188"/>
      <c r="G170" s="3188"/>
      <c r="H170" s="3188"/>
      <c r="I170" s="3188"/>
      <c r="J170" s="3189"/>
      <c r="K170" s="859"/>
      <c r="L170" s="860"/>
      <c r="M170" s="860"/>
      <c r="N170" s="860"/>
      <c r="O170" s="857"/>
      <c r="P170" s="807"/>
      <c r="Q170" s="807"/>
      <c r="R170" s="807"/>
      <c r="S170" s="861"/>
      <c r="T170" s="2590" t="str">
        <f>IF('A &amp; L INFO'!U42 &lt;&gt;"", 'A &amp; L INFO'!U42,"")</f>
        <v/>
      </c>
      <c r="U170" s="2591"/>
      <c r="V170" s="2591"/>
      <c r="W170" s="3205"/>
      <c r="X170" s="2823" t="str">
        <f ca="1">'A &amp; L INFO'!T42</f>
        <v/>
      </c>
      <c r="Y170" s="2824"/>
      <c r="Z170" s="2824"/>
      <c r="AA170" s="2824"/>
      <c r="AB170" s="2824"/>
      <c r="AC170" s="2825"/>
    </row>
    <row r="171" spans="1:29" x14ac:dyDescent="0.2">
      <c r="A171" s="851">
        <v>4</v>
      </c>
      <c r="B171" s="3196" t="str">
        <f ca="1">'A &amp; L INFO'!Q43</f>
        <v/>
      </c>
      <c r="C171" s="3197"/>
      <c r="D171" s="3190" t="str">
        <f ca="1">'A &amp; L INFO'!S43</f>
        <v/>
      </c>
      <c r="E171" s="3191"/>
      <c r="F171" s="3191"/>
      <c r="G171" s="3191"/>
      <c r="H171" s="3191"/>
      <c r="I171" s="3191"/>
      <c r="J171" s="3192"/>
      <c r="K171" s="862"/>
      <c r="L171" s="863"/>
      <c r="M171" s="863"/>
      <c r="N171" s="863"/>
      <c r="O171" s="1299"/>
      <c r="P171" s="1300"/>
      <c r="Q171" s="1300"/>
      <c r="R171" s="1300"/>
      <c r="S171" s="864"/>
      <c r="T171" s="2590" t="str">
        <f>IF('A &amp; L INFO'!U43 &lt;&gt;"", 'A &amp; L INFO'!U43,"")</f>
        <v/>
      </c>
      <c r="U171" s="2591"/>
      <c r="V171" s="2591"/>
      <c r="W171" s="3205"/>
      <c r="X171" s="2823" t="str">
        <f ca="1">'A &amp; L INFO'!T43</f>
        <v/>
      </c>
      <c r="Y171" s="2824"/>
      <c r="Z171" s="2824"/>
      <c r="AA171" s="2824"/>
      <c r="AB171" s="2824"/>
      <c r="AC171" s="2825"/>
    </row>
    <row r="172" spans="1:29" ht="13.5" thickBot="1" x14ac:dyDescent="0.25">
      <c r="A172" s="852" t="s">
        <v>910</v>
      </c>
      <c r="B172" s="853"/>
      <c r="C172" s="853"/>
      <c r="D172" s="853"/>
      <c r="E172" s="853"/>
      <c r="F172" s="853"/>
      <c r="G172" s="853"/>
      <c r="H172" s="853"/>
      <c r="I172" s="853"/>
      <c r="J172" s="853"/>
      <c r="K172" s="865"/>
      <c r="L172" s="853"/>
      <c r="M172" s="853"/>
      <c r="N172" s="853"/>
      <c r="O172" s="866"/>
      <c r="P172" s="866"/>
      <c r="Q172" s="866"/>
      <c r="R172" s="866"/>
      <c r="S172" s="867"/>
      <c r="T172" s="868"/>
      <c r="U172" s="869"/>
      <c r="V172" s="869"/>
      <c r="W172" s="867"/>
      <c r="X172" s="3180">
        <f ca="1">+SUM(X168:AC171)</f>
        <v>0</v>
      </c>
      <c r="Y172" s="3181"/>
      <c r="Z172" s="3181"/>
      <c r="AA172" s="3181"/>
      <c r="AB172" s="3181"/>
      <c r="AC172" s="3182"/>
    </row>
  </sheetData>
  <sheetProtection formatCells="0" formatColumns="0" formatRows="0"/>
  <mergeCells count="390">
    <mergeCell ref="P37:Q37"/>
    <mergeCell ref="Z54:AC54"/>
    <mergeCell ref="Z55:AC55"/>
    <mergeCell ref="Z56:AC56"/>
    <mergeCell ref="B59:AA60"/>
    <mergeCell ref="G32:M32"/>
    <mergeCell ref="N48:Q48"/>
    <mergeCell ref="R48:U48"/>
    <mergeCell ref="V48:Y48"/>
    <mergeCell ref="Z48:AC48"/>
    <mergeCell ref="Z49:AC49"/>
    <mergeCell ref="Z50:AC50"/>
    <mergeCell ref="Z51:AC51"/>
    <mergeCell ref="Z52:AC52"/>
    <mergeCell ref="Z53:AC53"/>
    <mergeCell ref="N45:Q45"/>
    <mergeCell ref="R45:U45"/>
    <mergeCell ref="V45:Y45"/>
    <mergeCell ref="Z45:AC45"/>
    <mergeCell ref="N46:Q46"/>
    <mergeCell ref="R46:U46"/>
    <mergeCell ref="V46:Y46"/>
    <mergeCell ref="Z46:AC46"/>
    <mergeCell ref="N47:Q47"/>
    <mergeCell ref="A30:G30"/>
    <mergeCell ref="H30:J30"/>
    <mergeCell ref="K30:M30"/>
    <mergeCell ref="N30:Q30"/>
    <mergeCell ref="R30:U30"/>
    <mergeCell ref="V30:Y30"/>
    <mergeCell ref="Z30:AC30"/>
    <mergeCell ref="A31:G31"/>
    <mergeCell ref="H31:J31"/>
    <mergeCell ref="K31:M31"/>
    <mergeCell ref="N31:Q31"/>
    <mergeCell ref="R31:U31"/>
    <mergeCell ref="V31:Y31"/>
    <mergeCell ref="Z31:AC31"/>
    <mergeCell ref="A28:G28"/>
    <mergeCell ref="H28:J28"/>
    <mergeCell ref="K28:M28"/>
    <mergeCell ref="N28:Q28"/>
    <mergeCell ref="R28:U28"/>
    <mergeCell ref="V28:Y28"/>
    <mergeCell ref="Z28:AC28"/>
    <mergeCell ref="A29:G29"/>
    <mergeCell ref="H29:J29"/>
    <mergeCell ref="K29:M29"/>
    <mergeCell ref="N29:Q29"/>
    <mergeCell ref="R29:U29"/>
    <mergeCell ref="V29:Y29"/>
    <mergeCell ref="Z29:AC29"/>
    <mergeCell ref="A26:G26"/>
    <mergeCell ref="H26:J26"/>
    <mergeCell ref="K26:M26"/>
    <mergeCell ref="N26:Q26"/>
    <mergeCell ref="R26:U26"/>
    <mergeCell ref="V26:Y26"/>
    <mergeCell ref="Z26:AC26"/>
    <mergeCell ref="A27:G27"/>
    <mergeCell ref="H27:J27"/>
    <mergeCell ref="K27:M27"/>
    <mergeCell ref="N27:Q27"/>
    <mergeCell ref="R27:U27"/>
    <mergeCell ref="V27:Y27"/>
    <mergeCell ref="Z27:AC27"/>
    <mergeCell ref="A24:G24"/>
    <mergeCell ref="H24:J24"/>
    <mergeCell ref="K24:M24"/>
    <mergeCell ref="N24:Q24"/>
    <mergeCell ref="R24:U24"/>
    <mergeCell ref="V24:Y24"/>
    <mergeCell ref="Z24:AC24"/>
    <mergeCell ref="A25:G25"/>
    <mergeCell ref="H25:J25"/>
    <mergeCell ref="K25:M25"/>
    <mergeCell ref="N25:Q25"/>
    <mergeCell ref="R25:U25"/>
    <mergeCell ref="V25:Y25"/>
    <mergeCell ref="Z25:AC25"/>
    <mergeCell ref="A22:G22"/>
    <mergeCell ref="H22:J22"/>
    <mergeCell ref="K22:M22"/>
    <mergeCell ref="N22:Q22"/>
    <mergeCell ref="R22:U22"/>
    <mergeCell ref="V22:Y22"/>
    <mergeCell ref="Z22:AC22"/>
    <mergeCell ref="A23:G23"/>
    <mergeCell ref="H23:J23"/>
    <mergeCell ref="K23:M23"/>
    <mergeCell ref="N23:Q23"/>
    <mergeCell ref="R23:U23"/>
    <mergeCell ref="V23:Y23"/>
    <mergeCell ref="Z23:AC23"/>
    <mergeCell ref="A20:G20"/>
    <mergeCell ref="H20:J20"/>
    <mergeCell ref="K20:M20"/>
    <mergeCell ref="N20:Q20"/>
    <mergeCell ref="R20:U20"/>
    <mergeCell ref="V20:Y20"/>
    <mergeCell ref="Z20:AC20"/>
    <mergeCell ref="A21:G21"/>
    <mergeCell ref="H21:J21"/>
    <mergeCell ref="K21:M21"/>
    <mergeCell ref="N21:Q21"/>
    <mergeCell ref="R21:U21"/>
    <mergeCell ref="V21:Y21"/>
    <mergeCell ref="Z21:AC21"/>
    <mergeCell ref="A18:G18"/>
    <mergeCell ref="H18:J18"/>
    <mergeCell ref="K18:M18"/>
    <mergeCell ref="N18:Q18"/>
    <mergeCell ref="R18:U18"/>
    <mergeCell ref="V18:Y18"/>
    <mergeCell ref="Z18:AC18"/>
    <mergeCell ref="A19:G19"/>
    <mergeCell ref="H19:J19"/>
    <mergeCell ref="K19:M19"/>
    <mergeCell ref="N19:Q19"/>
    <mergeCell ref="R19:U19"/>
    <mergeCell ref="V19:Y19"/>
    <mergeCell ref="Z19:AC19"/>
    <mergeCell ref="A42:M43"/>
    <mergeCell ref="N42:U42"/>
    <mergeCell ref="X83:AA83"/>
    <mergeCell ref="X85:AA85"/>
    <mergeCell ref="X94:AA94"/>
    <mergeCell ref="X95:AA95"/>
    <mergeCell ref="X97:AA97"/>
    <mergeCell ref="X84:AA84"/>
    <mergeCell ref="X86:AA86"/>
    <mergeCell ref="R47:U47"/>
    <mergeCell ref="V47:Y47"/>
    <mergeCell ref="Z47:AC47"/>
    <mergeCell ref="V42:AC42"/>
    <mergeCell ref="N43:Q43"/>
    <mergeCell ref="R43:U43"/>
    <mergeCell ref="V43:Y43"/>
    <mergeCell ref="Z43:AC43"/>
    <mergeCell ref="A44:M44"/>
    <mergeCell ref="N44:Q44"/>
    <mergeCell ref="R44:U44"/>
    <mergeCell ref="V44:Y44"/>
    <mergeCell ref="Z44:AC44"/>
    <mergeCell ref="X88:AA88"/>
    <mergeCell ref="T75:W75"/>
    <mergeCell ref="K16:M17"/>
    <mergeCell ref="N16:U16"/>
    <mergeCell ref="V16:AC16"/>
    <mergeCell ref="N17:Q17"/>
    <mergeCell ref="R17:U17"/>
    <mergeCell ref="V17:Y17"/>
    <mergeCell ref="Z17:AC17"/>
    <mergeCell ref="N32:Q32"/>
    <mergeCell ref="R32:U32"/>
    <mergeCell ref="V32:Y32"/>
    <mergeCell ref="Z32:AC32"/>
    <mergeCell ref="B130:C130"/>
    <mergeCell ref="O130:R130"/>
    <mergeCell ref="X80:AA80"/>
    <mergeCell ref="X82:AA82"/>
    <mergeCell ref="X87:AA87"/>
    <mergeCell ref="Q113:T113"/>
    <mergeCell ref="I111:L111"/>
    <mergeCell ref="M111:P111"/>
    <mergeCell ref="Q111:T111"/>
    <mergeCell ref="C114:H114"/>
    <mergeCell ref="I114:L114"/>
    <mergeCell ref="M114:P114"/>
    <mergeCell ref="Q114:T114"/>
    <mergeCell ref="C111:H111"/>
    <mergeCell ref="X89:AA89"/>
    <mergeCell ref="X92:AA92"/>
    <mergeCell ref="C112:H112"/>
    <mergeCell ref="I112:L112"/>
    <mergeCell ref="M112:P112"/>
    <mergeCell ref="Q112:T112"/>
    <mergeCell ref="I109:L110"/>
    <mergeCell ref="M109:T109"/>
    <mergeCell ref="I119:L119"/>
    <mergeCell ref="M119:P119"/>
    <mergeCell ref="Q119:T119"/>
    <mergeCell ref="I118:L118"/>
    <mergeCell ref="M118:P118"/>
    <mergeCell ref="Q118:T118"/>
    <mergeCell ref="I117:L117"/>
    <mergeCell ref="X93:AA93"/>
    <mergeCell ref="X96:AA96"/>
    <mergeCell ref="M116:P116"/>
    <mergeCell ref="Q116:T116"/>
    <mergeCell ref="I113:L113"/>
    <mergeCell ref="M113:P113"/>
    <mergeCell ref="M110:P110"/>
    <mergeCell ref="Q110:T110"/>
    <mergeCell ref="C99:AB99"/>
    <mergeCell ref="C113:H113"/>
    <mergeCell ref="C115:H115"/>
    <mergeCell ref="X74:AA74"/>
    <mergeCell ref="T76:W76"/>
    <mergeCell ref="X75:AA75"/>
    <mergeCell ref="T71:W71"/>
    <mergeCell ref="T72:W72"/>
    <mergeCell ref="T73:W73"/>
    <mergeCell ref="X71:AA71"/>
    <mergeCell ref="X76:AA76"/>
    <mergeCell ref="X72:AA72"/>
    <mergeCell ref="X73:AA73"/>
    <mergeCell ref="X78:AA78"/>
    <mergeCell ref="A5:AC5"/>
    <mergeCell ref="A16:G17"/>
    <mergeCell ref="H16:J17"/>
    <mergeCell ref="S156:W156"/>
    <mergeCell ref="S157:W157"/>
    <mergeCell ref="B141:C141"/>
    <mergeCell ref="B142:C142"/>
    <mergeCell ref="B143:C143"/>
    <mergeCell ref="B144:C144"/>
    <mergeCell ref="B145:C145"/>
    <mergeCell ref="B146:C146"/>
    <mergeCell ref="S150:W150"/>
    <mergeCell ref="S147:W147"/>
    <mergeCell ref="S148:W148"/>
    <mergeCell ref="S149:W149"/>
    <mergeCell ref="B147:C147"/>
    <mergeCell ref="B148:C148"/>
    <mergeCell ref="B149:C149"/>
    <mergeCell ref="B150:C150"/>
    <mergeCell ref="B132:C132"/>
    <mergeCell ref="T74:W74"/>
    <mergeCell ref="B134:C134"/>
    <mergeCell ref="B135:C135"/>
    <mergeCell ref="B151:C151"/>
    <mergeCell ref="X90:AA90"/>
    <mergeCell ref="M121:P121"/>
    <mergeCell ref="Q121:T121"/>
    <mergeCell ref="C116:H116"/>
    <mergeCell ref="C117:H117"/>
    <mergeCell ref="C118:H118"/>
    <mergeCell ref="C121:H121"/>
    <mergeCell ref="C109:H110"/>
    <mergeCell ref="C119:H119"/>
    <mergeCell ref="I121:L121"/>
    <mergeCell ref="M117:P117"/>
    <mergeCell ref="Q117:T117"/>
    <mergeCell ref="I115:L115"/>
    <mergeCell ref="M115:P115"/>
    <mergeCell ref="Q115:T115"/>
    <mergeCell ref="I116:L116"/>
    <mergeCell ref="S141:W141"/>
    <mergeCell ref="S142:W142"/>
    <mergeCell ref="C120:H120"/>
    <mergeCell ref="I120:L120"/>
    <mergeCell ref="M120:P120"/>
    <mergeCell ref="X91:AA91"/>
    <mergeCell ref="Q120:T120"/>
    <mergeCell ref="B152:C152"/>
    <mergeCell ref="S151:W151"/>
    <mergeCell ref="S152:W152"/>
    <mergeCell ref="S130:W130"/>
    <mergeCell ref="S131:W131"/>
    <mergeCell ref="X130:AC130"/>
    <mergeCell ref="X131:AC131"/>
    <mergeCell ref="B156:C156"/>
    <mergeCell ref="D137:N137"/>
    <mergeCell ref="D138:N138"/>
    <mergeCell ref="D139:N139"/>
    <mergeCell ref="D140:N140"/>
    <mergeCell ref="D141:N141"/>
    <mergeCell ref="D142:N142"/>
    <mergeCell ref="D143:N143"/>
    <mergeCell ref="D144:N144"/>
    <mergeCell ref="D145:N145"/>
    <mergeCell ref="D146:N146"/>
    <mergeCell ref="D147:N147"/>
    <mergeCell ref="D148:N148"/>
    <mergeCell ref="D149:N149"/>
    <mergeCell ref="B131:C131"/>
    <mergeCell ref="O131:R131"/>
    <mergeCell ref="B136:C136"/>
    <mergeCell ref="B133:C133"/>
    <mergeCell ref="S144:W144"/>
    <mergeCell ref="S145:W145"/>
    <mergeCell ref="S146:W146"/>
    <mergeCell ref="D132:N132"/>
    <mergeCell ref="D133:N133"/>
    <mergeCell ref="D134:N134"/>
    <mergeCell ref="D135:N135"/>
    <mergeCell ref="D136:N136"/>
    <mergeCell ref="S132:W132"/>
    <mergeCell ref="S133:W133"/>
    <mergeCell ref="S134:W134"/>
    <mergeCell ref="S135:W135"/>
    <mergeCell ref="S136:W136"/>
    <mergeCell ref="S137:W137"/>
    <mergeCell ref="S138:W138"/>
    <mergeCell ref="S139:W139"/>
    <mergeCell ref="S140:W140"/>
    <mergeCell ref="S143:W143"/>
    <mergeCell ref="B137:C137"/>
    <mergeCell ref="B138:C138"/>
    <mergeCell ref="B139:C139"/>
    <mergeCell ref="B140:C140"/>
    <mergeCell ref="O132:R132"/>
    <mergeCell ref="B153:C153"/>
    <mergeCell ref="B154:C154"/>
    <mergeCell ref="B155:C155"/>
    <mergeCell ref="S153:W153"/>
    <mergeCell ref="S154:W154"/>
    <mergeCell ref="S155:W155"/>
    <mergeCell ref="B157:C157"/>
    <mergeCell ref="B158:C158"/>
    <mergeCell ref="B159:C159"/>
    <mergeCell ref="D156:N156"/>
    <mergeCell ref="D157:N157"/>
    <mergeCell ref="D158:N158"/>
    <mergeCell ref="S158:W158"/>
    <mergeCell ref="S159:W159"/>
    <mergeCell ref="D159:N159"/>
    <mergeCell ref="D153:N153"/>
    <mergeCell ref="D154:N154"/>
    <mergeCell ref="D155:N155"/>
    <mergeCell ref="S160:W160"/>
    <mergeCell ref="S161:W161"/>
    <mergeCell ref="S162:W162"/>
    <mergeCell ref="B161:C161"/>
    <mergeCell ref="B160:C160"/>
    <mergeCell ref="B171:C171"/>
    <mergeCell ref="B168:C168"/>
    <mergeCell ref="B169:C169"/>
    <mergeCell ref="B170:C170"/>
    <mergeCell ref="D160:N160"/>
    <mergeCell ref="D161:N161"/>
    <mergeCell ref="B166:C166"/>
    <mergeCell ref="O160:R160"/>
    <mergeCell ref="O161:R161"/>
    <mergeCell ref="T168:W168"/>
    <mergeCell ref="T169:W169"/>
    <mergeCell ref="T170:W170"/>
    <mergeCell ref="T171:W171"/>
    <mergeCell ref="X166:AC166"/>
    <mergeCell ref="B167:C167"/>
    <mergeCell ref="X167:AC167"/>
    <mergeCell ref="X168:AC168"/>
    <mergeCell ref="X169:AC169"/>
    <mergeCell ref="X170:AC170"/>
    <mergeCell ref="X171:AC171"/>
    <mergeCell ref="X172:AC172"/>
    <mergeCell ref="I67:J67"/>
    <mergeCell ref="D130:N130"/>
    <mergeCell ref="D131:N131"/>
    <mergeCell ref="T166:W166"/>
    <mergeCell ref="D166:J166"/>
    <mergeCell ref="D167:J167"/>
    <mergeCell ref="D168:J168"/>
    <mergeCell ref="D169:J169"/>
    <mergeCell ref="D170:J170"/>
    <mergeCell ref="D171:J171"/>
    <mergeCell ref="K167:S167"/>
    <mergeCell ref="T167:W167"/>
    <mergeCell ref="K166:S166"/>
    <mergeCell ref="D150:N150"/>
    <mergeCell ref="D151:N151"/>
    <mergeCell ref="D152:N152"/>
    <mergeCell ref="O133:R133"/>
    <mergeCell ref="O134:R134"/>
    <mergeCell ref="O135:R135"/>
    <mergeCell ref="O136:R136"/>
    <mergeCell ref="O137:R137"/>
    <mergeCell ref="O138:R138"/>
    <mergeCell ref="O139:R139"/>
    <mergeCell ref="O140:R140"/>
    <mergeCell ref="O141:R141"/>
    <mergeCell ref="O142:R142"/>
    <mergeCell ref="O143:R143"/>
    <mergeCell ref="O144:R144"/>
    <mergeCell ref="O145:R145"/>
    <mergeCell ref="O146:R146"/>
    <mergeCell ref="O147:R147"/>
    <mergeCell ref="O148:R148"/>
    <mergeCell ref="O149:R149"/>
    <mergeCell ref="O150:R150"/>
    <mergeCell ref="O151:R151"/>
    <mergeCell ref="O152:R152"/>
    <mergeCell ref="O153:R153"/>
    <mergeCell ref="O154:R154"/>
    <mergeCell ref="O155:R155"/>
    <mergeCell ref="O156:R156"/>
    <mergeCell ref="O157:R157"/>
    <mergeCell ref="O158:R158"/>
    <mergeCell ref="O159:R159"/>
  </mergeCells>
  <phoneticPr fontId="54" type="noConversion"/>
  <printOptions horizontalCentered="1"/>
  <pageMargins left="0.15748031496062992" right="0.15748031496062992" top="0.98425196850393704" bottom="0.98425196850393704" header="0.51181102362204722" footer="0.51181102362204722"/>
  <pageSetup paperSize="5" scale="65" orientation="portrait" r:id="rId1"/>
  <headerFooter alignWithMargins="0"/>
  <rowBreaks count="3" manualBreakCount="3">
    <brk id="63" max="28" man="1"/>
    <brk id="103" max="28" man="1"/>
    <brk id="124" max="28"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00B050"/>
  </sheetPr>
  <dimension ref="A2:AL184"/>
  <sheetViews>
    <sheetView view="pageBreakPreview" topLeftCell="A7" zoomScaleNormal="75" workbookViewId="0">
      <selection activeCell="N15" sqref="N15:Q15"/>
    </sheetView>
  </sheetViews>
  <sheetFormatPr defaultColWidth="4.5703125" defaultRowHeight="12.75" x14ac:dyDescent="0.2"/>
  <cols>
    <col min="1" max="36" width="4.5703125" style="367" customWidth="1"/>
    <col min="37" max="37" width="7.85546875" style="367" customWidth="1"/>
    <col min="38" max="16384" width="4.5703125" style="367"/>
  </cols>
  <sheetData>
    <row r="2" spans="1:30" ht="24.75" x14ac:dyDescent="0.5">
      <c r="A2" s="366"/>
    </row>
    <row r="3" spans="1:30" ht="24.75" x14ac:dyDescent="0.5">
      <c r="A3" s="366"/>
    </row>
    <row r="4" spans="1:30" ht="24.75" x14ac:dyDescent="0.5">
      <c r="A4" s="366" t="s">
        <v>320</v>
      </c>
      <c r="E4" s="3302" t="str">
        <f>taxyear</f>
        <v/>
      </c>
      <c r="F4" s="3303"/>
    </row>
    <row r="5" spans="1:30" ht="5.25" customHeight="1" x14ac:dyDescent="0.5">
      <c r="A5" s="366"/>
      <c r="E5" s="366"/>
    </row>
    <row r="6" spans="1:30" ht="8.25" customHeight="1" x14ac:dyDescent="0.2">
      <c r="A6" s="368"/>
      <c r="B6" s="368"/>
      <c r="C6" s="368"/>
      <c r="D6" s="368"/>
      <c r="E6" s="368"/>
      <c r="F6" s="368"/>
      <c r="G6" s="368"/>
      <c r="H6" s="368"/>
      <c r="I6" s="368"/>
      <c r="J6" s="368"/>
      <c r="K6" s="368"/>
      <c r="L6" s="368"/>
      <c r="M6" s="368"/>
      <c r="N6" s="368"/>
      <c r="O6" s="368"/>
      <c r="P6" s="368"/>
      <c r="Q6" s="368"/>
      <c r="R6" s="368"/>
      <c r="S6" s="368"/>
      <c r="T6" s="368"/>
      <c r="U6" s="368"/>
      <c r="V6" s="368"/>
      <c r="W6" s="368"/>
      <c r="X6" s="368"/>
      <c r="Y6" s="368"/>
      <c r="Z6" s="368"/>
      <c r="AA6" s="368"/>
      <c r="AB6" s="368"/>
      <c r="AC6" s="368"/>
    </row>
    <row r="8" spans="1:30" x14ac:dyDescent="0.2">
      <c r="A8" s="369" t="s">
        <v>434</v>
      </c>
      <c r="B8" s="370"/>
      <c r="C8" s="370"/>
      <c r="D8" s="370"/>
      <c r="E8" s="370"/>
      <c r="F8" s="370"/>
      <c r="G8" s="370"/>
      <c r="H8" s="370"/>
      <c r="I8" s="370"/>
      <c r="J8" s="370"/>
      <c r="K8" s="370"/>
      <c r="L8" s="370"/>
      <c r="M8" s="370"/>
      <c r="N8" s="370"/>
      <c r="O8" s="370"/>
      <c r="P8" s="370"/>
      <c r="Q8" s="370"/>
      <c r="R8" s="370"/>
      <c r="S8" s="370"/>
      <c r="T8" s="370"/>
      <c r="U8" s="370"/>
      <c r="V8" s="370"/>
      <c r="W8" s="370"/>
      <c r="X8" s="370"/>
      <c r="Y8" s="370"/>
      <c r="Z8" s="370"/>
      <c r="AA8" s="370"/>
      <c r="AB8" s="370"/>
      <c r="AC8" s="370"/>
    </row>
    <row r="9" spans="1:30" x14ac:dyDescent="0.2">
      <c r="A9" s="371"/>
      <c r="B9" s="371"/>
      <c r="C9" s="371"/>
      <c r="D9" s="371"/>
      <c r="E9" s="371"/>
      <c r="F9" s="371"/>
      <c r="G9" s="371"/>
      <c r="H9" s="371"/>
      <c r="I9" s="371"/>
      <c r="J9" s="371"/>
      <c r="K9" s="371"/>
      <c r="L9" s="371"/>
      <c r="M9" s="371"/>
      <c r="N9" s="371"/>
      <c r="O9" s="371"/>
      <c r="P9" s="371"/>
      <c r="Q9" s="371"/>
      <c r="R9" s="371"/>
      <c r="S9" s="371"/>
      <c r="T9" s="371"/>
      <c r="U9" s="371"/>
      <c r="V9" s="371"/>
      <c r="W9" s="371"/>
      <c r="X9" s="371"/>
      <c r="Y9" s="371"/>
      <c r="Z9" s="371"/>
      <c r="AA9" s="371"/>
      <c r="AB9" s="371"/>
      <c r="AC9" s="371"/>
    </row>
    <row r="10" spans="1:30" ht="20.25" x14ac:dyDescent="0.3">
      <c r="A10" s="372" t="s">
        <v>435</v>
      </c>
      <c r="B10" s="371"/>
      <c r="C10" s="371"/>
      <c r="D10" s="371"/>
      <c r="E10" s="371"/>
      <c r="F10" s="371"/>
      <c r="G10" s="371"/>
      <c r="H10" s="371"/>
      <c r="I10" s="371"/>
      <c r="J10" s="371"/>
      <c r="K10" s="371"/>
      <c r="L10" s="371"/>
      <c r="M10" s="371"/>
      <c r="N10" s="371"/>
      <c r="O10" s="371"/>
      <c r="P10" s="371"/>
      <c r="Q10" s="371"/>
      <c r="R10" s="371"/>
      <c r="S10" s="371"/>
      <c r="T10" s="371"/>
      <c r="U10" s="371"/>
      <c r="V10" s="371"/>
      <c r="W10" s="371"/>
      <c r="X10" s="371"/>
      <c r="Y10" s="371"/>
      <c r="Z10" s="371"/>
      <c r="AA10" s="371"/>
      <c r="AB10" s="371"/>
      <c r="AC10" s="371"/>
      <c r="AD10" s="371"/>
    </row>
    <row r="11" spans="1:30" x14ac:dyDescent="0.2">
      <c r="A11" s="371"/>
      <c r="B11" s="371"/>
      <c r="C11" s="371"/>
      <c r="D11" s="371"/>
      <c r="E11" s="371"/>
      <c r="F11" s="371"/>
      <c r="G11" s="371"/>
      <c r="H11" s="371"/>
      <c r="I11" s="371"/>
      <c r="J11" s="371"/>
      <c r="K11" s="371"/>
      <c r="L11" s="371"/>
      <c r="M11" s="371"/>
      <c r="N11" s="371"/>
      <c r="O11" s="371"/>
      <c r="P11" s="371"/>
      <c r="Q11" s="371"/>
      <c r="R11" s="371"/>
      <c r="S11" s="371"/>
      <c r="T11" s="371"/>
      <c r="U11" s="371"/>
      <c r="V11" s="371"/>
      <c r="W11" s="371"/>
      <c r="X11" s="371"/>
      <c r="Y11" s="371"/>
      <c r="Z11" s="371"/>
      <c r="AA11" s="371"/>
      <c r="AB11" s="371"/>
      <c r="AC11" s="371"/>
      <c r="AD11" s="371"/>
    </row>
    <row r="12" spans="1:30" x14ac:dyDescent="0.2">
      <c r="A12" s="348" t="s">
        <v>436</v>
      </c>
      <c r="B12" s="373"/>
      <c r="C12" s="374"/>
      <c r="D12" s="371"/>
      <c r="E12" s="371"/>
      <c r="F12" s="371"/>
      <c r="G12" s="371"/>
      <c r="H12" s="371"/>
      <c r="I12" s="371"/>
      <c r="J12" s="371"/>
      <c r="K12" s="371"/>
      <c r="L12" s="371"/>
      <c r="M12" s="371"/>
      <c r="N12" s="371"/>
      <c r="O12" s="371"/>
      <c r="P12" s="371"/>
      <c r="Q12" s="371"/>
      <c r="R12" s="371"/>
      <c r="S12" s="371"/>
      <c r="T12" s="371"/>
      <c r="U12" s="371"/>
      <c r="V12" s="371"/>
      <c r="W12" s="371"/>
      <c r="X12" s="371"/>
      <c r="Y12" s="371"/>
      <c r="Z12" s="371"/>
      <c r="AA12" s="371"/>
      <c r="AB12" s="371"/>
      <c r="AC12" s="371"/>
      <c r="AD12" s="371"/>
    </row>
    <row r="13" spans="1:30" x14ac:dyDescent="0.2">
      <c r="A13" s="371"/>
      <c r="B13" s="375" t="s">
        <v>437</v>
      </c>
      <c r="C13" s="374"/>
      <c r="D13" s="371"/>
      <c r="E13" s="371"/>
      <c r="F13" s="371"/>
      <c r="G13" s="371"/>
      <c r="H13" s="371"/>
      <c r="I13" s="396"/>
      <c r="J13" s="3286">
        <f>netempincome-empbonus</f>
        <v>0</v>
      </c>
      <c r="K13" s="3286"/>
      <c r="L13" s="3286"/>
      <c r="M13" s="3286"/>
      <c r="N13" s="371"/>
      <c r="O13" s="371"/>
      <c r="P13" s="371"/>
      <c r="Q13" s="371"/>
      <c r="R13" s="371"/>
      <c r="S13" s="371"/>
      <c r="T13" s="371"/>
      <c r="U13" s="371"/>
      <c r="V13" s="371"/>
      <c r="W13" s="371"/>
      <c r="X13" s="371"/>
      <c r="Y13" s="371"/>
      <c r="Z13" s="371"/>
      <c r="AA13" s="371"/>
      <c r="AB13" s="371"/>
      <c r="AC13" s="371"/>
      <c r="AD13" s="371"/>
    </row>
    <row r="14" spans="1:30" x14ac:dyDescent="0.2">
      <c r="A14" s="371"/>
      <c r="B14" s="376" t="s">
        <v>438</v>
      </c>
      <c r="C14" s="374"/>
      <c r="D14" s="371"/>
      <c r="E14" s="371"/>
      <c r="F14" s="371"/>
      <c r="G14" s="371"/>
      <c r="H14" s="371"/>
      <c r="I14" s="371"/>
      <c r="J14" s="3287">
        <f>empbonus</f>
        <v>0</v>
      </c>
      <c r="K14" s="3287"/>
      <c r="L14" s="3287"/>
      <c r="M14" s="3287"/>
      <c r="N14" s="371"/>
      <c r="O14" s="371"/>
      <c r="P14" s="371"/>
      <c r="Q14" s="371"/>
      <c r="R14" s="371"/>
      <c r="S14" s="371"/>
      <c r="T14" s="371"/>
      <c r="U14" s="371"/>
      <c r="V14" s="371"/>
      <c r="W14" s="371"/>
      <c r="X14" s="371"/>
      <c r="Y14" s="371"/>
      <c r="Z14" s="371"/>
      <c r="AA14" s="371"/>
      <c r="AB14" s="371"/>
      <c r="AC14" s="371"/>
      <c r="AD14" s="371"/>
    </row>
    <row r="15" spans="1:30" x14ac:dyDescent="0.2">
      <c r="A15" s="371"/>
      <c r="B15" s="376" t="s">
        <v>439</v>
      </c>
      <c r="C15" s="374"/>
      <c r="D15" s="371"/>
      <c r="E15" s="371"/>
      <c r="F15" s="371"/>
      <c r="G15" s="371"/>
      <c r="H15" s="371"/>
      <c r="I15" s="371"/>
      <c r="J15" s="371"/>
      <c r="K15" s="371"/>
      <c r="L15" s="371"/>
      <c r="M15" s="371"/>
      <c r="N15" s="3301">
        <f>SUM(J13:M14)</f>
        <v>0</v>
      </c>
      <c r="O15" s="3301"/>
      <c r="P15" s="3301"/>
      <c r="Q15" s="3301"/>
      <c r="R15" s="371"/>
      <c r="S15" s="371"/>
      <c r="T15" s="371"/>
      <c r="U15" s="371"/>
      <c r="V15" s="371"/>
      <c r="W15" s="371"/>
      <c r="X15" s="371"/>
      <c r="Y15" s="371"/>
      <c r="Z15" s="371"/>
      <c r="AA15" s="371"/>
      <c r="AB15" s="371"/>
      <c r="AC15" s="371"/>
      <c r="AD15" s="371"/>
    </row>
    <row r="16" spans="1:30" x14ac:dyDescent="0.2">
      <c r="A16" s="371"/>
      <c r="B16" s="373" t="s">
        <v>440</v>
      </c>
      <c r="C16" s="374"/>
      <c r="D16" s="371"/>
      <c r="E16" s="371"/>
      <c r="F16" s="371"/>
      <c r="G16" s="371"/>
      <c r="H16" s="371"/>
      <c r="I16" s="371"/>
      <c r="J16" s="371"/>
      <c r="K16" s="371"/>
      <c r="L16" s="371"/>
      <c r="M16" s="371"/>
      <c r="N16" s="3286">
        <f>netdomesticincome</f>
        <v>0</v>
      </c>
      <c r="O16" s="3286"/>
      <c r="P16" s="3286"/>
      <c r="Q16" s="3286"/>
      <c r="R16" s="371"/>
      <c r="S16" s="371"/>
      <c r="T16" s="371"/>
      <c r="U16" s="371"/>
      <c r="V16" s="371"/>
      <c r="W16" s="371"/>
      <c r="X16" s="371"/>
      <c r="Y16" s="371"/>
      <c r="Z16" s="371"/>
      <c r="AA16" s="371"/>
      <c r="AB16" s="371"/>
      <c r="AC16" s="371"/>
      <c r="AD16" s="371"/>
    </row>
    <row r="17" spans="1:38" x14ac:dyDescent="0.2">
      <c r="A17" s="371"/>
      <c r="B17" s="373" t="s">
        <v>441</v>
      </c>
      <c r="C17" s="374"/>
      <c r="D17" s="371"/>
      <c r="E17" s="371"/>
      <c r="F17" s="371"/>
      <c r="G17" s="371"/>
      <c r="H17" s="371"/>
      <c r="I17" s="371"/>
      <c r="J17" s="371"/>
      <c r="K17" s="371"/>
      <c r="L17" s="371"/>
      <c r="M17" s="371"/>
      <c r="N17" s="3287">
        <f>IF('OVERSEAS INCOME'!AA59&lt;0,0,'OVERSEAS INCOME'!AA59)</f>
        <v>0</v>
      </c>
      <c r="O17" s="3287"/>
      <c r="P17" s="3287"/>
      <c r="Q17" s="3287"/>
      <c r="R17" s="374"/>
      <c r="S17" s="374"/>
      <c r="T17" s="374"/>
      <c r="U17" s="374"/>
      <c r="V17" s="374"/>
      <c r="W17" s="371"/>
      <c r="X17" s="371"/>
      <c r="Y17" s="371"/>
      <c r="Z17" s="371"/>
      <c r="AA17" s="371"/>
      <c r="AB17" s="371"/>
      <c r="AC17" s="371"/>
      <c r="AD17" s="371"/>
    </row>
    <row r="18" spans="1:38" x14ac:dyDescent="0.2">
      <c r="A18" s="371"/>
      <c r="B18" s="373" t="s">
        <v>442</v>
      </c>
      <c r="C18" s="374"/>
      <c r="D18" s="371"/>
      <c r="E18" s="371"/>
      <c r="F18" s="371"/>
      <c r="G18" s="371"/>
      <c r="H18" s="371"/>
      <c r="I18" s="371"/>
      <c r="J18" s="371" t="s">
        <v>313</v>
      </c>
      <c r="K18" s="371"/>
      <c r="L18" s="371"/>
      <c r="M18" s="371"/>
      <c r="N18" s="371"/>
      <c r="O18" s="371"/>
      <c r="P18" s="371"/>
      <c r="Q18" s="371"/>
      <c r="R18" s="3287">
        <f>SUM(N15:Q17)</f>
        <v>0</v>
      </c>
      <c r="S18" s="3287"/>
      <c r="T18" s="3287"/>
      <c r="U18" s="3287"/>
      <c r="V18" s="398"/>
      <c r="W18" s="371"/>
      <c r="X18" s="371"/>
      <c r="Y18" s="371"/>
      <c r="Z18" s="371"/>
      <c r="AA18" s="371"/>
      <c r="AB18" s="371"/>
      <c r="AC18" s="371"/>
      <c r="AD18" s="371"/>
    </row>
    <row r="19" spans="1:38" x14ac:dyDescent="0.2">
      <c r="A19" s="371"/>
      <c r="B19" s="373"/>
      <c r="C19" s="374"/>
      <c r="D19" s="371"/>
      <c r="E19" s="371"/>
      <c r="F19" s="371"/>
      <c r="G19" s="371"/>
      <c r="H19" s="371"/>
      <c r="I19" s="371"/>
      <c r="J19" s="371"/>
      <c r="K19" s="371"/>
      <c r="L19" s="371"/>
      <c r="M19" s="371"/>
      <c r="N19" s="371"/>
      <c r="O19" s="371"/>
      <c r="P19" s="371"/>
      <c r="Q19" s="371"/>
      <c r="R19" s="371"/>
      <c r="S19" s="371"/>
      <c r="T19" s="371"/>
      <c r="U19" s="371"/>
      <c r="V19" s="371"/>
      <c r="W19" s="371"/>
      <c r="X19" s="371"/>
      <c r="Y19" s="371"/>
      <c r="Z19" s="371"/>
      <c r="AA19" s="371"/>
      <c r="AB19" s="371"/>
      <c r="AC19" s="371"/>
      <c r="AD19" s="371"/>
    </row>
    <row r="20" spans="1:38" x14ac:dyDescent="0.2">
      <c r="A20" s="377" t="s">
        <v>443</v>
      </c>
      <c r="B20" s="373"/>
      <c r="C20" s="374"/>
      <c r="D20" s="371"/>
      <c r="E20" s="371"/>
      <c r="F20" s="371"/>
      <c r="G20" s="371"/>
      <c r="H20" s="371"/>
      <c r="I20" s="371"/>
      <c r="J20" s="371"/>
      <c r="K20" s="371"/>
      <c r="L20" s="371"/>
      <c r="M20" s="371"/>
      <c r="N20" s="371"/>
      <c r="O20" s="371"/>
      <c r="P20" s="371"/>
      <c r="Q20" s="371"/>
      <c r="R20" s="371"/>
      <c r="S20" s="371"/>
      <c r="T20" s="371"/>
      <c r="U20" s="371"/>
      <c r="V20" s="371"/>
      <c r="W20" s="371"/>
      <c r="X20" s="377" t="s">
        <v>444</v>
      </c>
      <c r="Y20" s="371"/>
      <c r="Z20" s="371"/>
      <c r="AA20" s="371"/>
      <c r="AB20" s="371"/>
      <c r="AC20" s="371"/>
      <c r="AD20" s="371"/>
    </row>
    <row r="21" spans="1:38" x14ac:dyDescent="0.2">
      <c r="A21" s="373"/>
      <c r="B21" s="373" t="s">
        <v>437</v>
      </c>
      <c r="C21" s="374"/>
      <c r="D21" s="371"/>
      <c r="E21" s="371"/>
      <c r="F21" s="371"/>
      <c r="G21" s="371"/>
      <c r="H21" s="371"/>
      <c r="I21" s="371"/>
      <c r="J21" s="3286" t="e">
        <f>J13/WORKPERIOD*12</f>
        <v>#DIV/0!</v>
      </c>
      <c r="K21" s="3286"/>
      <c r="L21" s="3286"/>
      <c r="M21" s="3286"/>
      <c r="N21" s="397"/>
      <c r="O21" s="371"/>
      <c r="P21" s="371"/>
      <c r="Q21" s="371"/>
      <c r="R21" s="371"/>
      <c r="S21" s="371"/>
      <c r="T21" s="371"/>
      <c r="U21" s="371"/>
      <c r="V21" s="371"/>
      <c r="W21" s="371"/>
      <c r="X21" s="371"/>
      <c r="Y21" s="373" t="s">
        <v>445</v>
      </c>
      <c r="Z21" s="371"/>
      <c r="AA21" s="371"/>
      <c r="AB21" s="371"/>
      <c r="AC21" s="371"/>
      <c r="AD21" s="371"/>
      <c r="AF21" s="3262" t="e">
        <f>IF(annempincome&lt;=0,0,(INT(J$21/1000)*1000)-personalreliefs)</f>
        <v>#DIV/0!</v>
      </c>
      <c r="AG21" s="3262"/>
      <c r="AH21" s="3262"/>
      <c r="AI21" s="3262"/>
      <c r="AK21" s="378" t="e">
        <f>IF(AND(AF21&lt;=0),"A",IF(AND(AF21&lt;=50000000),"B",IF(AND(AF21&gt;50000000,AF21&lt;=250000000),"C",IF(AND(AF21&gt;250000000,AF21&lt;=500000000),"D","E"))))</f>
        <v>#DIV/0!</v>
      </c>
      <c r="AL21" s="556"/>
    </row>
    <row r="22" spans="1:38" x14ac:dyDescent="0.2">
      <c r="A22" s="373"/>
      <c r="B22" s="373" t="s">
        <v>438</v>
      </c>
      <c r="C22" s="374"/>
      <c r="D22" s="371"/>
      <c r="E22" s="371"/>
      <c r="F22" s="371"/>
      <c r="G22" s="371"/>
      <c r="H22" s="371"/>
      <c r="I22" s="371"/>
      <c r="J22" s="3287" t="e">
        <f>J14/WORKPERIOD*12</f>
        <v>#DIV/0!</v>
      </c>
      <c r="K22" s="3287"/>
      <c r="L22" s="3287"/>
      <c r="M22" s="3287"/>
      <c r="N22" s="397"/>
      <c r="O22" s="371"/>
      <c r="P22" s="371"/>
      <c r="Q22" s="371"/>
      <c r="R22" s="371"/>
      <c r="S22" s="371"/>
      <c r="T22" s="371"/>
      <c r="U22" s="371"/>
      <c r="V22" s="371"/>
      <c r="W22" s="371"/>
      <c r="X22" s="371"/>
      <c r="Y22" s="373" t="s">
        <v>446</v>
      </c>
      <c r="Z22" s="371"/>
      <c r="AA22" s="371"/>
      <c r="AB22" s="371"/>
      <c r="AC22" s="371"/>
      <c r="AD22" s="371"/>
      <c r="AF22" s="3273" t="e">
        <f>J$22</f>
        <v>#DIV/0!</v>
      </c>
      <c r="AG22" s="3273"/>
      <c r="AH22" s="3273"/>
      <c r="AI22" s="3273"/>
    </row>
    <row r="23" spans="1:38" x14ac:dyDescent="0.2">
      <c r="A23" s="371"/>
      <c r="B23" s="376" t="s">
        <v>439</v>
      </c>
      <c r="C23" s="374"/>
      <c r="D23" s="371"/>
      <c r="E23" s="371"/>
      <c r="F23" s="371"/>
      <c r="G23" s="371"/>
      <c r="H23" s="371"/>
      <c r="I23" s="371"/>
      <c r="J23" s="371"/>
      <c r="K23" s="371"/>
      <c r="L23" s="371"/>
      <c r="M23" s="379"/>
      <c r="N23" s="3300" t="e">
        <f>J21+J22</f>
        <v>#DIV/0!</v>
      </c>
      <c r="O23" s="3300"/>
      <c r="P23" s="3300"/>
      <c r="Q23" s="3300"/>
      <c r="R23" s="371"/>
      <c r="S23" s="371"/>
      <c r="T23" s="371"/>
      <c r="U23" s="371"/>
      <c r="V23" s="371"/>
      <c r="W23" s="371"/>
      <c r="X23" s="371"/>
      <c r="Y23" s="371" t="s">
        <v>447</v>
      </c>
      <c r="Z23" s="371"/>
      <c r="AA23" s="371"/>
      <c r="AB23" s="371"/>
      <c r="AC23" s="371"/>
      <c r="AD23" s="371"/>
      <c r="AF23" s="3262" t="e">
        <f>IF(N23&lt;=0,0,(INT(N$23/1000)*1000)-personalreliefs)</f>
        <v>#DIV/0!</v>
      </c>
      <c r="AG23" s="3262"/>
      <c r="AH23" s="3262"/>
      <c r="AI23" s="3262"/>
      <c r="AK23" s="378" t="e">
        <f>IF(AND(AF23&lt;=0),"A",IF(AND(AF23&lt;=50000000),"B",IF(AND(AF23&gt;50000000,AF23&lt;=250000000),"C",IF(AND(AF23&gt;250000000,AF23&lt;=500000000),"D","E"))))</f>
        <v>#DIV/0!</v>
      </c>
      <c r="AL23" s="556"/>
    </row>
    <row r="24" spans="1:38" x14ac:dyDescent="0.2">
      <c r="A24" s="373"/>
      <c r="B24" s="373" t="s">
        <v>440</v>
      </c>
      <c r="C24" s="374"/>
      <c r="D24" s="371"/>
      <c r="E24" s="371"/>
      <c r="F24" s="371"/>
      <c r="G24" s="371"/>
      <c r="H24" s="371"/>
      <c r="I24" s="371"/>
      <c r="J24" s="371"/>
      <c r="K24" s="371"/>
      <c r="L24" s="371"/>
      <c r="M24" s="371"/>
      <c r="N24" s="3304" t="e">
        <f>N16/WORKPERIOD*12</f>
        <v>#DIV/0!</v>
      </c>
      <c r="O24" s="3304"/>
      <c r="P24" s="3304"/>
      <c r="Q24" s="3304"/>
      <c r="R24" s="371"/>
      <c r="S24" s="371"/>
      <c r="T24" s="371"/>
      <c r="U24" s="371"/>
      <c r="V24" s="371"/>
      <c r="W24" s="371"/>
      <c r="X24" s="371"/>
      <c r="Y24" s="373"/>
      <c r="Z24" s="371"/>
      <c r="AA24" s="371"/>
      <c r="AB24" s="371"/>
      <c r="AC24" s="371"/>
      <c r="AD24" s="371"/>
      <c r="AF24" s="3262"/>
      <c r="AG24" s="3262"/>
      <c r="AH24" s="3262"/>
      <c r="AI24" s="3262"/>
      <c r="AK24" s="378"/>
    </row>
    <row r="25" spans="1:38" x14ac:dyDescent="0.2">
      <c r="A25" s="373"/>
      <c r="B25" s="373" t="s">
        <v>441</v>
      </c>
      <c r="C25" s="374"/>
      <c r="D25" s="371"/>
      <c r="E25" s="371"/>
      <c r="F25" s="371"/>
      <c r="G25" s="371"/>
      <c r="H25" s="371"/>
      <c r="I25" s="371"/>
      <c r="J25" s="371"/>
      <c r="K25" s="371"/>
      <c r="L25" s="371"/>
      <c r="M25" s="371"/>
      <c r="N25" s="3299" t="e">
        <f>N17/WORKPERIOD*12</f>
        <v>#DIV/0!</v>
      </c>
      <c r="O25" s="3299"/>
      <c r="P25" s="3299"/>
      <c r="Q25" s="3299"/>
      <c r="R25" s="371"/>
      <c r="S25" s="371"/>
      <c r="T25" s="371"/>
      <c r="U25" s="371"/>
      <c r="V25" s="371"/>
      <c r="W25" s="371"/>
      <c r="X25" s="371"/>
      <c r="Y25" s="373"/>
      <c r="Z25" s="371"/>
      <c r="AA25" s="371"/>
      <c r="AB25" s="371"/>
      <c r="AC25" s="371"/>
      <c r="AD25" s="371"/>
      <c r="AF25" s="3262"/>
      <c r="AG25" s="3262"/>
      <c r="AH25" s="3262"/>
      <c r="AI25" s="3262"/>
    </row>
    <row r="26" spans="1:38" x14ac:dyDescent="0.2">
      <c r="A26" s="373"/>
      <c r="B26" s="373" t="s">
        <v>448</v>
      </c>
      <c r="C26" s="374"/>
      <c r="D26" s="371"/>
      <c r="E26" s="371"/>
      <c r="F26" s="371"/>
      <c r="G26" s="371"/>
      <c r="H26" s="371"/>
      <c r="I26" s="371"/>
      <c r="J26" s="371"/>
      <c r="K26" s="371"/>
      <c r="L26" s="371"/>
      <c r="M26" s="3286"/>
      <c r="N26" s="3286"/>
      <c r="O26" s="3286"/>
      <c r="P26" s="3286"/>
      <c r="Q26" s="3286"/>
      <c r="R26" s="3295" t="e">
        <f>SUM(N23:Q25)</f>
        <v>#DIV/0!</v>
      </c>
      <c r="S26" s="3289"/>
      <c r="T26" s="3289"/>
      <c r="U26" s="3289"/>
      <c r="V26" s="371"/>
      <c r="W26" s="371"/>
      <c r="X26" s="371"/>
      <c r="Y26" s="373"/>
      <c r="Z26" s="371"/>
      <c r="AA26" s="371"/>
      <c r="AB26" s="371"/>
      <c r="AC26" s="371"/>
      <c r="AD26" s="371"/>
      <c r="AF26" s="3262"/>
      <c r="AG26" s="3262"/>
      <c r="AH26" s="3262"/>
      <c r="AI26" s="3262"/>
      <c r="AK26" s="378"/>
    </row>
    <row r="27" spans="1:38" x14ac:dyDescent="0.2">
      <c r="A27" s="373"/>
      <c r="B27" s="373"/>
      <c r="C27" s="374"/>
      <c r="D27" s="371"/>
      <c r="E27" s="371"/>
      <c r="F27" s="371"/>
      <c r="G27" s="371"/>
      <c r="H27" s="371"/>
      <c r="I27" s="371"/>
      <c r="J27" s="371"/>
      <c r="K27" s="371"/>
      <c r="L27" s="371"/>
      <c r="M27" s="371"/>
      <c r="N27" s="371"/>
      <c r="O27" s="371"/>
      <c r="P27" s="371"/>
      <c r="Q27" s="371"/>
      <c r="R27" s="371"/>
      <c r="S27" s="371"/>
      <c r="T27" s="371"/>
      <c r="U27" s="371"/>
      <c r="V27" s="371"/>
      <c r="W27" s="371"/>
      <c r="X27" s="371"/>
      <c r="Y27" s="371"/>
      <c r="Z27" s="371"/>
      <c r="AA27" s="371"/>
      <c r="AB27" s="371"/>
      <c r="AC27" s="371"/>
      <c r="AD27" s="371"/>
    </row>
    <row r="28" spans="1:38" x14ac:dyDescent="0.2">
      <c r="A28" s="348" t="s">
        <v>338</v>
      </c>
      <c r="B28" s="373"/>
      <c r="C28" s="374"/>
      <c r="D28" s="371"/>
      <c r="E28" s="371"/>
      <c r="F28" s="371"/>
      <c r="G28" s="371"/>
      <c r="H28" s="371"/>
      <c r="I28" s="371"/>
      <c r="J28" s="371"/>
      <c r="K28" s="371"/>
      <c r="L28" s="371"/>
      <c r="M28" s="371"/>
      <c r="N28" s="371"/>
      <c r="O28" s="371"/>
      <c r="P28" s="371"/>
      <c r="Q28" s="371"/>
      <c r="R28" s="3296">
        <f>IF('GENERAL INFO'!K6="X",personalreliefs,0)</f>
        <v>0</v>
      </c>
      <c r="S28" s="3296"/>
      <c r="T28" s="3296"/>
      <c r="U28" s="3296"/>
      <c r="V28" s="371"/>
      <c r="W28" s="371"/>
      <c r="X28" s="371"/>
      <c r="Y28" s="371"/>
      <c r="Z28" s="371"/>
      <c r="AA28" s="371"/>
      <c r="AB28" s="371"/>
      <c r="AC28" s="371"/>
      <c r="AD28" s="371"/>
    </row>
    <row r="29" spans="1:38" x14ac:dyDescent="0.2">
      <c r="A29" s="348"/>
      <c r="B29" s="373"/>
      <c r="C29" s="374"/>
      <c r="D29" s="371"/>
      <c r="E29" s="371"/>
      <c r="F29" s="371"/>
      <c r="G29" s="371"/>
      <c r="H29" s="371"/>
      <c r="I29" s="371"/>
      <c r="J29" s="371"/>
      <c r="K29" s="371"/>
      <c r="L29" s="371"/>
      <c r="M29" s="371"/>
      <c r="N29" s="371"/>
      <c r="O29" s="371"/>
      <c r="P29" s="371"/>
      <c r="Q29" s="371"/>
      <c r="R29" s="371"/>
      <c r="S29" s="371"/>
      <c r="T29" s="371"/>
      <c r="U29" s="371"/>
      <c r="V29" s="371"/>
      <c r="W29" s="371"/>
      <c r="X29" s="371"/>
      <c r="Y29" s="371"/>
      <c r="Z29" s="371"/>
      <c r="AA29" s="371"/>
      <c r="AB29" s="371"/>
      <c r="AC29" s="371"/>
      <c r="AD29" s="371"/>
    </row>
    <row r="30" spans="1:38" x14ac:dyDescent="0.2">
      <c r="A30" s="348" t="s">
        <v>449</v>
      </c>
      <c r="B30" s="373"/>
      <c r="C30" s="374"/>
      <c r="D30" s="371"/>
      <c r="E30" s="371"/>
      <c r="F30" s="371"/>
      <c r="G30" s="371"/>
      <c r="H30" s="371"/>
      <c r="I30" s="371"/>
      <c r="J30" s="371"/>
      <c r="K30" s="371"/>
      <c r="L30" s="371"/>
      <c r="M30" s="371"/>
      <c r="N30" s="371"/>
      <c r="O30" s="371"/>
      <c r="P30" s="371"/>
      <c r="Q30" s="371"/>
      <c r="R30" s="3297" t="e">
        <f>IF('GENERAL INFO'!K6="X",IF(AF36&lt;0,0,AF36),0)</f>
        <v>#DIV/0!</v>
      </c>
      <c r="S30" s="3298"/>
      <c r="T30" s="3298"/>
      <c r="U30" s="3298"/>
      <c r="V30" s="371"/>
      <c r="W30" s="371"/>
      <c r="X30" s="377" t="s">
        <v>444</v>
      </c>
      <c r="Y30" s="371"/>
      <c r="Z30" s="371"/>
      <c r="AA30" s="371"/>
      <c r="AB30" s="371"/>
      <c r="AC30" s="371"/>
      <c r="AD30" s="371"/>
    </row>
    <row r="31" spans="1:38" x14ac:dyDescent="0.2">
      <c r="A31" s="348"/>
      <c r="B31" s="373"/>
      <c r="C31" s="374"/>
      <c r="D31" s="371"/>
      <c r="E31" s="371"/>
      <c r="F31" s="371"/>
      <c r="G31" s="371"/>
      <c r="H31" s="371"/>
      <c r="I31" s="371"/>
      <c r="J31" s="371"/>
      <c r="K31" s="371"/>
      <c r="L31" s="371"/>
      <c r="M31" s="371"/>
      <c r="N31" s="371"/>
      <c r="O31" s="371"/>
      <c r="P31" s="371"/>
      <c r="Q31" s="371"/>
      <c r="R31" s="371"/>
      <c r="S31" s="371"/>
      <c r="T31" s="371"/>
      <c r="U31" s="371"/>
      <c r="V31" s="371"/>
      <c r="W31" s="371"/>
      <c r="X31" s="371"/>
      <c r="Y31" s="373" t="s">
        <v>445</v>
      </c>
      <c r="Z31" s="371"/>
      <c r="AA31" s="371"/>
      <c r="AB31" s="371"/>
      <c r="AC31" s="371"/>
      <c r="AD31" s="371"/>
      <c r="AF31" s="3262" t="e">
        <f>J21-personalreliefs</f>
        <v>#DIV/0!</v>
      </c>
      <c r="AG31" s="3262"/>
      <c r="AH31" s="3262"/>
      <c r="AI31" s="3262"/>
      <c r="AK31" s="378" t="e">
        <f>IF(AND(AF31&lt;=0),"A",IF(AND(AF31&lt;=50000000),"B",IF(AND(AF31&gt;50000000,AF31&lt;=250000000),"C",IF(AND(AF31&gt;250000000,AF31&lt;=500000000),"D","E"))))</f>
        <v>#DIV/0!</v>
      </c>
      <c r="AL31" s="556"/>
    </row>
    <row r="32" spans="1:38" x14ac:dyDescent="0.2">
      <c r="A32" s="348" t="s">
        <v>450</v>
      </c>
      <c r="B32" s="373"/>
      <c r="C32" s="374"/>
      <c r="D32" s="371"/>
      <c r="E32" s="371"/>
      <c r="F32" s="371"/>
      <c r="G32" s="371"/>
      <c r="H32" s="371"/>
      <c r="I32" s="371"/>
      <c r="J32" s="371"/>
      <c r="K32" s="371"/>
      <c r="L32" s="371"/>
      <c r="M32" s="371"/>
      <c r="N32" s="371"/>
      <c r="O32" s="371"/>
      <c r="P32" s="371"/>
      <c r="Q32" s="371"/>
      <c r="R32" s="371"/>
      <c r="S32" s="371"/>
      <c r="T32" s="371"/>
      <c r="U32" s="371"/>
      <c r="V32" s="371"/>
      <c r="W32" s="371"/>
      <c r="X32" s="371"/>
      <c r="Y32" s="373" t="s">
        <v>446</v>
      </c>
      <c r="Z32" s="371"/>
      <c r="AA32" s="371"/>
      <c r="AB32" s="371"/>
      <c r="AC32" s="371"/>
      <c r="AD32" s="371"/>
      <c r="AF32" s="3273" t="e">
        <f>J$22</f>
        <v>#DIV/0!</v>
      </c>
      <c r="AG32" s="3273"/>
      <c r="AH32" s="3273"/>
      <c r="AI32" s="3273"/>
    </row>
    <row r="33" spans="1:38" x14ac:dyDescent="0.2">
      <c r="A33" s="348"/>
      <c r="B33" s="373" t="s">
        <v>445</v>
      </c>
      <c r="C33" s="374"/>
      <c r="D33" s="371"/>
      <c r="E33" s="371"/>
      <c r="F33" s="371"/>
      <c r="G33" s="371"/>
      <c r="H33" s="371"/>
      <c r="I33" s="371"/>
      <c r="J33" s="3291" t="e">
        <f>IF('GENERAL INFO'!K6="X",IF(AK21="A",0,IF(AK21="B",0.05*AF21,IF(AK21="C",0.15*AF21-5000000,IF(AK21="D",0.25*AF21-30000000,IF(AK21="E",0.3*AF21-55000000))))),0)</f>
        <v>#DIV/0!</v>
      </c>
      <c r="K33" s="3291"/>
      <c r="L33" s="3291"/>
      <c r="M33" s="3291"/>
      <c r="N33" s="371"/>
      <c r="O33" s="371"/>
      <c r="P33" s="371"/>
      <c r="Q33" s="371"/>
      <c r="R33" s="371"/>
      <c r="S33" s="371"/>
      <c r="T33" s="371"/>
      <c r="U33" s="371"/>
      <c r="V33" s="371"/>
      <c r="W33" s="371"/>
      <c r="X33" s="371"/>
      <c r="Y33" s="371" t="s">
        <v>447</v>
      </c>
      <c r="Z33" s="371"/>
      <c r="AA33" s="371"/>
      <c r="AB33" s="371"/>
      <c r="AC33" s="371"/>
      <c r="AD33" s="371"/>
      <c r="AF33" s="3262" t="e">
        <f>AF31+AF32</f>
        <v>#DIV/0!</v>
      </c>
      <c r="AG33" s="3262"/>
      <c r="AH33" s="3262"/>
      <c r="AI33" s="3262"/>
      <c r="AK33" s="378" t="e">
        <f>IF(AND(AF33&lt;=0),"A",IF(AND(AF33&lt;=50000000),"B",IF(AND(AF33&gt;50000000,AF33&lt;=250000000),"C",IF(AND(AF33&gt;250000000,AF33&lt;=500000000),"D","E"))))</f>
        <v>#DIV/0!</v>
      </c>
      <c r="AL33" s="556"/>
    </row>
    <row r="34" spans="1:38" x14ac:dyDescent="0.2">
      <c r="A34" s="348"/>
      <c r="B34" s="373" t="s">
        <v>446</v>
      </c>
      <c r="C34" s="374"/>
      <c r="D34" s="371"/>
      <c r="E34" s="371"/>
      <c r="F34" s="371"/>
      <c r="G34" s="371"/>
      <c r="H34" s="371"/>
      <c r="I34" s="371"/>
      <c r="J34" s="3292" t="e">
        <f>N35-J33</f>
        <v>#DIV/0!</v>
      </c>
      <c r="K34" s="3292"/>
      <c r="L34" s="3292"/>
      <c r="M34" s="3292"/>
      <c r="N34" s="371"/>
      <c r="O34" s="371"/>
      <c r="P34" s="371"/>
      <c r="Q34" s="371"/>
      <c r="R34" s="371"/>
      <c r="S34" s="371"/>
      <c r="T34" s="371"/>
      <c r="U34" s="371"/>
      <c r="V34" s="371"/>
      <c r="W34" s="371"/>
      <c r="X34" s="371"/>
      <c r="Y34" s="373" t="s">
        <v>440</v>
      </c>
      <c r="Z34" s="371"/>
      <c r="AA34" s="371"/>
      <c r="AB34" s="371"/>
      <c r="AC34" s="371"/>
      <c r="AD34" s="371"/>
      <c r="AF34" s="3262" t="e">
        <f>N24</f>
        <v>#DIV/0!</v>
      </c>
      <c r="AG34" s="3262"/>
      <c r="AH34" s="3262"/>
      <c r="AI34" s="3262"/>
    </row>
    <row r="35" spans="1:38" x14ac:dyDescent="0.2">
      <c r="A35" s="373"/>
      <c r="B35" s="373" t="s">
        <v>451</v>
      </c>
      <c r="C35" s="374"/>
      <c r="D35" s="371"/>
      <c r="E35" s="371"/>
      <c r="F35" s="371"/>
      <c r="G35" s="371"/>
      <c r="H35" s="371"/>
      <c r="I35" s="371"/>
      <c r="J35" s="371"/>
      <c r="K35" s="371"/>
      <c r="L35" s="371"/>
      <c r="M35" s="371"/>
      <c r="N35" s="3291" t="e">
        <f>IF('GENERAL INFO'!K6="X",IF(AK23="A",0,IF(AK23="B",0.05*AF23,IF(AK23="C",0.15*AF23-5000000,IF(AK23="D",0.25*AF23-30000000,IF(AK23="E",0.3*AF23-55000000))))),0)</f>
        <v>#DIV/0!</v>
      </c>
      <c r="O35" s="3291"/>
      <c r="P35" s="3291"/>
      <c r="Q35" s="3291"/>
      <c r="R35" s="371"/>
      <c r="S35" s="371"/>
      <c r="T35" s="371"/>
      <c r="U35" s="371"/>
      <c r="V35" s="371"/>
      <c r="W35" s="371"/>
      <c r="X35" s="371"/>
      <c r="Y35" s="373" t="s">
        <v>441</v>
      </c>
      <c r="Z35" s="371"/>
      <c r="AA35" s="371"/>
      <c r="AB35" s="371"/>
      <c r="AC35" s="371"/>
      <c r="AD35" s="371"/>
      <c r="AF35" s="3273" t="e">
        <f>N25</f>
        <v>#DIV/0!</v>
      </c>
      <c r="AG35" s="3273"/>
      <c r="AH35" s="3273"/>
      <c r="AI35" s="3273"/>
    </row>
    <row r="36" spans="1:38" x14ac:dyDescent="0.2">
      <c r="A36" s="348"/>
      <c r="B36" s="371" t="s">
        <v>452</v>
      </c>
      <c r="C36" s="374"/>
      <c r="D36" s="371"/>
      <c r="E36" s="371"/>
      <c r="F36" s="371"/>
      <c r="G36" s="371"/>
      <c r="H36" s="371"/>
      <c r="I36" s="371"/>
      <c r="J36" s="371"/>
      <c r="K36" s="371"/>
      <c r="L36" s="371"/>
      <c r="M36" s="371"/>
      <c r="N36" s="3292" t="e">
        <f>R37-N35</f>
        <v>#DIV/0!</v>
      </c>
      <c r="O36" s="3292"/>
      <c r="P36" s="3292"/>
      <c r="Q36" s="3292"/>
      <c r="R36" s="371"/>
      <c r="S36" s="371"/>
      <c r="T36" s="371"/>
      <c r="U36" s="371"/>
      <c r="V36" s="371"/>
      <c r="W36" s="371"/>
      <c r="X36" s="371"/>
      <c r="Y36" s="373" t="s">
        <v>448</v>
      </c>
      <c r="Z36" s="371"/>
      <c r="AA36" s="371"/>
      <c r="AB36" s="371"/>
      <c r="AC36" s="371"/>
      <c r="AD36" s="371"/>
      <c r="AF36" s="3262" t="e">
        <f>AF33+AF34+AF35</f>
        <v>#DIV/0!</v>
      </c>
      <c r="AG36" s="3262"/>
      <c r="AH36" s="3262"/>
      <c r="AI36" s="3262"/>
      <c r="AK36" s="378" t="e">
        <f>IF(AND(AF36&lt;=0),"A",IF(AND(AF36&lt;=50000000),"B",IF(AND(AF36&gt;50000000,AF36&lt;=250000000),"C",IF(AND(AF36&gt;250000000,AF36&lt;=500000000),"D","E"))))</f>
        <v>#DIV/0!</v>
      </c>
      <c r="AL36" s="556"/>
    </row>
    <row r="37" spans="1:38" x14ac:dyDescent="0.2">
      <c r="A37" s="348"/>
      <c r="B37" s="371" t="s">
        <v>453</v>
      </c>
      <c r="C37" s="374"/>
      <c r="D37" s="371"/>
      <c r="E37" s="371"/>
      <c r="F37" s="371"/>
      <c r="G37" s="371"/>
      <c r="H37" s="371"/>
      <c r="I37" s="371"/>
      <c r="J37" s="371"/>
      <c r="K37" s="371"/>
      <c r="L37" s="371"/>
      <c r="M37" s="371"/>
      <c r="N37" s="371"/>
      <c r="O37" s="371"/>
      <c r="P37" s="371"/>
      <c r="Q37" s="371"/>
      <c r="R37" s="3292" t="e">
        <f>IF('GENERAL INFO'!K6="X",IF(AK37="A",0,IF(AK37="B",0.05*AF37,IF(AK37="C",0.15*AF37-5000000,IF(AK37="D",0.25*AF37-30000000,0.3*AF37-55000000)))),0)</f>
        <v>#DIV/0!</v>
      </c>
      <c r="S37" s="3292"/>
      <c r="T37" s="3292"/>
      <c r="U37" s="3292"/>
      <c r="V37" s="371"/>
      <c r="W37" s="371"/>
      <c r="X37" s="371"/>
      <c r="Y37" s="373" t="s">
        <v>454</v>
      </c>
      <c r="Z37" s="371"/>
      <c r="AA37" s="371"/>
      <c r="AB37" s="371"/>
      <c r="AC37" s="371"/>
      <c r="AD37" s="371"/>
      <c r="AF37" s="3262" t="e">
        <f>IF(AF36&lt;=0,0,INT(AF36/1000)*1000)</f>
        <v>#DIV/0!</v>
      </c>
      <c r="AG37" s="3262"/>
      <c r="AH37" s="3262"/>
      <c r="AI37" s="3262"/>
      <c r="AK37" s="378" t="e">
        <f>IF(AND(AF37&lt;=0),"A",IF(AND(AF37&lt;=50000000),"B",IF(AND(AF37&gt;50000000,AF37&lt;=250000000),"C",IF(AND(AF37&gt;250000000,AF37&lt;=500000000),"D","E"))))</f>
        <v>#DIV/0!</v>
      </c>
      <c r="AL37" s="556"/>
    </row>
    <row r="38" spans="1:38" x14ac:dyDescent="0.2">
      <c r="A38" s="348"/>
      <c r="B38" s="371"/>
      <c r="C38" s="374"/>
      <c r="D38" s="371"/>
      <c r="E38" s="371"/>
      <c r="F38" s="371"/>
      <c r="G38" s="371"/>
      <c r="H38" s="371"/>
      <c r="I38" s="371"/>
      <c r="J38" s="371"/>
      <c r="K38" s="371"/>
      <c r="L38" s="371"/>
      <c r="M38" s="371"/>
      <c r="N38" s="371"/>
      <c r="O38" s="371"/>
      <c r="P38" s="371"/>
      <c r="Q38" s="371"/>
      <c r="R38" s="371"/>
      <c r="S38" s="371"/>
      <c r="T38" s="371"/>
      <c r="U38" s="371"/>
      <c r="V38" s="371"/>
      <c r="W38" s="371"/>
      <c r="X38" s="371"/>
      <c r="Y38" s="371"/>
      <c r="Z38" s="371"/>
      <c r="AA38" s="371"/>
      <c r="AB38" s="371"/>
      <c r="AC38" s="371"/>
      <c r="AD38" s="371"/>
    </row>
    <row r="39" spans="1:38" x14ac:dyDescent="0.2">
      <c r="A39" s="348" t="s">
        <v>455</v>
      </c>
      <c r="B39" s="373"/>
      <c r="C39" s="374"/>
      <c r="D39" s="371"/>
      <c r="E39" s="371"/>
      <c r="F39" s="371"/>
      <c r="G39" s="371"/>
      <c r="H39" s="371"/>
      <c r="I39" s="371"/>
      <c r="J39" s="371"/>
      <c r="K39" s="371"/>
      <c r="L39" s="371"/>
      <c r="M39" s="371"/>
      <c r="N39" s="371"/>
      <c r="O39" s="371"/>
      <c r="P39" s="371"/>
      <c r="Q39" s="371"/>
      <c r="R39" s="371"/>
      <c r="S39" s="371"/>
      <c r="T39" s="371"/>
      <c r="U39" s="371"/>
      <c r="V39" s="371"/>
      <c r="W39" s="371"/>
      <c r="X39" s="371"/>
      <c r="Y39" s="371"/>
      <c r="Z39" s="371"/>
      <c r="AA39" s="371"/>
      <c r="AB39" s="371"/>
      <c r="AC39" s="371"/>
      <c r="AD39" s="371"/>
    </row>
    <row r="40" spans="1:38" x14ac:dyDescent="0.2">
      <c r="A40" s="373"/>
      <c r="B40" s="373" t="s">
        <v>445</v>
      </c>
      <c r="C40" s="374"/>
      <c r="D40" s="371"/>
      <c r="E40" s="371"/>
      <c r="F40" s="371"/>
      <c r="G40" s="371"/>
      <c r="H40" s="371"/>
      <c r="I40" s="371"/>
      <c r="J40" s="3291" t="e">
        <f>J33/12*WORKPERIOD</f>
        <v>#DIV/0!</v>
      </c>
      <c r="K40" s="3291"/>
      <c r="L40" s="3291"/>
      <c r="M40" s="3291"/>
      <c r="N40" s="371"/>
      <c r="O40" s="371"/>
      <c r="P40" s="371"/>
      <c r="Q40" s="371"/>
      <c r="R40" s="371"/>
      <c r="S40" s="371"/>
      <c r="T40" s="371"/>
      <c r="U40" s="371"/>
      <c r="V40" s="371"/>
      <c r="W40" s="371"/>
      <c r="X40" s="371"/>
      <c r="Y40" s="371"/>
      <c r="Z40" s="371"/>
      <c r="AA40" s="371"/>
      <c r="AB40" s="371"/>
      <c r="AC40" s="371"/>
      <c r="AD40" s="371"/>
      <c r="AE40" s="556"/>
    </row>
    <row r="41" spans="1:38" x14ac:dyDescent="0.2">
      <c r="A41" s="373"/>
      <c r="B41" s="373" t="s">
        <v>446</v>
      </c>
      <c r="C41" s="374"/>
      <c r="D41" s="371"/>
      <c r="E41" s="371"/>
      <c r="F41" s="371"/>
      <c r="G41" s="371"/>
      <c r="H41" s="371"/>
      <c r="I41" s="371"/>
      <c r="J41" s="3290" t="e">
        <f>+J34/12*WORKPERIOD</f>
        <v>#DIV/0!</v>
      </c>
      <c r="K41" s="3290"/>
      <c r="L41" s="3290"/>
      <c r="M41" s="3290"/>
      <c r="N41" s="371"/>
      <c r="O41" s="371"/>
      <c r="P41" s="371"/>
      <c r="Q41" s="371"/>
      <c r="R41" s="371"/>
      <c r="S41" s="371"/>
      <c r="T41" s="371"/>
      <c r="U41" s="371"/>
      <c r="V41" s="371"/>
      <c r="W41" s="371"/>
      <c r="X41" s="371"/>
      <c r="Y41" s="371"/>
      <c r="Z41" s="371"/>
      <c r="AA41" s="371"/>
      <c r="AB41" s="371"/>
      <c r="AC41" s="371"/>
      <c r="AD41" s="371"/>
    </row>
    <row r="42" spans="1:38" x14ac:dyDescent="0.2">
      <c r="A42" s="373"/>
      <c r="B42" s="373" t="s">
        <v>451</v>
      </c>
      <c r="C42" s="374"/>
      <c r="D42" s="371"/>
      <c r="E42" s="371"/>
      <c r="F42" s="371"/>
      <c r="G42" s="371"/>
      <c r="H42" s="371"/>
      <c r="I42" s="371"/>
      <c r="J42" s="379"/>
      <c r="K42" s="379"/>
      <c r="L42" s="379"/>
      <c r="M42" s="379"/>
      <c r="N42" s="3291" t="e">
        <f>J40+J41</f>
        <v>#DIV/0!</v>
      </c>
      <c r="O42" s="3291"/>
      <c r="P42" s="3291"/>
      <c r="Q42" s="3291"/>
      <c r="R42" s="371"/>
      <c r="S42" s="371"/>
      <c r="T42" s="371"/>
      <c r="U42" s="371"/>
      <c r="V42" s="371"/>
      <c r="W42" s="371"/>
      <c r="X42" s="371"/>
      <c r="Y42" s="371"/>
      <c r="Z42" s="371"/>
      <c r="AA42" s="371"/>
      <c r="AB42" s="371"/>
      <c r="AC42" s="371"/>
      <c r="AD42" s="371"/>
    </row>
    <row r="43" spans="1:38" x14ac:dyDescent="0.2">
      <c r="A43" s="373"/>
      <c r="B43" s="371" t="s">
        <v>452</v>
      </c>
      <c r="C43" s="374"/>
      <c r="D43" s="371"/>
      <c r="E43" s="371"/>
      <c r="F43" s="371"/>
      <c r="G43" s="371"/>
      <c r="H43" s="371"/>
      <c r="I43" s="371"/>
      <c r="J43" s="371"/>
      <c r="K43" s="371"/>
      <c r="L43" s="371"/>
      <c r="M43" s="371"/>
      <c r="N43" s="3299" t="e">
        <f>N36/12*WORKPERIOD</f>
        <v>#DIV/0!</v>
      </c>
      <c r="O43" s="3299"/>
      <c r="P43" s="3299"/>
      <c r="Q43" s="3299"/>
      <c r="R43" s="371"/>
      <c r="S43" s="371"/>
      <c r="T43" s="371"/>
      <c r="U43" s="371"/>
      <c r="V43" s="371"/>
      <c r="W43" s="371"/>
      <c r="X43" s="371"/>
      <c r="Y43" s="371"/>
      <c r="Z43" s="371"/>
      <c r="AA43" s="371"/>
      <c r="AB43" s="371"/>
      <c r="AC43" s="371"/>
      <c r="AD43" s="371"/>
    </row>
    <row r="44" spans="1:38" ht="13.5" thickBot="1" x14ac:dyDescent="0.25">
      <c r="A44" s="373"/>
      <c r="B44" s="348" t="s">
        <v>456</v>
      </c>
      <c r="C44" s="374"/>
      <c r="D44" s="371"/>
      <c r="E44" s="371"/>
      <c r="F44" s="371"/>
      <c r="G44" s="371"/>
      <c r="H44" s="371"/>
      <c r="I44" s="371"/>
      <c r="J44" s="371"/>
      <c r="K44" s="371"/>
      <c r="L44" s="371"/>
      <c r="M44" s="371"/>
      <c r="N44" s="371"/>
      <c r="O44" s="371"/>
      <c r="P44" s="371"/>
      <c r="Q44" s="371"/>
      <c r="R44" s="3263" t="e">
        <f>N42+N43</f>
        <v>#DIV/0!</v>
      </c>
      <c r="S44" s="3263"/>
      <c r="T44" s="3263"/>
      <c r="U44" s="3263"/>
      <c r="V44" s="371"/>
      <c r="W44" s="371"/>
      <c r="X44" s="371"/>
      <c r="Y44" s="371"/>
      <c r="Z44" s="371"/>
      <c r="AA44" s="371"/>
      <c r="AB44" s="371"/>
      <c r="AC44" s="371"/>
      <c r="AD44" s="371"/>
    </row>
    <row r="45" spans="1:38" ht="13.5" thickTop="1" x14ac:dyDescent="0.2">
      <c r="A45" s="373"/>
      <c r="B45" s="373"/>
      <c r="C45" s="374"/>
      <c r="D45" s="371"/>
      <c r="E45" s="371"/>
      <c r="F45" s="371"/>
      <c r="G45" s="371"/>
      <c r="H45" s="371"/>
      <c r="I45" s="371"/>
      <c r="J45" s="371"/>
      <c r="K45" s="371"/>
      <c r="L45" s="371"/>
      <c r="M45" s="371"/>
      <c r="N45" s="371"/>
      <c r="O45" s="371"/>
      <c r="P45" s="371"/>
      <c r="Q45" s="371"/>
      <c r="R45" s="371"/>
      <c r="S45" s="371"/>
      <c r="T45" s="371"/>
      <c r="U45" s="371"/>
      <c r="V45" s="371"/>
      <c r="W45" s="371"/>
      <c r="X45" s="371"/>
      <c r="Y45" s="371"/>
      <c r="Z45" s="371"/>
      <c r="AA45" s="371"/>
      <c r="AB45" s="371"/>
      <c r="AC45" s="371"/>
      <c r="AD45" s="371"/>
    </row>
    <row r="46" spans="1:38" x14ac:dyDescent="0.2">
      <c r="A46" s="373"/>
      <c r="B46" s="373"/>
      <c r="C46" s="374"/>
      <c r="D46" s="371"/>
      <c r="E46" s="371"/>
      <c r="F46" s="371"/>
      <c r="G46" s="371"/>
      <c r="H46" s="371"/>
      <c r="I46" s="371"/>
      <c r="J46" s="371"/>
      <c r="K46" s="371"/>
      <c r="L46" s="371"/>
      <c r="M46" s="371"/>
      <c r="N46" s="371"/>
      <c r="O46" s="371"/>
      <c r="P46" s="371"/>
      <c r="Q46" s="371"/>
      <c r="R46" s="371"/>
      <c r="S46" s="371"/>
      <c r="T46" s="371"/>
      <c r="U46" s="371"/>
      <c r="V46" s="371"/>
      <c r="W46" s="371"/>
      <c r="X46" s="371"/>
      <c r="Y46" s="371"/>
      <c r="Z46" s="371"/>
      <c r="AA46" s="371"/>
      <c r="AB46" s="371"/>
      <c r="AC46" s="371"/>
      <c r="AD46" s="371"/>
    </row>
    <row r="47" spans="1:38" x14ac:dyDescent="0.2">
      <c r="A47" s="375"/>
      <c r="B47" s="373"/>
      <c r="C47" s="374"/>
      <c r="D47" s="371"/>
      <c r="E47" s="371"/>
      <c r="F47" s="371"/>
      <c r="G47" s="371"/>
      <c r="H47" s="371"/>
      <c r="I47" s="371"/>
      <c r="J47" s="371"/>
      <c r="K47" s="371"/>
      <c r="L47" s="371"/>
      <c r="M47" s="371"/>
      <c r="N47" s="371"/>
      <c r="O47" s="371"/>
      <c r="P47" s="371"/>
      <c r="Q47" s="371"/>
      <c r="R47" s="371"/>
      <c r="S47" s="371"/>
      <c r="T47" s="371"/>
      <c r="U47" s="371"/>
      <c r="V47" s="371"/>
      <c r="W47" s="371"/>
      <c r="X47" s="371"/>
      <c r="Y47" s="371"/>
      <c r="Z47" s="371"/>
      <c r="AA47" s="371"/>
      <c r="AB47" s="371"/>
      <c r="AC47" s="371"/>
      <c r="AD47" s="371"/>
    </row>
    <row r="48" spans="1:38" ht="20.25" x14ac:dyDescent="0.3">
      <c r="A48" s="372" t="s">
        <v>530</v>
      </c>
      <c r="B48" s="373"/>
      <c r="C48" s="374"/>
      <c r="D48" s="371"/>
      <c r="E48" s="371"/>
      <c r="F48" s="371"/>
      <c r="G48" s="371"/>
      <c r="H48" s="371"/>
      <c r="I48" s="371"/>
      <c r="J48" s="371"/>
      <c r="K48" s="371"/>
      <c r="L48" s="371"/>
      <c r="M48" s="371"/>
      <c r="N48" s="371"/>
      <c r="O48" s="371"/>
      <c r="P48" s="371"/>
      <c r="Q48" s="371"/>
      <c r="R48" s="371"/>
      <c r="S48" s="371"/>
      <c r="T48" s="371"/>
      <c r="U48" s="371"/>
      <c r="V48" s="371"/>
      <c r="W48" s="371"/>
      <c r="X48" s="371"/>
      <c r="Y48" s="371"/>
      <c r="Z48" s="371"/>
      <c r="AA48" s="371"/>
      <c r="AB48" s="371"/>
      <c r="AC48" s="371"/>
      <c r="AD48" s="371"/>
    </row>
    <row r="49" spans="1:37" x14ac:dyDescent="0.2">
      <c r="A49" s="377"/>
      <c r="B49" s="373"/>
      <c r="C49" s="373"/>
      <c r="D49" s="499"/>
      <c r="E49" s="499"/>
      <c r="F49" s="499"/>
      <c r="G49" s="499"/>
      <c r="H49" s="499"/>
      <c r="I49" s="499"/>
      <c r="J49" s="499"/>
      <c r="K49" s="499"/>
      <c r="L49" s="499"/>
      <c r="M49" s="499"/>
      <c r="N49" s="499"/>
      <c r="O49" s="499"/>
      <c r="P49" s="499"/>
      <c r="Q49" s="499"/>
      <c r="R49" s="499"/>
      <c r="S49" s="499"/>
      <c r="T49" s="499"/>
      <c r="U49" s="499"/>
      <c r="V49" s="499"/>
      <c r="W49" s="499"/>
      <c r="X49" s="499"/>
      <c r="Y49" s="499"/>
      <c r="Z49" s="499"/>
      <c r="AA49" s="499"/>
      <c r="AB49" s="499"/>
      <c r="AC49" s="499"/>
      <c r="AD49" s="499"/>
      <c r="AE49" s="500"/>
      <c r="AF49" s="500"/>
      <c r="AG49" s="500"/>
      <c r="AH49" s="500"/>
      <c r="AI49" s="500"/>
      <c r="AJ49" s="500"/>
      <c r="AK49" s="500"/>
    </row>
    <row r="50" spans="1:37" x14ac:dyDescent="0.2">
      <c r="A50" s="499"/>
      <c r="B50" s="499"/>
      <c r="C50" s="499"/>
      <c r="D50" s="499"/>
      <c r="E50" s="499"/>
      <c r="F50" s="499"/>
      <c r="G50" s="499"/>
      <c r="H50" s="499"/>
      <c r="I50" s="499"/>
      <c r="J50" s="499"/>
      <c r="K50" s="499"/>
      <c r="L50" s="499"/>
      <c r="M50" s="499"/>
      <c r="N50" s="499"/>
      <c r="O50" s="499"/>
      <c r="P50" s="499"/>
      <c r="Q50" s="499"/>
      <c r="R50" s="499"/>
      <c r="S50" s="499"/>
      <c r="T50" s="499"/>
      <c r="U50" s="499"/>
      <c r="V50" s="499"/>
      <c r="W50" s="499"/>
      <c r="X50" s="499"/>
      <c r="Y50" s="499"/>
      <c r="Z50" s="499"/>
      <c r="AA50" s="499"/>
      <c r="AB50" s="499"/>
      <c r="AC50" s="499"/>
      <c r="AD50" s="499"/>
      <c r="AE50" s="500"/>
      <c r="AF50" s="500"/>
      <c r="AG50" s="500"/>
      <c r="AH50" s="500"/>
      <c r="AI50" s="500"/>
      <c r="AJ50" s="500"/>
      <c r="AK50" s="500"/>
    </row>
    <row r="51" spans="1:37" x14ac:dyDescent="0.2">
      <c r="A51" s="348" t="s">
        <v>457</v>
      </c>
      <c r="B51" s="371"/>
      <c r="C51" s="371"/>
      <c r="D51" s="371"/>
      <c r="E51" s="371"/>
      <c r="F51" s="371"/>
      <c r="G51" s="371"/>
      <c r="H51" s="371"/>
      <c r="I51" s="380"/>
      <c r="J51" s="371"/>
      <c r="K51" s="371"/>
      <c r="L51" s="371"/>
      <c r="M51" s="371"/>
      <c r="N51" s="371"/>
      <c r="O51" s="371"/>
      <c r="P51" s="371"/>
      <c r="Q51" s="371"/>
      <c r="R51" s="371"/>
      <c r="S51" s="371"/>
      <c r="T51" s="371"/>
      <c r="U51" s="371"/>
      <c r="V51" s="371"/>
      <c r="W51" s="371"/>
      <c r="X51" s="371"/>
      <c r="Y51" s="371"/>
      <c r="Z51" s="371"/>
      <c r="AA51" s="371"/>
      <c r="AB51" s="371"/>
      <c r="AC51" s="371"/>
      <c r="AD51" s="371"/>
    </row>
    <row r="52" spans="1:37" x14ac:dyDescent="0.2">
      <c r="A52" s="348"/>
      <c r="B52" s="371"/>
      <c r="C52" s="371"/>
      <c r="D52" s="371"/>
      <c r="E52" s="371"/>
      <c r="F52" s="371"/>
      <c r="G52" s="371"/>
      <c r="H52" s="371"/>
      <c r="I52" s="371"/>
      <c r="J52" s="3289" t="s">
        <v>314</v>
      </c>
      <c r="K52" s="3294"/>
      <c r="L52" s="3294"/>
      <c r="M52" s="3294"/>
      <c r="N52" s="3294"/>
      <c r="O52" s="3294"/>
      <c r="P52" s="3294"/>
      <c r="Q52" s="3294"/>
      <c r="R52" s="3294"/>
      <c r="S52" s="3294"/>
      <c r="T52" s="3294"/>
      <c r="U52" s="3294"/>
      <c r="V52" s="3294"/>
      <c r="W52" s="3294"/>
      <c r="X52" s="3294"/>
      <c r="Y52" s="3294"/>
      <c r="Z52" s="3294"/>
      <c r="AA52" s="3294"/>
      <c r="AB52" s="3294"/>
      <c r="AC52" s="371" t="s">
        <v>314</v>
      </c>
      <c r="AD52" s="371"/>
    </row>
    <row r="53" spans="1:37" x14ac:dyDescent="0.2">
      <c r="A53" s="371"/>
      <c r="B53" s="373" t="s">
        <v>458</v>
      </c>
      <c r="C53" s="371"/>
      <c r="D53" s="371"/>
      <c r="E53" s="371"/>
      <c r="F53" s="371"/>
      <c r="G53" s="371"/>
      <c r="H53" s="371"/>
      <c r="I53" s="371"/>
      <c r="J53" s="3286" t="e">
        <f>IF(OR(ISBLANK(dateofdeparture)=TRUE,(dateofdeparture-taxyearend)&gt;0),annempincome,0)</f>
        <v>#VALUE!</v>
      </c>
      <c r="K53" s="3286"/>
      <c r="L53" s="3286"/>
      <c r="M53" s="3286"/>
      <c r="N53" s="371"/>
      <c r="O53" s="371"/>
      <c r="P53" s="371"/>
      <c r="Q53" s="371"/>
      <c r="R53" s="371"/>
      <c r="S53" s="371"/>
      <c r="T53" s="371"/>
      <c r="U53" s="371"/>
      <c r="V53" s="371"/>
      <c r="W53" s="371"/>
      <c r="X53" s="371"/>
      <c r="Y53" s="371"/>
      <c r="Z53" s="371"/>
      <c r="AA53" s="371"/>
      <c r="AB53" s="371"/>
      <c r="AC53" s="371"/>
      <c r="AD53" s="371"/>
    </row>
    <row r="54" spans="1:37" x14ac:dyDescent="0.2">
      <c r="A54" s="371"/>
      <c r="B54" s="373" t="s">
        <v>438</v>
      </c>
      <c r="C54" s="371"/>
      <c r="D54" s="371"/>
      <c r="E54" s="371"/>
      <c r="F54" s="371"/>
      <c r="G54" s="371"/>
      <c r="H54" s="371"/>
      <c r="I54" s="371"/>
      <c r="J54" s="3287" t="e">
        <f>IF(OR(ISBLANK(dateofdeparture)=TRUE,(dateofdeparture-taxyearend)&gt;0),J22,0)</f>
        <v>#VALUE!</v>
      </c>
      <c r="K54" s="3287"/>
      <c r="L54" s="3287"/>
      <c r="M54" s="3287"/>
      <c r="N54" s="371"/>
      <c r="O54" s="371"/>
      <c r="P54" s="371"/>
      <c r="Q54" s="371"/>
      <c r="R54" s="371"/>
      <c r="S54" s="371"/>
      <c r="T54" s="371"/>
      <c r="U54" s="371"/>
      <c r="V54" s="371"/>
      <c r="W54" s="371"/>
      <c r="X54" s="371"/>
      <c r="Y54" s="371"/>
      <c r="Z54" s="371"/>
      <c r="AA54" s="371"/>
      <c r="AB54" s="371"/>
      <c r="AC54" s="371"/>
      <c r="AD54" s="371"/>
    </row>
    <row r="55" spans="1:37" x14ac:dyDescent="0.2">
      <c r="A55" s="371"/>
      <c r="B55" s="376" t="s">
        <v>439</v>
      </c>
      <c r="C55" s="371"/>
      <c r="D55" s="371"/>
      <c r="E55" s="371"/>
      <c r="F55" s="371"/>
      <c r="G55" s="371"/>
      <c r="H55" s="371"/>
      <c r="I55" s="371"/>
      <c r="J55" s="397"/>
      <c r="K55" s="397"/>
      <c r="L55" s="397"/>
      <c r="M55" s="397"/>
      <c r="N55" s="3286" t="e">
        <f>J53+J54</f>
        <v>#VALUE!</v>
      </c>
      <c r="O55" s="3286"/>
      <c r="P55" s="3286"/>
      <c r="Q55" s="3286"/>
      <c r="R55" s="371"/>
      <c r="S55" s="371"/>
      <c r="T55" s="371"/>
      <c r="U55" s="371"/>
      <c r="V55" s="371"/>
      <c r="W55" s="371"/>
      <c r="X55" s="371"/>
      <c r="Y55" s="371"/>
      <c r="Z55" s="371"/>
      <c r="AA55" s="371"/>
      <c r="AB55" s="371"/>
      <c r="AC55" s="371"/>
      <c r="AD55" s="371"/>
    </row>
    <row r="56" spans="1:37" x14ac:dyDescent="0.2">
      <c r="A56" s="371"/>
      <c r="B56" s="373"/>
      <c r="C56" s="371"/>
      <c r="D56" s="371"/>
      <c r="E56" s="371"/>
      <c r="F56" s="371"/>
      <c r="G56" s="371"/>
      <c r="H56" s="371"/>
      <c r="I56" s="371"/>
      <c r="J56" s="371"/>
      <c r="K56" s="371"/>
      <c r="L56" s="371"/>
      <c r="M56" s="371"/>
      <c r="N56" s="397"/>
      <c r="O56" s="397"/>
      <c r="P56" s="397"/>
      <c r="Q56" s="397"/>
      <c r="R56" s="371"/>
      <c r="S56" s="371"/>
      <c r="T56" s="371"/>
      <c r="U56" s="371"/>
      <c r="V56" s="371"/>
      <c r="W56" s="371"/>
      <c r="X56" s="377"/>
      <c r="Y56" s="371"/>
      <c r="Z56" s="371"/>
      <c r="AA56" s="371"/>
      <c r="AB56" s="371"/>
      <c r="AC56" s="371"/>
      <c r="AD56" s="371"/>
      <c r="AF56" s="3266"/>
      <c r="AG56" s="3266"/>
      <c r="AH56" s="3266"/>
      <c r="AI56" s="3266"/>
    </row>
    <row r="57" spans="1:37" x14ac:dyDescent="0.2">
      <c r="A57" s="371"/>
      <c r="B57" s="373" t="s">
        <v>440</v>
      </c>
      <c r="C57" s="371"/>
      <c r="D57" s="371"/>
      <c r="E57" s="371"/>
      <c r="F57" s="371"/>
      <c r="G57" s="371"/>
      <c r="H57" s="371"/>
      <c r="I57" s="371"/>
      <c r="J57" s="3286" t="e">
        <f>IF(OR(ISBLANK(dateofdeparture)=TRUE,(dateofdeparture-taxyearend)&gt;0),anndomesticnetincome,0)</f>
        <v>#VALUE!</v>
      </c>
      <c r="K57" s="3286"/>
      <c r="L57" s="3286"/>
      <c r="M57" s="3286"/>
      <c r="N57" s="371"/>
      <c r="O57" s="371"/>
      <c r="P57" s="371"/>
      <c r="Q57" s="371"/>
      <c r="R57" s="371"/>
      <c r="S57" s="371"/>
      <c r="T57" s="371"/>
      <c r="U57" s="371"/>
      <c r="V57" s="371"/>
      <c r="W57" s="371"/>
      <c r="X57" s="371"/>
      <c r="Y57" s="371"/>
      <c r="Z57" s="371"/>
      <c r="AA57" s="371"/>
      <c r="AB57" s="371"/>
      <c r="AC57" s="371"/>
      <c r="AD57" s="371"/>
    </row>
    <row r="58" spans="1:37" x14ac:dyDescent="0.2">
      <c r="A58" s="371"/>
      <c r="B58" s="373" t="s">
        <v>459</v>
      </c>
      <c r="C58" s="371"/>
      <c r="D58" s="371"/>
      <c r="E58" s="371"/>
      <c r="F58" s="371"/>
      <c r="G58" s="371"/>
      <c r="H58" s="371"/>
      <c r="I58" s="371"/>
      <c r="J58" s="3287" t="e">
        <f>IF(OR(ISBLANK(dateofdeparture)=TRUE,(dateofdeparture-taxyearend)&gt;0),-irregulardomesticincome*12/'GENERAL INFO'!V109,0)</f>
        <v>#VALUE!</v>
      </c>
      <c r="K58" s="3287"/>
      <c r="L58" s="3287"/>
      <c r="M58" s="3287"/>
      <c r="N58" s="371"/>
      <c r="O58" s="371"/>
      <c r="P58" s="371"/>
      <c r="Q58" s="371"/>
      <c r="R58" s="371"/>
      <c r="S58" s="371"/>
      <c r="T58" s="371"/>
      <c r="U58" s="371"/>
      <c r="V58" s="371"/>
      <c r="W58" s="371"/>
      <c r="X58" s="371"/>
      <c r="Y58" s="371"/>
      <c r="Z58" s="371"/>
      <c r="AA58" s="371"/>
      <c r="AB58" s="371"/>
      <c r="AC58" s="371"/>
      <c r="AD58" s="371"/>
    </row>
    <row r="59" spans="1:37" x14ac:dyDescent="0.2">
      <c r="A59" s="371"/>
      <c r="B59" s="373" t="s">
        <v>460</v>
      </c>
      <c r="C59" s="371"/>
      <c r="D59" s="371"/>
      <c r="E59" s="371"/>
      <c r="F59" s="371"/>
      <c r="G59" s="371"/>
      <c r="H59" s="371"/>
      <c r="I59" s="371"/>
      <c r="J59" s="397"/>
      <c r="K59" s="397"/>
      <c r="L59" s="397"/>
      <c r="M59" s="397"/>
      <c r="N59" s="3286" t="e">
        <f>J57+J58</f>
        <v>#VALUE!</v>
      </c>
      <c r="O59" s="3286"/>
      <c r="P59" s="3286"/>
      <c r="Q59" s="3286"/>
      <c r="R59" s="371"/>
      <c r="S59" s="371"/>
      <c r="T59" s="371"/>
      <c r="U59" s="371"/>
      <c r="V59" s="371"/>
      <c r="W59" s="371"/>
      <c r="X59" s="377" t="s">
        <v>444</v>
      </c>
      <c r="Y59" s="371"/>
      <c r="Z59" s="371"/>
      <c r="AA59" s="371"/>
      <c r="AB59" s="371"/>
      <c r="AC59" s="371"/>
      <c r="AD59" s="371"/>
    </row>
    <row r="60" spans="1:37" x14ac:dyDescent="0.2">
      <c r="A60" s="371"/>
      <c r="B60" s="373"/>
      <c r="C60" s="371"/>
      <c r="D60" s="371"/>
      <c r="E60" s="371"/>
      <c r="F60" s="371"/>
      <c r="G60" s="371"/>
      <c r="H60" s="371"/>
      <c r="I60" s="371"/>
      <c r="J60" s="371"/>
      <c r="K60" s="371"/>
      <c r="L60" s="371"/>
      <c r="M60" s="371"/>
      <c r="N60" s="397"/>
      <c r="O60" s="397"/>
      <c r="P60" s="397"/>
      <c r="Q60" s="397"/>
      <c r="R60" s="371"/>
      <c r="S60" s="371"/>
      <c r="T60" s="371"/>
      <c r="U60" s="371"/>
      <c r="V60" s="371"/>
      <c r="W60" s="371"/>
      <c r="X60" s="371"/>
      <c r="Y60" s="373" t="s">
        <v>445</v>
      </c>
      <c r="Z60" s="371"/>
      <c r="AA60" s="371"/>
      <c r="AB60" s="371"/>
      <c r="AC60" s="371"/>
      <c r="AD60" s="371"/>
      <c r="AF60" s="3262" t="e">
        <f>IF(OR(ISBLANK(dateofdeparture)=TRUE,(dateofdeparture-taxyearend)&gt;0),(INT(J53/1000)*1000)-personalreliefs,0)</f>
        <v>#VALUE!</v>
      </c>
      <c r="AG60" s="3262"/>
      <c r="AH60" s="3262"/>
      <c r="AI60" s="3262"/>
      <c r="AK60" s="378" t="e">
        <f>IF(AND(AF60&lt;=0),"A",IF(AND(AF60&lt;=50000000),"B",IF(AND(AF60&gt;50000000,AF60&lt;=250000000),"C",IF(AND(AF60&gt;250000000,AF60&lt;=500000000),"D","E"))))</f>
        <v>#VALUE!</v>
      </c>
    </row>
    <row r="61" spans="1:37" x14ac:dyDescent="0.2">
      <c r="A61" s="371"/>
      <c r="B61" s="373" t="s">
        <v>441</v>
      </c>
      <c r="C61" s="371"/>
      <c r="D61" s="371"/>
      <c r="E61" s="371"/>
      <c r="F61" s="371"/>
      <c r="G61" s="371"/>
      <c r="H61" s="371"/>
      <c r="I61" s="371"/>
      <c r="J61" s="3286" t="e">
        <f>IF(OR(ISBLANK(dateofdeparture)=TRUE,(dateofdeparture-taxyearend)&gt;0),annoverseasincome,0)</f>
        <v>#VALUE!</v>
      </c>
      <c r="K61" s="3286"/>
      <c r="L61" s="3286"/>
      <c r="M61" s="3286"/>
      <c r="N61" s="371"/>
      <c r="O61" s="371"/>
      <c r="P61" s="371"/>
      <c r="Q61" s="371"/>
      <c r="R61" s="371"/>
      <c r="S61" s="371"/>
      <c r="T61" s="371"/>
      <c r="U61" s="371"/>
      <c r="V61" s="371"/>
      <c r="W61" s="371"/>
      <c r="X61" s="371"/>
      <c r="Y61" s="373" t="s">
        <v>446</v>
      </c>
      <c r="Z61" s="371"/>
      <c r="AA61" s="371"/>
      <c r="AB61" s="371"/>
      <c r="AC61" s="371"/>
      <c r="AD61" s="371"/>
      <c r="AF61" s="3273" t="e">
        <f>J$54</f>
        <v>#VALUE!</v>
      </c>
      <c r="AG61" s="3273"/>
      <c r="AH61" s="3273"/>
      <c r="AI61" s="3273"/>
    </row>
    <row r="62" spans="1:37" x14ac:dyDescent="0.2">
      <c r="A62" s="371"/>
      <c r="B62" s="373" t="s">
        <v>461</v>
      </c>
      <c r="C62" s="371"/>
      <c r="D62" s="371"/>
      <c r="E62" s="371"/>
      <c r="F62" s="371"/>
      <c r="G62" s="371"/>
      <c r="H62" s="371"/>
      <c r="I62" s="371"/>
      <c r="J62" s="3287" t="e">
        <f>IF(OR(ISBLANK(dateofdeparture)=TRUE,(dateofdeparture-taxyearend)&gt;0),(-'OVERSEAS INCOME'!K104/WORKPERIOD*12),0)</f>
        <v>#VALUE!</v>
      </c>
      <c r="K62" s="3287"/>
      <c r="L62" s="3287"/>
      <c r="M62" s="3287"/>
      <c r="N62" s="397"/>
      <c r="O62" s="397"/>
      <c r="P62" s="397"/>
      <c r="Q62" s="397"/>
      <c r="R62" s="371"/>
      <c r="S62" s="371"/>
      <c r="T62" s="371"/>
      <c r="U62" s="371"/>
      <c r="V62" s="371"/>
      <c r="W62" s="371"/>
      <c r="X62" s="371"/>
      <c r="Y62" s="371" t="s">
        <v>447</v>
      </c>
      <c r="Z62" s="371"/>
      <c r="AA62" s="371"/>
      <c r="AB62" s="371"/>
      <c r="AC62" s="371"/>
      <c r="AD62" s="371"/>
      <c r="AF62" s="3262" t="e">
        <f>IF(OR(ISBLANK(dateofdeparture)=TRUE,(dateofdeparture-taxyearend)&gt;0),(INT(N55/1000)*1000)-personalreliefs,0)</f>
        <v>#VALUE!</v>
      </c>
      <c r="AG62" s="3262"/>
      <c r="AH62" s="3262"/>
      <c r="AI62" s="3262"/>
      <c r="AK62" s="378" t="e">
        <f>IF(AND(AF62&lt;=0),"A",IF(AND(AF62&lt;=50000000),"B",IF(AND(AF62&gt;50000000,AF62&lt;=250000000),"C",IF(AND(AF62&gt;250000000,AF62&lt;=500000000),"D","E"))))</f>
        <v>#VALUE!</v>
      </c>
    </row>
    <row r="63" spans="1:37" x14ac:dyDescent="0.2">
      <c r="A63" s="371"/>
      <c r="B63" s="373" t="s">
        <v>462</v>
      </c>
      <c r="C63" s="371"/>
      <c r="D63" s="371"/>
      <c r="E63" s="371"/>
      <c r="F63" s="371"/>
      <c r="G63" s="371"/>
      <c r="H63" s="371"/>
      <c r="I63" s="371"/>
      <c r="J63" s="371"/>
      <c r="K63" s="371"/>
      <c r="L63" s="371"/>
      <c r="M63" s="371"/>
      <c r="N63" s="3286" t="e">
        <f>J61+J62</f>
        <v>#VALUE!</v>
      </c>
      <c r="O63" s="3286"/>
      <c r="P63" s="3286"/>
      <c r="Q63" s="3286"/>
      <c r="R63" s="371"/>
      <c r="S63" s="371"/>
      <c r="T63" s="371"/>
      <c r="U63" s="371"/>
      <c r="V63" s="371"/>
      <c r="W63" s="371"/>
      <c r="X63" s="371"/>
      <c r="Y63" s="371"/>
      <c r="Z63" s="371"/>
      <c r="AA63" s="371"/>
      <c r="AB63" s="371"/>
      <c r="AC63" s="371"/>
      <c r="AD63" s="371"/>
    </row>
    <row r="64" spans="1:37" ht="6.75" customHeight="1" x14ac:dyDescent="0.2">
      <c r="A64" s="373"/>
      <c r="B64" s="371"/>
      <c r="C64" s="371"/>
      <c r="D64" s="371"/>
      <c r="E64" s="371"/>
      <c r="F64" s="371"/>
      <c r="G64" s="371"/>
      <c r="H64" s="371"/>
      <c r="I64" s="371"/>
      <c r="J64" s="371"/>
      <c r="K64" s="371"/>
      <c r="L64" s="371"/>
      <c r="M64" s="371"/>
      <c r="N64" s="381"/>
      <c r="O64" s="381"/>
      <c r="P64" s="381"/>
      <c r="Q64" s="381"/>
      <c r="R64" s="371"/>
      <c r="S64" s="371"/>
      <c r="T64" s="371"/>
      <c r="U64" s="371"/>
      <c r="V64" s="371"/>
      <c r="W64" s="371"/>
      <c r="X64" s="371"/>
      <c r="Y64" s="371"/>
      <c r="Z64" s="371"/>
      <c r="AA64" s="371"/>
      <c r="AB64" s="371"/>
      <c r="AC64" s="371"/>
      <c r="AD64" s="371"/>
    </row>
    <row r="65" spans="1:37" x14ac:dyDescent="0.2">
      <c r="A65" s="373"/>
      <c r="B65" s="371" t="s">
        <v>463</v>
      </c>
      <c r="C65" s="371"/>
      <c r="D65" s="371"/>
      <c r="E65" s="371"/>
      <c r="F65" s="371"/>
      <c r="G65" s="371"/>
      <c r="H65" s="371"/>
      <c r="I65" s="371"/>
      <c r="J65" s="371"/>
      <c r="K65" s="371"/>
      <c r="L65" s="371"/>
      <c r="M65" s="371"/>
      <c r="N65" s="371"/>
      <c r="O65" s="371"/>
      <c r="P65" s="371"/>
      <c r="Q65" s="371"/>
      <c r="R65" s="3286" t="e">
        <f>IF(N63&gt;0,N55+N59+N63,N55+N59+0)</f>
        <v>#VALUE!</v>
      </c>
      <c r="S65" s="3286"/>
      <c r="T65" s="3286"/>
      <c r="U65" s="3286"/>
      <c r="V65" s="371"/>
      <c r="W65" s="371"/>
      <c r="X65" s="371"/>
      <c r="Y65" s="371"/>
      <c r="Z65" s="371"/>
      <c r="AA65" s="371"/>
      <c r="AB65" s="371"/>
      <c r="AC65" s="371"/>
      <c r="AD65" s="371"/>
    </row>
    <row r="66" spans="1:37" x14ac:dyDescent="0.2">
      <c r="A66" s="373"/>
      <c r="B66" s="371"/>
      <c r="C66" s="371"/>
      <c r="D66" s="371"/>
      <c r="E66" s="371"/>
      <c r="F66" s="371"/>
      <c r="G66" s="371"/>
      <c r="H66" s="371"/>
      <c r="I66" s="371"/>
      <c r="J66" s="371"/>
      <c r="K66" s="371"/>
      <c r="L66" s="371"/>
      <c r="M66" s="371"/>
      <c r="N66" s="371"/>
      <c r="O66" s="371"/>
      <c r="P66" s="371"/>
      <c r="Q66" s="371"/>
      <c r="R66" s="371"/>
      <c r="S66" s="371"/>
      <c r="T66" s="371"/>
      <c r="U66" s="371"/>
      <c r="V66" s="371"/>
      <c r="W66" s="371"/>
      <c r="X66" s="371"/>
      <c r="Y66" s="371"/>
      <c r="Z66" s="371"/>
      <c r="AA66" s="371"/>
      <c r="AB66" s="371"/>
      <c r="AC66" s="371"/>
      <c r="AD66" s="371"/>
    </row>
    <row r="67" spans="1:37" x14ac:dyDescent="0.2">
      <c r="A67" s="348" t="s">
        <v>464</v>
      </c>
      <c r="B67" s="382"/>
      <c r="C67" s="371"/>
      <c r="D67" s="371"/>
      <c r="E67" s="371"/>
      <c r="F67" s="371"/>
      <c r="G67" s="371"/>
      <c r="H67" s="371"/>
      <c r="I67" s="371"/>
      <c r="J67" s="371"/>
      <c r="K67" s="371"/>
      <c r="L67" s="371"/>
      <c r="M67" s="371"/>
      <c r="N67" s="371"/>
      <c r="O67" s="371"/>
      <c r="P67" s="371"/>
      <c r="Q67" s="371"/>
      <c r="R67" s="3287">
        <f>IF('GENERAL INFO'!K6="X",personalreliefs,0)</f>
        <v>0</v>
      </c>
      <c r="S67" s="3287"/>
      <c r="T67" s="3287"/>
      <c r="U67" s="3287"/>
      <c r="V67" s="371"/>
      <c r="W67" s="371"/>
      <c r="X67" s="371"/>
      <c r="Y67" s="371"/>
      <c r="Z67" s="371"/>
      <c r="AA67" s="371"/>
      <c r="AB67" s="371"/>
      <c r="AC67" s="371"/>
      <c r="AD67" s="371"/>
    </row>
    <row r="68" spans="1:37" x14ac:dyDescent="0.2">
      <c r="A68" s="348"/>
      <c r="B68" s="382"/>
      <c r="C68" s="371"/>
      <c r="D68" s="371"/>
      <c r="E68" s="371"/>
      <c r="F68" s="371"/>
      <c r="G68" s="371"/>
      <c r="H68" s="371"/>
      <c r="I68" s="371"/>
      <c r="J68" s="371"/>
      <c r="K68" s="371"/>
      <c r="L68" s="371"/>
      <c r="M68" s="371"/>
      <c r="N68" s="371"/>
      <c r="O68" s="371"/>
      <c r="P68" s="371"/>
      <c r="Q68" s="371"/>
      <c r="R68" s="371"/>
      <c r="S68" s="371"/>
      <c r="T68" s="371"/>
      <c r="U68" s="371"/>
      <c r="V68" s="371"/>
      <c r="W68" s="371"/>
      <c r="X68" s="371"/>
      <c r="Y68" s="371"/>
      <c r="Z68" s="371"/>
      <c r="AA68" s="371"/>
      <c r="AB68" s="371"/>
      <c r="AC68" s="371"/>
      <c r="AD68" s="371"/>
    </row>
    <row r="69" spans="1:37" x14ac:dyDescent="0.2">
      <c r="A69" s="348" t="s">
        <v>449</v>
      </c>
      <c r="B69" s="373"/>
      <c r="C69" s="374"/>
      <c r="D69" s="371"/>
      <c r="E69" s="371"/>
      <c r="F69" s="371"/>
      <c r="G69" s="371"/>
      <c r="H69" s="371"/>
      <c r="I69" s="371"/>
      <c r="J69" s="371"/>
      <c r="K69" s="371"/>
      <c r="L69" s="3289"/>
      <c r="M69" s="3289"/>
      <c r="N69" s="371"/>
      <c r="O69" s="371"/>
      <c r="P69" s="371"/>
      <c r="Q69" s="371"/>
      <c r="R69" s="3286" t="e">
        <f>IF(AF75&lt;0,0,AF75)</f>
        <v>#VALUE!</v>
      </c>
      <c r="S69" s="3286"/>
      <c r="T69" s="3286"/>
      <c r="U69" s="3286"/>
      <c r="V69" s="371"/>
      <c r="W69" s="371"/>
      <c r="X69" s="377" t="s">
        <v>444</v>
      </c>
      <c r="Y69" s="371"/>
      <c r="Z69" s="371"/>
      <c r="AA69" s="371"/>
      <c r="AB69" s="371"/>
      <c r="AC69" s="371"/>
      <c r="AD69" s="371"/>
    </row>
    <row r="70" spans="1:37" x14ac:dyDescent="0.2">
      <c r="A70" s="348"/>
      <c r="B70" s="373"/>
      <c r="C70" s="374"/>
      <c r="D70" s="371"/>
      <c r="E70" s="371"/>
      <c r="F70" s="371"/>
      <c r="G70" s="371"/>
      <c r="H70" s="371"/>
      <c r="I70" s="371"/>
      <c r="J70" s="371"/>
      <c r="K70" s="3293"/>
      <c r="L70" s="3293"/>
      <c r="M70" s="3293"/>
      <c r="N70" s="371"/>
      <c r="O70" s="371"/>
      <c r="P70" s="371"/>
      <c r="Q70" s="371"/>
      <c r="R70" s="371"/>
      <c r="S70" s="371"/>
      <c r="T70" s="371"/>
      <c r="U70" s="371"/>
      <c r="V70" s="371"/>
      <c r="W70" s="371"/>
      <c r="X70" s="371"/>
      <c r="Y70" s="373" t="s">
        <v>445</v>
      </c>
      <c r="Z70" s="371"/>
      <c r="AA70" s="371"/>
      <c r="AB70" s="371"/>
      <c r="AC70" s="371"/>
      <c r="AD70" s="371"/>
      <c r="AF70" s="3262" t="e">
        <f>IF(OR(ISBLANK(dateofdeparture)=TRUE,(dateofdeparture-taxyearend)&lt;0),J53-R67,0)</f>
        <v>#VALUE!</v>
      </c>
      <c r="AG70" s="3262"/>
      <c r="AH70" s="3262"/>
      <c r="AI70" s="3262"/>
      <c r="AK70" s="378" t="e">
        <f>IF(AND(AF70&lt;=0),"A",IF(AND(AF70&lt;=50000000),"B",IF(AND(AF70&gt;50000000,AF70&lt;=250000000),"C",IF(AND(AF70&gt;250000000,AF70&lt;=500000000),"D","E"))))</f>
        <v>#VALUE!</v>
      </c>
    </row>
    <row r="71" spans="1:37" x14ac:dyDescent="0.2">
      <c r="A71" s="348" t="s">
        <v>450</v>
      </c>
      <c r="B71" s="373"/>
      <c r="C71" s="374"/>
      <c r="D71" s="371"/>
      <c r="E71" s="371"/>
      <c r="F71" s="371"/>
      <c r="G71" s="371"/>
      <c r="H71" s="371"/>
      <c r="I71" s="371"/>
      <c r="J71" s="380"/>
      <c r="K71" s="371"/>
      <c r="L71" s="371"/>
      <c r="M71" s="371"/>
      <c r="N71" s="371"/>
      <c r="O71" s="371"/>
      <c r="P71" s="371"/>
      <c r="Q71" s="371"/>
      <c r="R71" s="371"/>
      <c r="S71" s="371"/>
      <c r="T71" s="371"/>
      <c r="U71" s="371"/>
      <c r="V71" s="371"/>
      <c r="W71" s="371"/>
      <c r="X71" s="371"/>
      <c r="Y71" s="373" t="s">
        <v>446</v>
      </c>
      <c r="Z71" s="371"/>
      <c r="AA71" s="371"/>
      <c r="AB71" s="371"/>
      <c r="AC71" s="371"/>
      <c r="AD71" s="371"/>
      <c r="AF71" s="3273" t="e">
        <f>J54</f>
        <v>#VALUE!</v>
      </c>
      <c r="AG71" s="3273"/>
      <c r="AH71" s="3273"/>
      <c r="AI71" s="3273"/>
    </row>
    <row r="72" spans="1:37" x14ac:dyDescent="0.2">
      <c r="A72" s="348"/>
      <c r="B72" s="373" t="s">
        <v>445</v>
      </c>
      <c r="C72" s="374"/>
      <c r="D72" s="371"/>
      <c r="E72" s="371"/>
      <c r="F72" s="371"/>
      <c r="G72" s="371"/>
      <c r="H72" s="371"/>
      <c r="I72" s="371"/>
      <c r="J72" s="3286" t="e">
        <f>IF('GENERAL INFO'!K6="X",IF(AK60="A",0,IF(AK60="B",0.05*AF60,IF(AK60="C",0.15*AF60-5000000,IF(AK60="D",0.25*AF60-30000000,IF(AK60="E",0.3*AF60-55000000))))),0)</f>
        <v>#VALUE!</v>
      </c>
      <c r="K72" s="3286"/>
      <c r="L72" s="3286"/>
      <c r="M72" s="3286"/>
      <c r="N72" s="371"/>
      <c r="O72" s="371"/>
      <c r="P72" s="371"/>
      <c r="Q72" s="371"/>
      <c r="R72" s="371"/>
      <c r="S72" s="371"/>
      <c r="T72" s="371"/>
      <c r="U72" s="371"/>
      <c r="V72" s="371"/>
      <c r="W72" s="371"/>
      <c r="X72" s="371"/>
      <c r="Y72" s="371" t="s">
        <v>447</v>
      </c>
      <c r="Z72" s="371"/>
      <c r="AA72" s="371"/>
      <c r="AB72" s="371"/>
      <c r="AC72" s="371"/>
      <c r="AD72" s="371"/>
      <c r="AF72" s="3262" t="e">
        <f>IF(OR(ISBLANK(dateofdeparture)=TRUE,(dateofdeparture-taxyearend)&lt;0),AF70+AF71,0)</f>
        <v>#VALUE!</v>
      </c>
      <c r="AG72" s="3262"/>
      <c r="AH72" s="3262"/>
      <c r="AI72" s="3262"/>
      <c r="AK72" s="378" t="e">
        <f>IF(AND(AF72&lt;=0),"A",IF(AND(AF72&lt;=50000000),"B",IF(AND(AF72&gt;50000000,AF72&lt;=250000000),"C",IF(AND(AF72&gt;250000000,AF72&lt;=500000000),"D","E"))))</f>
        <v>#VALUE!</v>
      </c>
    </row>
    <row r="73" spans="1:37" x14ac:dyDescent="0.2">
      <c r="A73" s="348"/>
      <c r="B73" s="373" t="s">
        <v>446</v>
      </c>
      <c r="C73" s="374"/>
      <c r="D73" s="371"/>
      <c r="E73" s="371"/>
      <c r="F73" s="371"/>
      <c r="G73" s="371"/>
      <c r="H73" s="371"/>
      <c r="I73" s="371"/>
      <c r="J73" s="3292" t="e">
        <f>N74-J72</f>
        <v>#VALUE!</v>
      </c>
      <c r="K73" s="3292"/>
      <c r="L73" s="3292"/>
      <c r="M73" s="3292"/>
      <c r="N73" s="371"/>
      <c r="O73" s="371"/>
      <c r="P73" s="371"/>
      <c r="Q73" s="371"/>
      <c r="R73" s="371"/>
      <c r="S73" s="371"/>
      <c r="T73" s="371"/>
      <c r="U73" s="371"/>
      <c r="V73" s="371"/>
      <c r="W73" s="371"/>
      <c r="X73" s="371"/>
      <c r="Y73" s="373" t="s">
        <v>440</v>
      </c>
      <c r="Z73" s="371"/>
      <c r="AA73" s="371"/>
      <c r="AB73" s="371"/>
      <c r="AC73" s="371"/>
      <c r="AD73" s="371"/>
      <c r="AF73" s="3262" t="e">
        <f>N59</f>
        <v>#VALUE!</v>
      </c>
      <c r="AG73" s="3262"/>
      <c r="AH73" s="3262"/>
      <c r="AI73" s="3262"/>
    </row>
    <row r="74" spans="1:37" x14ac:dyDescent="0.2">
      <c r="A74" s="373"/>
      <c r="B74" s="373" t="s">
        <v>451</v>
      </c>
      <c r="C74" s="374"/>
      <c r="D74" s="371"/>
      <c r="E74" s="371"/>
      <c r="F74" s="371"/>
      <c r="G74" s="371"/>
      <c r="H74" s="371"/>
      <c r="I74" s="371"/>
      <c r="J74" s="371"/>
      <c r="K74" s="371"/>
      <c r="L74" s="371"/>
      <c r="M74" s="371"/>
      <c r="N74" s="3291" t="e">
        <f>IF('GENERAL INFO'!K6="X",IF(OR(ISBLANK(dateofdeparture)=TRUE,(dateofdeparture-taxyearend)&lt;0),IF(AK62="A",0,IF(AK62="B",0.05*AF62,IF(AK62="C",0.15*AF62-5000000,IF(AK62="D",0.25*AF62-30000000,IF(AK62="E",0.3*AF62-55000000)))))),0)</f>
        <v>#VALUE!</v>
      </c>
      <c r="O74" s="3291"/>
      <c r="P74" s="3291"/>
      <c r="Q74" s="3291"/>
      <c r="R74" s="371"/>
      <c r="S74" s="371"/>
      <c r="T74" s="371"/>
      <c r="U74" s="371"/>
      <c r="V74" s="371"/>
      <c r="W74" s="371"/>
      <c r="X74" s="371"/>
      <c r="Y74" s="373" t="s">
        <v>441</v>
      </c>
      <c r="Z74" s="371"/>
      <c r="AA74" s="371"/>
      <c r="AB74" s="371"/>
      <c r="AC74" s="371"/>
      <c r="AD74" s="371"/>
      <c r="AF74" s="3273" t="e">
        <f>IF(OR(ISBLANK(dateofdeparture)=TRUE,(dateofdeparture-taxyearend)&lt;0),N63,0)</f>
        <v>#VALUE!</v>
      </c>
      <c r="AG74" s="3273"/>
      <c r="AH74" s="3273"/>
      <c r="AI74" s="3273"/>
    </row>
    <row r="75" spans="1:37" x14ac:dyDescent="0.2">
      <c r="A75" s="348"/>
      <c r="B75" s="371" t="s">
        <v>452</v>
      </c>
      <c r="C75" s="374"/>
      <c r="D75" s="371"/>
      <c r="E75" s="371"/>
      <c r="F75" s="371"/>
      <c r="G75" s="371"/>
      <c r="H75" s="371"/>
      <c r="I75" s="371"/>
      <c r="J75" s="371"/>
      <c r="K75" s="371"/>
      <c r="L75" s="371"/>
      <c r="M75" s="371"/>
      <c r="N75" s="3292" t="e">
        <f>R76-N74</f>
        <v>#VALUE!</v>
      </c>
      <c r="O75" s="3292"/>
      <c r="P75" s="3292"/>
      <c r="Q75" s="3292"/>
      <c r="R75" s="371"/>
      <c r="S75" s="371"/>
      <c r="T75" s="371"/>
      <c r="U75" s="371"/>
      <c r="V75" s="371"/>
      <c r="W75" s="371"/>
      <c r="X75" s="371"/>
      <c r="Y75" s="373" t="s">
        <v>465</v>
      </c>
      <c r="Z75" s="371"/>
      <c r="AA75" s="371"/>
      <c r="AB75" s="371"/>
      <c r="AC75" s="371"/>
      <c r="AD75" s="371"/>
      <c r="AF75" s="3262" t="e">
        <f>SUM(AF72:AI74)</f>
        <v>#VALUE!</v>
      </c>
      <c r="AG75" s="3262"/>
      <c r="AH75" s="3262"/>
      <c r="AI75" s="3262"/>
      <c r="AK75" s="378" t="e">
        <f>IF(AND(AF75&lt;=0),"A",IF(AND(AF75&lt;=50000000),"B",IF(AND(AF75&gt;50000000,AF75&lt;=250000000),"C",IF(AND(AF75&gt;250000000,AF75&lt;=500000000),"D","E"))))</f>
        <v>#VALUE!</v>
      </c>
    </row>
    <row r="76" spans="1:37" x14ac:dyDescent="0.2">
      <c r="A76" s="348"/>
      <c r="B76" s="371" t="s">
        <v>453</v>
      </c>
      <c r="C76" s="374"/>
      <c r="D76" s="371"/>
      <c r="E76" s="371"/>
      <c r="F76" s="371"/>
      <c r="G76" s="371"/>
      <c r="H76" s="371"/>
      <c r="I76" s="371"/>
      <c r="J76" s="371"/>
      <c r="K76" s="371"/>
      <c r="L76" s="371"/>
      <c r="M76" s="371"/>
      <c r="N76" s="371"/>
      <c r="O76" s="371"/>
      <c r="P76" s="371"/>
      <c r="Q76" s="371"/>
      <c r="R76" s="3292" t="e">
        <f>IF(OR(ISBLANK(dateofdeparture)=TRUE,(dateofdeparture-taxyearend)&lt;0),IF(AK76="A",0,IF(AK76="B",0.05*AF76,IF(AK76="C",0.15*AF76-5000000,IF(AK76="D",0.25*AF76-30000000,IF(AK76="E",0.3*AF76-55000000))))),0)</f>
        <v>#VALUE!</v>
      </c>
      <c r="S76" s="3292"/>
      <c r="T76" s="3292"/>
      <c r="U76" s="3292"/>
      <c r="V76" s="371"/>
      <c r="W76" s="371"/>
      <c r="X76" s="371"/>
      <c r="Y76" s="373" t="s">
        <v>454</v>
      </c>
      <c r="Z76" s="371"/>
      <c r="AA76" s="371"/>
      <c r="AB76" s="371"/>
      <c r="AC76" s="371"/>
      <c r="AD76" s="371"/>
      <c r="AF76" s="3266" t="e">
        <f>IF(AF75&lt;0,0,INT(AF75/1000)*1000)</f>
        <v>#VALUE!</v>
      </c>
      <c r="AG76" s="3266"/>
      <c r="AH76" s="3266"/>
      <c r="AI76" s="3266"/>
      <c r="AK76" s="378" t="e">
        <f>IF(AND(AF76&lt;=0),"A",IF(AND(AF76&lt;=50000000),"B",IF(AND(AF76&gt;50000000,AF76&lt;=250000000),"C",IF(AND(AF76&gt;250000000,AF76&lt;=500000000),"D","E"))))</f>
        <v>#VALUE!</v>
      </c>
    </row>
    <row r="77" spans="1:37" x14ac:dyDescent="0.2">
      <c r="A77" s="348"/>
      <c r="B77" s="371"/>
      <c r="C77" s="374"/>
      <c r="D77" s="371"/>
      <c r="E77" s="371"/>
      <c r="F77" s="371"/>
      <c r="G77" s="371"/>
      <c r="H77" s="371"/>
      <c r="I77" s="371"/>
      <c r="J77" s="371"/>
      <c r="K77" s="371"/>
      <c r="L77" s="371"/>
      <c r="M77" s="371"/>
      <c r="N77" s="371"/>
      <c r="O77" s="371"/>
      <c r="P77" s="371"/>
      <c r="Q77" s="371"/>
      <c r="R77" s="371"/>
      <c r="S77" s="371"/>
      <c r="T77" s="371"/>
      <c r="U77" s="371"/>
      <c r="V77" s="371"/>
      <c r="W77" s="371"/>
      <c r="X77" s="371"/>
      <c r="Y77" s="371"/>
      <c r="Z77" s="371"/>
      <c r="AA77" s="371"/>
      <c r="AB77" s="371"/>
      <c r="AC77" s="371"/>
      <c r="AD77" s="371"/>
    </row>
    <row r="78" spans="1:37" x14ac:dyDescent="0.2">
      <c r="A78" s="348" t="s">
        <v>455</v>
      </c>
      <c r="B78" s="373"/>
      <c r="C78" s="374"/>
      <c r="D78" s="371"/>
      <c r="E78" s="371"/>
      <c r="F78" s="371"/>
      <c r="G78" s="371"/>
      <c r="H78" s="371"/>
      <c r="I78" s="371"/>
      <c r="J78" s="371"/>
      <c r="K78" s="371"/>
      <c r="L78" s="371"/>
      <c r="M78" s="371"/>
      <c r="N78" s="371"/>
      <c r="O78" s="371"/>
      <c r="P78" s="371"/>
      <c r="Q78" s="371"/>
      <c r="R78" s="371"/>
      <c r="S78" s="371"/>
      <c r="T78" s="371"/>
      <c r="U78" s="371"/>
      <c r="V78" s="371"/>
      <c r="W78" s="371"/>
      <c r="X78" s="371"/>
      <c r="Y78" s="371"/>
      <c r="Z78" s="371"/>
      <c r="AA78" s="371"/>
      <c r="AB78" s="371"/>
      <c r="AC78" s="371"/>
      <c r="AD78" s="371"/>
    </row>
    <row r="79" spans="1:37" x14ac:dyDescent="0.2">
      <c r="A79" s="373"/>
      <c r="B79" s="373" t="s">
        <v>445</v>
      </c>
      <c r="C79" s="374"/>
      <c r="D79" s="371"/>
      <c r="E79" s="371"/>
      <c r="F79" s="371"/>
      <c r="G79" s="371"/>
      <c r="H79" s="371"/>
      <c r="I79" s="371"/>
      <c r="J79" s="3288" t="e">
        <f>J72/12*WORKPERIOD</f>
        <v>#VALUE!</v>
      </c>
      <c r="K79" s="3289"/>
      <c r="L79" s="3289"/>
      <c r="M79" s="3289"/>
      <c r="N79" s="371"/>
      <c r="O79" s="371"/>
      <c r="P79" s="371"/>
      <c r="Q79" s="371"/>
      <c r="R79" s="371"/>
      <c r="S79" s="371"/>
      <c r="T79" s="371"/>
      <c r="U79" s="371"/>
      <c r="V79" s="371"/>
      <c r="W79" s="371"/>
      <c r="X79" s="371"/>
      <c r="Y79" s="371"/>
      <c r="Z79" s="371"/>
      <c r="AA79" s="371"/>
      <c r="AB79" s="371"/>
      <c r="AC79" s="371"/>
      <c r="AD79" s="371"/>
    </row>
    <row r="80" spans="1:37" x14ac:dyDescent="0.2">
      <c r="A80" s="373"/>
      <c r="B80" s="373" t="s">
        <v>446</v>
      </c>
      <c r="C80" s="374"/>
      <c r="D80" s="371"/>
      <c r="E80" s="371"/>
      <c r="F80" s="371"/>
      <c r="G80" s="371"/>
      <c r="H80" s="371"/>
      <c r="I80" s="371"/>
      <c r="J80" s="3290" t="e">
        <f>J73*'GENERAL INFO'!V109/12</f>
        <v>#VALUE!</v>
      </c>
      <c r="K80" s="3290"/>
      <c r="L80" s="3290"/>
      <c r="M80" s="3290"/>
      <c r="N80" s="371"/>
      <c r="O80" s="371"/>
      <c r="P80" s="371"/>
      <c r="Q80" s="371"/>
      <c r="R80" s="371"/>
      <c r="S80" s="371"/>
      <c r="T80" s="371"/>
      <c r="U80" s="371"/>
      <c r="V80" s="371"/>
      <c r="W80" s="371"/>
      <c r="X80" s="371"/>
      <c r="Y80" s="371"/>
      <c r="Z80" s="371"/>
      <c r="AA80" s="371"/>
      <c r="AB80" s="371"/>
      <c r="AC80" s="371"/>
      <c r="AD80" s="371"/>
    </row>
    <row r="81" spans="1:30" x14ac:dyDescent="0.2">
      <c r="A81" s="373"/>
      <c r="B81" s="373" t="s">
        <v>451</v>
      </c>
      <c r="C81" s="374"/>
      <c r="D81" s="371"/>
      <c r="E81" s="371"/>
      <c r="F81" s="371"/>
      <c r="G81" s="371"/>
      <c r="H81" s="371"/>
      <c r="I81" s="371"/>
      <c r="J81" s="379"/>
      <c r="K81" s="379"/>
      <c r="L81" s="379"/>
      <c r="M81" s="379"/>
      <c r="N81" s="3291" t="e">
        <f>J79+J80</f>
        <v>#VALUE!</v>
      </c>
      <c r="O81" s="3291"/>
      <c r="P81" s="3291"/>
      <c r="Q81" s="3291"/>
      <c r="R81" s="371"/>
      <c r="S81" s="371"/>
      <c r="T81" s="371"/>
      <c r="U81" s="371"/>
      <c r="V81" s="371"/>
      <c r="W81" s="371"/>
      <c r="X81" s="371"/>
      <c r="Y81" s="371"/>
      <c r="Z81" s="371"/>
      <c r="AA81" s="371"/>
      <c r="AB81" s="371"/>
      <c r="AC81" s="371"/>
      <c r="AD81" s="371"/>
    </row>
    <row r="82" spans="1:30" x14ac:dyDescent="0.2">
      <c r="A82" s="373"/>
      <c r="B82" s="371" t="s">
        <v>452</v>
      </c>
      <c r="C82" s="374"/>
      <c r="D82" s="371"/>
      <c r="E82" s="371"/>
      <c r="F82" s="371"/>
      <c r="G82" s="371"/>
      <c r="H82" s="371"/>
      <c r="I82" s="371"/>
      <c r="J82" s="371"/>
      <c r="K82" s="371"/>
      <c r="L82" s="371"/>
      <c r="M82" s="371"/>
      <c r="N82" s="3292" t="e">
        <f>N75/12*WORKPERIOD</f>
        <v>#VALUE!</v>
      </c>
      <c r="O82" s="3292"/>
      <c r="P82" s="3292"/>
      <c r="Q82" s="3292"/>
      <c r="R82" s="371"/>
      <c r="S82" s="371"/>
      <c r="T82" s="371"/>
      <c r="U82" s="371"/>
      <c r="V82" s="371"/>
      <c r="W82" s="371"/>
      <c r="X82" s="371"/>
      <c r="Y82" s="371"/>
      <c r="Z82" s="371"/>
      <c r="AA82" s="371"/>
      <c r="AB82" s="371"/>
      <c r="AC82" s="371"/>
      <c r="AD82" s="371"/>
    </row>
    <row r="83" spans="1:30" x14ac:dyDescent="0.2">
      <c r="A83" s="373"/>
      <c r="B83" s="348" t="s">
        <v>456</v>
      </c>
      <c r="C83" s="374"/>
      <c r="D83" s="371"/>
      <c r="E83" s="371"/>
      <c r="F83" s="371"/>
      <c r="G83" s="371"/>
      <c r="H83" s="371"/>
      <c r="I83" s="371"/>
      <c r="J83" s="371"/>
      <c r="K83" s="371"/>
      <c r="L83" s="371"/>
      <c r="M83" s="371"/>
      <c r="N83" s="371"/>
      <c r="O83" s="371"/>
      <c r="P83" s="371"/>
      <c r="Q83" s="371"/>
      <c r="R83" s="3284" t="e">
        <f>N81+N82</f>
        <v>#VALUE!</v>
      </c>
      <c r="S83" s="3284"/>
      <c r="T83" s="3284"/>
      <c r="U83" s="3284"/>
      <c r="V83" s="371"/>
      <c r="W83" s="371"/>
      <c r="X83" s="371"/>
      <c r="Y83" s="371"/>
      <c r="Z83" s="371"/>
      <c r="AA83" s="371"/>
      <c r="AB83" s="371"/>
      <c r="AC83" s="371"/>
      <c r="AD83" s="371"/>
    </row>
    <row r="84" spans="1:30" x14ac:dyDescent="0.2">
      <c r="A84" s="371"/>
      <c r="B84" s="371"/>
      <c r="C84" s="371"/>
      <c r="D84" s="371"/>
      <c r="E84" s="371"/>
      <c r="F84" s="371"/>
      <c r="G84" s="371"/>
      <c r="H84" s="371"/>
      <c r="I84" s="371"/>
      <c r="J84" s="371"/>
      <c r="K84" s="371"/>
      <c r="L84" s="371"/>
      <c r="M84" s="371"/>
      <c r="N84" s="371"/>
      <c r="O84" s="371"/>
      <c r="P84" s="371"/>
      <c r="Q84" s="371"/>
      <c r="R84" s="374"/>
      <c r="S84" s="374"/>
      <c r="T84" s="374"/>
      <c r="U84" s="374"/>
      <c r="V84" s="371"/>
      <c r="W84" s="371"/>
      <c r="X84" s="371"/>
      <c r="Y84" s="371"/>
      <c r="Z84" s="371"/>
      <c r="AA84" s="371"/>
      <c r="AB84" s="371"/>
      <c r="AC84" s="371"/>
      <c r="AD84" s="371"/>
    </row>
    <row r="85" spans="1:30" x14ac:dyDescent="0.2">
      <c r="A85" s="377" t="s">
        <v>466</v>
      </c>
      <c r="B85" s="371"/>
      <c r="C85" s="371"/>
      <c r="D85" s="371"/>
      <c r="E85" s="371"/>
      <c r="F85" s="371"/>
      <c r="G85" s="371"/>
      <c r="H85" s="371"/>
      <c r="I85" s="371"/>
      <c r="J85" s="371"/>
      <c r="K85" s="371"/>
      <c r="L85" s="371"/>
      <c r="M85" s="371"/>
      <c r="N85" s="371"/>
      <c r="O85" s="371"/>
      <c r="P85" s="371"/>
      <c r="Q85" s="371"/>
      <c r="R85" s="371"/>
      <c r="S85" s="371"/>
      <c r="T85" s="371"/>
      <c r="U85" s="371"/>
      <c r="V85" s="371"/>
      <c r="W85" s="371"/>
      <c r="X85" s="371"/>
      <c r="Y85" s="371"/>
      <c r="Z85" s="371"/>
      <c r="AA85" s="371"/>
      <c r="AB85" s="371"/>
      <c r="AC85" s="371"/>
      <c r="AD85" s="371"/>
    </row>
    <row r="86" spans="1:30" x14ac:dyDescent="0.2">
      <c r="A86" s="371"/>
      <c r="B86" s="371" t="s">
        <v>467</v>
      </c>
      <c r="C86" s="371"/>
      <c r="D86" s="371"/>
      <c r="E86" s="371"/>
      <c r="F86" s="371"/>
      <c r="G86" s="371"/>
      <c r="H86" s="371"/>
      <c r="I86" s="371"/>
      <c r="J86" s="371"/>
      <c r="K86" s="371"/>
      <c r="L86" s="371"/>
      <c r="M86" s="371"/>
      <c r="N86" s="3286" t="e">
        <f>IF(OR(ISBLANK(dateofdeparture)=TRUE,(dateofdeparture-taxyearend)&gt;0),_art21,0)</f>
        <v>#VALUE!</v>
      </c>
      <c r="O86" s="3286"/>
      <c r="P86" s="3286"/>
      <c r="Q86" s="3286"/>
      <c r="R86" s="371"/>
      <c r="S86" s="371"/>
      <c r="T86" s="371"/>
      <c r="U86" s="371"/>
      <c r="V86" s="371"/>
      <c r="W86" s="371"/>
      <c r="X86" s="371"/>
      <c r="Y86" s="371"/>
      <c r="Z86" s="371"/>
      <c r="AA86" s="371"/>
      <c r="AB86" s="371"/>
      <c r="AC86" s="371"/>
      <c r="AD86" s="371"/>
    </row>
    <row r="87" spans="1:30" x14ac:dyDescent="0.2">
      <c r="A87" s="371"/>
      <c r="B87" s="371" t="s">
        <v>468</v>
      </c>
      <c r="C87" s="371"/>
      <c r="D87" s="371"/>
      <c r="E87" s="371"/>
      <c r="F87" s="371"/>
      <c r="G87" s="371"/>
      <c r="H87" s="371"/>
      <c r="I87" s="371"/>
      <c r="J87" s="371"/>
      <c r="K87" s="371"/>
      <c r="L87" s="371"/>
      <c r="M87" s="371"/>
      <c r="N87" s="3286" t="e">
        <f>IF(OR(ISBLANK(dateofdeparture)=TRUE,(dateofdeparture-taxyearend)&gt;0),Attachment!Z94,0)</f>
        <v>#VALUE!</v>
      </c>
      <c r="O87" s="3286"/>
      <c r="P87" s="3286"/>
      <c r="Q87" s="3286"/>
      <c r="R87" s="371"/>
      <c r="S87" s="371"/>
      <c r="T87" s="371"/>
      <c r="U87" s="371"/>
      <c r="V87" s="371"/>
      <c r="W87" s="371"/>
      <c r="X87" s="371"/>
      <c r="Y87" s="371"/>
      <c r="Z87" s="371"/>
      <c r="AA87" s="371"/>
      <c r="AB87" s="371"/>
      <c r="AC87" s="371"/>
      <c r="AD87" s="371"/>
    </row>
    <row r="88" spans="1:30" x14ac:dyDescent="0.2">
      <c r="A88" s="371"/>
      <c r="B88" s="371" t="s">
        <v>469</v>
      </c>
      <c r="C88" s="371"/>
      <c r="D88" s="371"/>
      <c r="E88" s="371"/>
      <c r="F88" s="371"/>
      <c r="G88" s="371"/>
      <c r="H88" s="371"/>
      <c r="I88" s="371"/>
      <c r="J88" s="371"/>
      <c r="K88" s="371"/>
      <c r="L88" s="371"/>
      <c r="M88" s="371"/>
      <c r="N88" s="3287" t="e">
        <f>IF(OR(ISBLANK(dateofdeparture)=TRUE,(dateofdeparture-taxyearend)&gt;0),-'OVERSEAS INCOME'!S104-'GENERAL INFO'!V166,0)</f>
        <v>#VALUE!</v>
      </c>
      <c r="O88" s="3287"/>
      <c r="P88" s="3287"/>
      <c r="Q88" s="3287"/>
      <c r="R88" s="371"/>
      <c r="S88" s="371"/>
      <c r="T88" s="371"/>
      <c r="U88" s="371"/>
      <c r="V88" s="371"/>
      <c r="W88" s="371"/>
      <c r="X88" s="371"/>
      <c r="Y88" s="371"/>
      <c r="Z88" s="371"/>
      <c r="AA88" s="371"/>
      <c r="AB88" s="371"/>
      <c r="AC88" s="371"/>
      <c r="AD88" s="371"/>
    </row>
    <row r="89" spans="1:30" x14ac:dyDescent="0.2">
      <c r="A89" s="371"/>
      <c r="B89" s="371" t="s">
        <v>470</v>
      </c>
      <c r="C89" s="371"/>
      <c r="D89" s="371"/>
      <c r="E89" s="371"/>
      <c r="F89" s="371"/>
      <c r="G89" s="371"/>
      <c r="H89" s="371"/>
      <c r="I89" s="371"/>
      <c r="J89" s="371"/>
      <c r="K89" s="371"/>
      <c r="L89" s="371"/>
      <c r="M89" s="371"/>
      <c r="N89" s="371"/>
      <c r="O89" s="371"/>
      <c r="P89" s="371"/>
      <c r="Q89" s="371"/>
      <c r="R89" s="3285" t="e">
        <f>SUM(N86:Q88)</f>
        <v>#VALUE!</v>
      </c>
      <c r="S89" s="3285"/>
      <c r="T89" s="3285"/>
      <c r="U89" s="3285"/>
      <c r="V89" s="371"/>
      <c r="W89" s="371"/>
      <c r="X89" s="371"/>
      <c r="Y89" s="371"/>
      <c r="Z89" s="371"/>
      <c r="AA89" s="371"/>
      <c r="AB89" s="371"/>
      <c r="AC89" s="371"/>
      <c r="AD89" s="371"/>
    </row>
    <row r="90" spans="1:30" x14ac:dyDescent="0.2">
      <c r="A90" s="371"/>
      <c r="B90" s="371"/>
      <c r="C90" s="371"/>
      <c r="D90" s="371"/>
      <c r="E90" s="371"/>
      <c r="F90" s="371"/>
      <c r="G90" s="371"/>
      <c r="H90" s="371"/>
      <c r="I90" s="371"/>
      <c r="J90" s="371"/>
      <c r="K90" s="371"/>
      <c r="L90" s="371"/>
      <c r="M90" s="371"/>
      <c r="N90" s="371"/>
      <c r="O90" s="371"/>
      <c r="P90" s="371"/>
      <c r="Q90" s="371"/>
      <c r="R90" s="371"/>
      <c r="S90" s="371"/>
      <c r="T90" s="371"/>
      <c r="U90" s="371"/>
      <c r="V90" s="371"/>
      <c r="W90" s="371"/>
      <c r="X90" s="371"/>
      <c r="Y90" s="371"/>
      <c r="Z90" s="371"/>
      <c r="AA90" s="371"/>
      <c r="AB90" s="371"/>
      <c r="AC90" s="371"/>
      <c r="AD90" s="371"/>
    </row>
    <row r="91" spans="1:30" x14ac:dyDescent="0.2">
      <c r="A91" s="377" t="s">
        <v>471</v>
      </c>
      <c r="B91" s="371"/>
      <c r="C91" s="371"/>
      <c r="D91" s="371"/>
      <c r="E91" s="371"/>
      <c r="F91" s="371"/>
      <c r="G91" s="371"/>
      <c r="H91" s="371"/>
      <c r="I91" s="371"/>
      <c r="J91" s="371"/>
      <c r="K91" s="371"/>
      <c r="L91" s="371"/>
      <c r="M91" s="371"/>
      <c r="N91" s="371"/>
      <c r="O91" s="371"/>
      <c r="P91" s="371"/>
      <c r="Q91" s="371"/>
      <c r="R91" s="3284" t="e">
        <f>+R83-R89</f>
        <v>#VALUE!</v>
      </c>
      <c r="S91" s="3284"/>
      <c r="T91" s="3284"/>
      <c r="U91" s="3284"/>
      <c r="V91" s="371"/>
      <c r="W91" s="371"/>
      <c r="X91" s="371"/>
      <c r="Y91" s="371"/>
      <c r="Z91" s="371"/>
      <c r="AA91" s="371"/>
      <c r="AB91" s="371"/>
      <c r="AC91" s="371"/>
      <c r="AD91" s="371"/>
    </row>
    <row r="92" spans="1:30" x14ac:dyDescent="0.2">
      <c r="A92" s="371"/>
      <c r="B92" s="371"/>
      <c r="C92" s="371"/>
      <c r="D92" s="371"/>
      <c r="E92" s="371"/>
      <c r="F92" s="371"/>
      <c r="G92" s="371"/>
      <c r="H92" s="371"/>
      <c r="I92" s="371"/>
      <c r="J92" s="371"/>
      <c r="K92" s="371"/>
      <c r="L92" s="371"/>
      <c r="M92" s="371"/>
      <c r="N92" s="371"/>
      <c r="O92" s="371"/>
      <c r="P92" s="371"/>
      <c r="Q92" s="371"/>
      <c r="R92" s="371"/>
      <c r="S92" s="371"/>
      <c r="T92" s="371"/>
      <c r="U92" s="371"/>
      <c r="V92" s="371"/>
      <c r="W92" s="371"/>
      <c r="X92" s="371"/>
      <c r="Y92" s="371"/>
      <c r="Z92" s="371"/>
      <c r="AA92" s="371"/>
      <c r="AB92" s="371"/>
      <c r="AC92" s="371"/>
      <c r="AD92" s="371"/>
    </row>
    <row r="93" spans="1:30" x14ac:dyDescent="0.2">
      <c r="A93" s="377" t="s">
        <v>472</v>
      </c>
      <c r="B93" s="371"/>
      <c r="C93" s="371"/>
      <c r="D93" s="371"/>
      <c r="E93" s="371"/>
      <c r="F93" s="371"/>
      <c r="G93" s="371"/>
      <c r="H93" s="371"/>
      <c r="I93" s="371"/>
      <c r="J93" s="371"/>
      <c r="K93" s="371"/>
      <c r="L93" s="371"/>
      <c r="M93" s="371"/>
      <c r="N93" s="371"/>
      <c r="O93" s="371"/>
      <c r="P93" s="371"/>
      <c r="Q93" s="371"/>
      <c r="R93" s="3285">
        <f>IF(WORKPERIOD&gt;12,12,WORKPERIOD)</f>
        <v>0</v>
      </c>
      <c r="S93" s="3285"/>
      <c r="T93" s="3285"/>
      <c r="U93" s="3285"/>
      <c r="V93" s="371"/>
      <c r="W93" s="371"/>
      <c r="X93" s="371"/>
      <c r="Y93" s="371"/>
      <c r="Z93" s="371"/>
      <c r="AA93" s="371"/>
      <c r="AB93" s="371"/>
      <c r="AC93" s="371"/>
      <c r="AD93" s="371"/>
    </row>
    <row r="94" spans="1:30" x14ac:dyDescent="0.2">
      <c r="A94" s="348"/>
      <c r="B94" s="371"/>
      <c r="C94" s="371"/>
      <c r="D94" s="371"/>
      <c r="E94" s="371"/>
      <c r="F94" s="371"/>
      <c r="G94" s="371"/>
      <c r="H94" s="371"/>
      <c r="I94" s="371"/>
      <c r="J94" s="371"/>
      <c r="K94" s="371"/>
      <c r="L94" s="371"/>
      <c r="M94" s="371"/>
      <c r="N94" s="371"/>
      <c r="O94" s="371"/>
      <c r="P94" s="371"/>
      <c r="Q94" s="371"/>
      <c r="R94" s="371"/>
      <c r="S94" s="371"/>
      <c r="T94" s="371"/>
      <c r="U94" s="371"/>
      <c r="V94" s="371"/>
      <c r="W94" s="371"/>
      <c r="X94" s="371"/>
      <c r="Y94" s="371"/>
      <c r="Z94" s="371"/>
      <c r="AA94" s="371"/>
      <c r="AB94" s="371"/>
      <c r="AC94" s="371"/>
      <c r="AD94" s="371"/>
    </row>
    <row r="95" spans="1:30" ht="13.5" thickBot="1" x14ac:dyDescent="0.25">
      <c r="A95" s="348" t="s">
        <v>473</v>
      </c>
      <c r="B95" s="371"/>
      <c r="C95" s="371"/>
      <c r="D95" s="371"/>
      <c r="E95" s="371"/>
      <c r="F95" s="371"/>
      <c r="G95" s="371"/>
      <c r="H95" s="371"/>
      <c r="I95" s="371"/>
      <c r="J95" s="371"/>
      <c r="K95" s="371"/>
      <c r="L95" s="371"/>
      <c r="M95" s="371"/>
      <c r="N95" s="371"/>
      <c r="O95" s="371"/>
      <c r="P95" s="371"/>
      <c r="Q95" s="371"/>
      <c r="R95" s="3263" t="e">
        <f>R91/R93</f>
        <v>#VALUE!</v>
      </c>
      <c r="S95" s="3263"/>
      <c r="T95" s="3263"/>
      <c r="U95" s="3263"/>
      <c r="V95" s="371"/>
      <c r="W95" s="371"/>
      <c r="X95" s="371"/>
      <c r="Y95" s="371"/>
      <c r="Z95" s="371"/>
      <c r="AA95" s="371"/>
      <c r="AB95" s="371"/>
      <c r="AC95" s="371"/>
      <c r="AD95" s="371"/>
    </row>
    <row r="96" spans="1:30" ht="13.5" thickTop="1" x14ac:dyDescent="0.2">
      <c r="A96" s="374"/>
      <c r="B96" s="371"/>
      <c r="C96" s="371"/>
      <c r="D96" s="371"/>
      <c r="E96" s="371"/>
      <c r="F96" s="371"/>
      <c r="G96" s="371"/>
      <c r="H96" s="371"/>
      <c r="I96" s="371"/>
      <c r="J96" s="371"/>
      <c r="K96" s="371"/>
      <c r="L96" s="371"/>
      <c r="M96" s="371"/>
      <c r="N96" s="371"/>
      <c r="O96" s="371"/>
      <c r="P96" s="371"/>
      <c r="Q96" s="371"/>
      <c r="R96" s="371"/>
      <c r="S96" s="371"/>
      <c r="T96" s="371"/>
      <c r="U96" s="371"/>
      <c r="V96" s="371"/>
      <c r="W96" s="371"/>
      <c r="X96" s="371"/>
      <c r="Y96" s="371"/>
      <c r="Z96" s="371"/>
      <c r="AA96" s="371"/>
      <c r="AB96" s="371"/>
      <c r="AC96" s="371"/>
      <c r="AD96" s="371"/>
    </row>
    <row r="97" spans="1:37" x14ac:dyDescent="0.2">
      <c r="A97" s="369" t="s">
        <v>474</v>
      </c>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row>
    <row r="98" spans="1:37" x14ac:dyDescent="0.2">
      <c r="A98" s="383"/>
      <c r="B98" s="383"/>
      <c r="C98" s="383"/>
      <c r="D98" s="383"/>
      <c r="E98" s="383"/>
      <c r="F98" s="383"/>
      <c r="G98" s="383"/>
      <c r="H98" s="383"/>
      <c r="I98" s="383"/>
      <c r="J98" s="383"/>
      <c r="K98" s="383"/>
      <c r="L98" s="383"/>
      <c r="M98" s="383"/>
      <c r="N98" s="383"/>
      <c r="O98" s="383"/>
      <c r="P98" s="383"/>
      <c r="Q98" s="383"/>
      <c r="R98" s="383"/>
      <c r="S98" s="383"/>
      <c r="T98" s="383"/>
      <c r="U98" s="383"/>
      <c r="V98" s="383"/>
      <c r="W98" s="383"/>
      <c r="X98" s="383"/>
      <c r="Y98" s="383"/>
      <c r="Z98" s="383"/>
      <c r="AA98" s="383"/>
      <c r="AB98" s="383"/>
      <c r="AC98" s="383"/>
      <c r="AD98" s="383"/>
      <c r="AE98" s="383"/>
    </row>
    <row r="99" spans="1:37" ht="20.25" x14ac:dyDescent="0.3">
      <c r="A99" s="384" t="s">
        <v>435</v>
      </c>
      <c r="B99" s="383"/>
      <c r="C99" s="383"/>
      <c r="D99" s="383"/>
      <c r="E99" s="383"/>
      <c r="F99" s="383"/>
      <c r="G99" s="383"/>
      <c r="H99" s="383"/>
      <c r="I99" s="383"/>
      <c r="J99" s="383"/>
      <c r="K99" s="383"/>
      <c r="L99" s="383"/>
      <c r="M99" s="383"/>
      <c r="N99" s="383"/>
      <c r="O99" s="383"/>
      <c r="P99" s="383"/>
      <c r="Q99" s="383"/>
      <c r="R99" s="383"/>
      <c r="S99" s="383"/>
      <c r="T99" s="383"/>
      <c r="U99" s="383"/>
      <c r="V99" s="383"/>
      <c r="W99" s="383"/>
      <c r="X99" s="383"/>
      <c r="Y99" s="383"/>
      <c r="Z99" s="383"/>
      <c r="AA99" s="383"/>
      <c r="AB99" s="383"/>
      <c r="AC99" s="383"/>
      <c r="AD99" s="383"/>
      <c r="AE99" s="383"/>
    </row>
    <row r="100" spans="1:37" x14ac:dyDescent="0.2">
      <c r="A100" s="383"/>
      <c r="B100" s="383"/>
      <c r="C100" s="383"/>
      <c r="D100" s="383"/>
      <c r="E100" s="383"/>
      <c r="F100" s="383"/>
      <c r="G100" s="383"/>
      <c r="H100" s="383"/>
      <c r="I100" s="383"/>
      <c r="J100" s="383"/>
      <c r="K100" s="383"/>
      <c r="L100" s="383"/>
      <c r="M100" s="383"/>
      <c r="N100" s="383"/>
      <c r="O100" s="383"/>
      <c r="P100" s="383"/>
      <c r="Q100" s="383"/>
      <c r="R100" s="383"/>
      <c r="S100" s="383"/>
      <c r="T100" s="383"/>
      <c r="U100" s="383"/>
      <c r="V100" s="383"/>
      <c r="W100" s="383"/>
      <c r="X100" s="383"/>
      <c r="Y100" s="383"/>
      <c r="Z100" s="383"/>
      <c r="AA100" s="383"/>
      <c r="AB100" s="383"/>
      <c r="AC100" s="383"/>
      <c r="AD100" s="383"/>
      <c r="AE100" s="383"/>
    </row>
    <row r="101" spans="1:37" x14ac:dyDescent="0.2">
      <c r="A101" s="385" t="s">
        <v>436</v>
      </c>
      <c r="B101" s="386"/>
      <c r="C101" s="387"/>
      <c r="D101" s="383"/>
      <c r="E101" s="383"/>
      <c r="F101" s="383"/>
      <c r="G101" s="383"/>
      <c r="H101" s="383"/>
      <c r="I101" s="383"/>
      <c r="J101" s="383"/>
      <c r="K101" s="383"/>
      <c r="L101" s="383"/>
      <c r="M101" s="383"/>
      <c r="N101" s="383"/>
      <c r="O101" s="383"/>
      <c r="P101" s="383"/>
      <c r="Q101" s="383"/>
      <c r="R101" s="383"/>
      <c r="S101" s="383"/>
      <c r="T101" s="383"/>
      <c r="U101" s="383"/>
      <c r="V101" s="383"/>
      <c r="W101" s="383"/>
      <c r="X101" s="383"/>
      <c r="Y101" s="383"/>
      <c r="Z101" s="383"/>
      <c r="AA101" s="383"/>
      <c r="AB101" s="383"/>
      <c r="AC101" s="383"/>
      <c r="AD101" s="383"/>
      <c r="AE101" s="383"/>
    </row>
    <row r="102" spans="1:37" x14ac:dyDescent="0.2">
      <c r="A102" s="383"/>
      <c r="B102" s="388" t="s">
        <v>437</v>
      </c>
      <c r="C102" s="387"/>
      <c r="D102" s="383"/>
      <c r="E102" s="383"/>
      <c r="F102" s="383"/>
      <c r="G102" s="383"/>
      <c r="H102" s="383"/>
      <c r="I102" s="399"/>
      <c r="J102" s="3268">
        <f>netempincome-empbonus</f>
        <v>0</v>
      </c>
      <c r="K102" s="3268"/>
      <c r="L102" s="3268"/>
      <c r="M102" s="3268"/>
      <c r="N102" s="383"/>
      <c r="O102" s="383"/>
      <c r="P102" s="383"/>
      <c r="Q102" s="383"/>
      <c r="R102" s="383"/>
      <c r="S102" s="383"/>
      <c r="T102" s="383"/>
      <c r="U102" s="383"/>
      <c r="V102" s="383"/>
      <c r="W102" s="383"/>
      <c r="X102" s="383"/>
      <c r="Y102" s="383"/>
      <c r="Z102" s="383"/>
      <c r="AA102" s="383"/>
      <c r="AB102" s="383"/>
      <c r="AC102" s="383"/>
      <c r="AD102" s="383"/>
      <c r="AE102" s="383"/>
    </row>
    <row r="103" spans="1:37" x14ac:dyDescent="0.2">
      <c r="A103" s="383"/>
      <c r="B103" s="389" t="s">
        <v>438</v>
      </c>
      <c r="C103" s="387"/>
      <c r="D103" s="383"/>
      <c r="E103" s="383"/>
      <c r="F103" s="383"/>
      <c r="G103" s="383"/>
      <c r="H103" s="383"/>
      <c r="I103" s="383"/>
      <c r="J103" s="3269">
        <f>empbonus</f>
        <v>0</v>
      </c>
      <c r="K103" s="3269"/>
      <c r="L103" s="3269"/>
      <c r="M103" s="3269"/>
      <c r="N103" s="383"/>
      <c r="O103" s="383"/>
      <c r="P103" s="383"/>
      <c r="Q103" s="383"/>
      <c r="R103" s="383"/>
      <c r="S103" s="383"/>
      <c r="T103" s="383"/>
      <c r="U103" s="383"/>
      <c r="V103" s="383"/>
      <c r="W103" s="383"/>
      <c r="X103" s="383"/>
      <c r="Y103" s="383"/>
      <c r="Z103" s="383"/>
      <c r="AA103" s="383"/>
      <c r="AB103" s="383"/>
      <c r="AC103" s="383"/>
      <c r="AD103" s="383"/>
      <c r="AE103" s="383"/>
    </row>
    <row r="104" spans="1:37" x14ac:dyDescent="0.2">
      <c r="A104" s="383"/>
      <c r="B104" s="389" t="s">
        <v>439</v>
      </c>
      <c r="C104" s="387"/>
      <c r="D104" s="383"/>
      <c r="E104" s="383"/>
      <c r="F104" s="383"/>
      <c r="G104" s="383"/>
      <c r="H104" s="383"/>
      <c r="I104" s="383"/>
      <c r="J104" s="383"/>
      <c r="K104" s="383"/>
      <c r="L104" s="383"/>
      <c r="M104" s="383"/>
      <c r="N104" s="3281">
        <f>J102+J103</f>
        <v>0</v>
      </c>
      <c r="O104" s="3281"/>
      <c r="P104" s="3281"/>
      <c r="Q104" s="3281"/>
      <c r="R104" s="383"/>
      <c r="S104" s="383"/>
      <c r="T104" s="383"/>
      <c r="U104" s="383"/>
      <c r="V104" s="383"/>
      <c r="W104" s="383"/>
      <c r="X104" s="383"/>
      <c r="Y104" s="383"/>
      <c r="Z104" s="383"/>
      <c r="AA104" s="383"/>
      <c r="AB104" s="383"/>
      <c r="AC104" s="383"/>
      <c r="AD104" s="383"/>
      <c r="AE104" s="383"/>
    </row>
    <row r="105" spans="1:37" x14ac:dyDescent="0.2">
      <c r="A105" s="383"/>
      <c r="B105" s="386" t="s">
        <v>440</v>
      </c>
      <c r="C105" s="387"/>
      <c r="D105" s="383"/>
      <c r="E105" s="383"/>
      <c r="F105" s="383"/>
      <c r="G105" s="383"/>
      <c r="H105" s="383"/>
      <c r="I105" s="383"/>
      <c r="J105" s="383"/>
      <c r="K105" s="383"/>
      <c r="L105" s="383"/>
      <c r="M105" s="383"/>
      <c r="N105" s="3268">
        <f>netdomesticincome</f>
        <v>0</v>
      </c>
      <c r="O105" s="3268"/>
      <c r="P105" s="3268"/>
      <c r="Q105" s="3268"/>
      <c r="R105" s="383"/>
      <c r="S105" s="383"/>
      <c r="T105" s="383"/>
      <c r="U105" s="383"/>
      <c r="V105" s="383"/>
      <c r="W105" s="383"/>
      <c r="X105" s="383"/>
      <c r="Y105" s="383"/>
      <c r="Z105" s="383"/>
      <c r="AA105" s="383"/>
      <c r="AB105" s="383"/>
      <c r="AC105" s="383"/>
      <c r="AD105" s="383"/>
      <c r="AE105" s="383"/>
    </row>
    <row r="106" spans="1:37" x14ac:dyDescent="0.2">
      <c r="A106" s="383"/>
      <c r="B106" s="386" t="s">
        <v>441</v>
      </c>
      <c r="C106" s="387"/>
      <c r="D106" s="383"/>
      <c r="E106" s="383"/>
      <c r="F106" s="383"/>
      <c r="G106" s="383"/>
      <c r="H106" s="383"/>
      <c r="I106" s="383"/>
      <c r="J106" s="383"/>
      <c r="K106" s="383"/>
      <c r="L106" s="383"/>
      <c r="M106" s="383"/>
      <c r="N106" s="3269">
        <f>IF('OVERSEAS INCOME'!AA59&lt;0,0,'OVERSEAS INCOME'!AA59)</f>
        <v>0</v>
      </c>
      <c r="O106" s="3269"/>
      <c r="P106" s="3269"/>
      <c r="Q106" s="3269"/>
      <c r="R106" s="387"/>
      <c r="S106" s="387"/>
      <c r="T106" s="387"/>
      <c r="U106" s="387"/>
      <c r="V106" s="387"/>
      <c r="W106" s="383"/>
      <c r="X106" s="383"/>
      <c r="Y106" s="383"/>
      <c r="Z106" s="383"/>
      <c r="AA106" s="383"/>
      <c r="AB106" s="383"/>
      <c r="AC106" s="383"/>
      <c r="AD106" s="383"/>
      <c r="AE106" s="383"/>
    </row>
    <row r="107" spans="1:37" x14ac:dyDescent="0.2">
      <c r="A107" s="383"/>
      <c r="B107" s="386" t="s">
        <v>442</v>
      </c>
      <c r="C107" s="387"/>
      <c r="D107" s="383"/>
      <c r="E107" s="383"/>
      <c r="F107" s="383"/>
      <c r="G107" s="383"/>
      <c r="H107" s="383"/>
      <c r="I107" s="383"/>
      <c r="J107" s="383"/>
      <c r="K107" s="383"/>
      <c r="L107" s="383"/>
      <c r="M107" s="383"/>
      <c r="N107" s="383"/>
      <c r="O107" s="383"/>
      <c r="P107" s="383"/>
      <c r="Q107" s="383"/>
      <c r="R107" s="3269">
        <f>SUM(M104:Q106)</f>
        <v>0</v>
      </c>
      <c r="S107" s="3269"/>
      <c r="T107" s="3269"/>
      <c r="U107" s="3269"/>
      <c r="V107" s="401"/>
      <c r="W107" s="383"/>
      <c r="X107" s="383"/>
      <c r="Y107" s="383"/>
      <c r="Z107" s="383"/>
      <c r="AA107" s="383"/>
      <c r="AB107" s="383"/>
      <c r="AC107" s="383"/>
      <c r="AD107" s="383"/>
      <c r="AE107" s="383"/>
    </row>
    <row r="108" spans="1:37" x14ac:dyDescent="0.2">
      <c r="A108" s="383"/>
      <c r="B108" s="386"/>
      <c r="C108" s="387"/>
      <c r="D108" s="383"/>
      <c r="E108" s="383"/>
      <c r="F108" s="383"/>
      <c r="G108" s="383"/>
      <c r="H108" s="383"/>
      <c r="I108" s="383"/>
      <c r="J108" s="383"/>
      <c r="K108" s="383"/>
      <c r="L108" s="383"/>
      <c r="M108" s="383"/>
      <c r="N108" s="383"/>
      <c r="O108" s="383"/>
      <c r="P108" s="383"/>
      <c r="Q108" s="383"/>
      <c r="R108" s="383"/>
      <c r="S108" s="383"/>
      <c r="T108" s="383"/>
      <c r="U108" s="383"/>
      <c r="V108" s="383"/>
      <c r="W108" s="383"/>
      <c r="X108" s="383"/>
      <c r="Y108" s="383"/>
      <c r="Z108" s="383"/>
      <c r="AA108" s="383"/>
      <c r="AB108" s="383"/>
      <c r="AC108" s="383"/>
      <c r="AD108" s="383"/>
      <c r="AE108" s="383"/>
    </row>
    <row r="109" spans="1:37" x14ac:dyDescent="0.2">
      <c r="A109" s="390" t="s">
        <v>443</v>
      </c>
      <c r="B109" s="386"/>
      <c r="C109" s="387"/>
      <c r="D109" s="383"/>
      <c r="E109" s="383"/>
      <c r="F109" s="383"/>
      <c r="G109" s="383"/>
      <c r="H109" s="383"/>
      <c r="I109" s="383"/>
      <c r="J109" s="383"/>
      <c r="K109" s="383"/>
      <c r="L109" s="383"/>
      <c r="M109" s="383"/>
      <c r="N109" s="383"/>
      <c r="O109" s="383"/>
      <c r="P109" s="383"/>
      <c r="Q109" s="383"/>
      <c r="R109" s="383"/>
      <c r="S109" s="383"/>
      <c r="T109" s="383"/>
      <c r="U109" s="383"/>
      <c r="V109" s="383"/>
      <c r="W109" s="383"/>
      <c r="X109" s="390" t="s">
        <v>444</v>
      </c>
      <c r="Y109" s="383"/>
      <c r="Z109" s="383"/>
      <c r="AA109" s="383"/>
      <c r="AB109" s="383"/>
      <c r="AC109" s="383"/>
      <c r="AD109" s="383"/>
      <c r="AE109" s="383"/>
    </row>
    <row r="110" spans="1:37" x14ac:dyDescent="0.2">
      <c r="A110" s="386"/>
      <c r="B110" s="386" t="s">
        <v>437</v>
      </c>
      <c r="C110" s="387"/>
      <c r="D110" s="383"/>
      <c r="E110" s="383"/>
      <c r="F110" s="383"/>
      <c r="G110" s="383"/>
      <c r="H110" s="383"/>
      <c r="I110" s="383"/>
      <c r="J110" s="3268" t="e">
        <f>J102/WORKPERIOD*12</f>
        <v>#DIV/0!</v>
      </c>
      <c r="K110" s="3268"/>
      <c r="L110" s="3268"/>
      <c r="M110" s="3268"/>
      <c r="N110" s="400"/>
      <c r="O110" s="383"/>
      <c r="P110" s="383"/>
      <c r="Q110" s="383"/>
      <c r="R110" s="383"/>
      <c r="S110" s="383"/>
      <c r="T110" s="383"/>
      <c r="U110" s="383"/>
      <c r="V110" s="383"/>
      <c r="W110" s="383"/>
      <c r="X110" s="383"/>
      <c r="Y110" s="386" t="s">
        <v>445</v>
      </c>
      <c r="Z110" s="383"/>
      <c r="AA110" s="383"/>
      <c r="AB110" s="383"/>
      <c r="AC110" s="383"/>
      <c r="AD110" s="383"/>
      <c r="AE110" s="383"/>
      <c r="AF110" s="3262" t="e">
        <f>IF(J110&lt;0,0,J110-personalreliefs)</f>
        <v>#DIV/0!</v>
      </c>
      <c r="AG110" s="3262"/>
      <c r="AH110" s="3262"/>
      <c r="AI110" s="3262"/>
      <c r="AK110" s="378" t="e">
        <f>IF(AND(AF110&lt;=0),"A",IF(AND(AF110&lt;=50000000),"B",IF(AND(AF110&gt;50000000,AF110&lt;=250000000),"C",IF(AND(AF110&gt;250000000,AF110&lt;=500000000),"D","E"))))</f>
        <v>#DIV/0!</v>
      </c>
    </row>
    <row r="111" spans="1:37" x14ac:dyDescent="0.2">
      <c r="A111" s="386"/>
      <c r="B111" s="386" t="s">
        <v>438</v>
      </c>
      <c r="C111" s="387"/>
      <c r="D111" s="383"/>
      <c r="E111" s="383"/>
      <c r="F111" s="383"/>
      <c r="G111" s="383"/>
      <c r="H111" s="383"/>
      <c r="I111" s="383"/>
      <c r="J111" s="3269" t="e">
        <f>J103/WORKPERIOD*12</f>
        <v>#DIV/0!</v>
      </c>
      <c r="K111" s="3269"/>
      <c r="L111" s="3269"/>
      <c r="M111" s="3269"/>
      <c r="N111" s="400"/>
      <c r="O111" s="383"/>
      <c r="P111" s="383"/>
      <c r="Q111" s="383"/>
      <c r="R111" s="383"/>
      <c r="S111" s="383"/>
      <c r="T111" s="383"/>
      <c r="U111" s="383"/>
      <c r="V111" s="383"/>
      <c r="W111" s="383"/>
      <c r="X111" s="383"/>
      <c r="Y111" s="386" t="s">
        <v>446</v>
      </c>
      <c r="Z111" s="383"/>
      <c r="AA111" s="383"/>
      <c r="AB111" s="383"/>
      <c r="AC111" s="383"/>
      <c r="AD111" s="383"/>
      <c r="AE111" s="383"/>
      <c r="AF111" s="3273" t="e">
        <f>J111</f>
        <v>#DIV/0!</v>
      </c>
      <c r="AG111" s="3273"/>
      <c r="AH111" s="3273"/>
      <c r="AI111" s="3273"/>
    </row>
    <row r="112" spans="1:37" x14ac:dyDescent="0.2">
      <c r="A112" s="383"/>
      <c r="B112" s="389" t="s">
        <v>439</v>
      </c>
      <c r="C112" s="387"/>
      <c r="D112" s="383"/>
      <c r="E112" s="383"/>
      <c r="F112" s="383"/>
      <c r="G112" s="383"/>
      <c r="H112" s="383"/>
      <c r="I112" s="383"/>
      <c r="J112" s="383"/>
      <c r="K112" s="383"/>
      <c r="L112" s="383"/>
      <c r="M112" s="391"/>
      <c r="N112" s="3281" t="e">
        <f>J110+J111</f>
        <v>#DIV/0!</v>
      </c>
      <c r="O112" s="3281"/>
      <c r="P112" s="3281"/>
      <c r="Q112" s="3281"/>
      <c r="R112" s="383"/>
      <c r="S112" s="383"/>
      <c r="T112" s="383"/>
      <c r="U112" s="383"/>
      <c r="V112" s="383"/>
      <c r="W112" s="383"/>
      <c r="X112" s="383"/>
      <c r="Y112" s="383" t="s">
        <v>447</v>
      </c>
      <c r="Z112" s="383"/>
      <c r="AA112" s="383"/>
      <c r="AB112" s="383"/>
      <c r="AC112" s="383"/>
      <c r="AD112" s="383"/>
      <c r="AE112" s="383"/>
      <c r="AF112" s="3262" t="e">
        <f>IF(N112&lt;0,0,N112-personalreliefs)</f>
        <v>#DIV/0!</v>
      </c>
      <c r="AG112" s="3262"/>
      <c r="AH112" s="3262"/>
      <c r="AI112" s="3262"/>
      <c r="AK112" s="378" t="e">
        <f>IF(AND(AF112&lt;=0),"A",IF(AND(AF112&lt;=50000000),"B",IF(AND(AF112&gt;50000000,AF112&lt;=250000000),"C",IF(AND(AF112&gt;250000000,AF112&lt;=500000000),"D","E"))))</f>
        <v>#DIV/0!</v>
      </c>
    </row>
    <row r="113" spans="1:37" x14ac:dyDescent="0.2">
      <c r="A113" s="386"/>
      <c r="B113" s="386" t="s">
        <v>440</v>
      </c>
      <c r="C113" s="387"/>
      <c r="D113" s="383"/>
      <c r="E113" s="383"/>
      <c r="F113" s="383"/>
      <c r="G113" s="383"/>
      <c r="H113" s="383"/>
      <c r="I113" s="383"/>
      <c r="J113" s="383"/>
      <c r="K113" s="383"/>
      <c r="L113" s="383"/>
      <c r="M113" s="383"/>
      <c r="N113" s="3268" t="e">
        <f>N105/WORKPERIOD*12</f>
        <v>#DIV/0!</v>
      </c>
      <c r="O113" s="3268"/>
      <c r="P113" s="3268"/>
      <c r="Q113" s="3268"/>
      <c r="R113" s="383"/>
      <c r="S113" s="383"/>
      <c r="T113" s="383"/>
      <c r="U113" s="383"/>
      <c r="V113" s="383"/>
      <c r="W113" s="383"/>
      <c r="X113" s="383"/>
      <c r="Y113" s="383"/>
      <c r="Z113" s="383"/>
      <c r="AA113" s="383"/>
      <c r="AB113" s="383"/>
      <c r="AC113" s="383"/>
      <c r="AD113" s="383"/>
      <c r="AE113" s="383"/>
    </row>
    <row r="114" spans="1:37" x14ac:dyDescent="0.2">
      <c r="A114" s="386"/>
      <c r="B114" s="386" t="s">
        <v>441</v>
      </c>
      <c r="C114" s="387"/>
      <c r="D114" s="383"/>
      <c r="E114" s="383"/>
      <c r="F114" s="383"/>
      <c r="G114" s="383"/>
      <c r="H114" s="383"/>
      <c r="I114" s="383"/>
      <c r="J114" s="383"/>
      <c r="K114" s="383"/>
      <c r="L114" s="383"/>
      <c r="M114" s="383"/>
      <c r="N114" s="3269" t="e">
        <f>N106/WORKPERIOD*12</f>
        <v>#DIV/0!</v>
      </c>
      <c r="O114" s="3269"/>
      <c r="P114" s="3269"/>
      <c r="Q114" s="3269"/>
      <c r="R114" s="383"/>
      <c r="S114" s="383"/>
      <c r="T114" s="383"/>
      <c r="U114" s="383"/>
      <c r="V114" s="383"/>
      <c r="W114" s="383"/>
      <c r="X114" s="383"/>
      <c r="Y114" s="383"/>
      <c r="Z114" s="383"/>
      <c r="AA114" s="383"/>
      <c r="AB114" s="383"/>
      <c r="AC114" s="383"/>
      <c r="AD114" s="383"/>
      <c r="AE114" s="383"/>
    </row>
    <row r="115" spans="1:37" x14ac:dyDescent="0.2">
      <c r="A115" s="386"/>
      <c r="B115" s="386" t="s">
        <v>448</v>
      </c>
      <c r="C115" s="387"/>
      <c r="D115" s="383"/>
      <c r="E115" s="383"/>
      <c r="F115" s="383"/>
      <c r="G115" s="383"/>
      <c r="H115" s="383"/>
      <c r="I115" s="383"/>
      <c r="J115" s="383"/>
      <c r="K115" s="383"/>
      <c r="L115" s="383"/>
      <c r="M115" s="3268"/>
      <c r="N115" s="3268"/>
      <c r="O115" s="3268"/>
      <c r="P115" s="3268"/>
      <c r="Q115" s="3268"/>
      <c r="R115" s="3283" t="e">
        <f>SUM(M110:Q114)</f>
        <v>#DIV/0!</v>
      </c>
      <c r="S115" s="3279"/>
      <c r="T115" s="3279"/>
      <c r="U115" s="3279"/>
      <c r="V115" s="383"/>
      <c r="W115" s="383"/>
      <c r="X115" s="383"/>
      <c r="Y115" s="383"/>
      <c r="Z115" s="383"/>
      <c r="AA115" s="383"/>
      <c r="AB115" s="383"/>
      <c r="AC115" s="383"/>
      <c r="AD115" s="383"/>
      <c r="AE115" s="383"/>
    </row>
    <row r="116" spans="1:37" x14ac:dyDescent="0.2">
      <c r="A116" s="386"/>
      <c r="B116" s="386"/>
      <c r="C116" s="387"/>
      <c r="D116" s="383"/>
      <c r="E116" s="383"/>
      <c r="F116" s="383"/>
      <c r="G116" s="383"/>
      <c r="H116" s="383"/>
      <c r="I116" s="383"/>
      <c r="J116" s="383"/>
      <c r="K116" s="383"/>
      <c r="L116" s="383"/>
      <c r="M116" s="383"/>
      <c r="N116" s="383"/>
      <c r="O116" s="383"/>
      <c r="P116" s="383"/>
      <c r="Q116" s="383"/>
      <c r="R116" s="383"/>
      <c r="S116" s="383"/>
      <c r="T116" s="383"/>
      <c r="U116" s="383"/>
      <c r="V116" s="383"/>
      <c r="W116" s="383"/>
      <c r="X116" s="383"/>
      <c r="Y116" s="383"/>
      <c r="Z116" s="383"/>
      <c r="AA116" s="383"/>
      <c r="AB116" s="383"/>
      <c r="AC116" s="383"/>
      <c r="AD116" s="383"/>
      <c r="AE116" s="383"/>
    </row>
    <row r="117" spans="1:37" x14ac:dyDescent="0.2">
      <c r="A117" s="385" t="s">
        <v>338</v>
      </c>
      <c r="B117" s="386"/>
      <c r="C117" s="387"/>
      <c r="D117" s="383"/>
      <c r="E117" s="383"/>
      <c r="F117" s="383"/>
      <c r="G117" s="383"/>
      <c r="H117" s="383"/>
      <c r="I117" s="383"/>
      <c r="J117" s="383"/>
      <c r="K117" s="383"/>
      <c r="L117" s="383"/>
      <c r="M117" s="383"/>
      <c r="N117" s="383"/>
      <c r="O117" s="383"/>
      <c r="P117" s="383"/>
      <c r="Q117" s="383"/>
      <c r="R117" s="3270">
        <f>IF('GENERAL INFO'!K6="X",personalreliefs,0)</f>
        <v>0</v>
      </c>
      <c r="S117" s="3271"/>
      <c r="T117" s="3271"/>
      <c r="U117" s="3271"/>
      <c r="V117" s="383"/>
      <c r="W117" s="383"/>
      <c r="X117" s="383"/>
      <c r="Y117" s="383"/>
      <c r="Z117" s="383"/>
      <c r="AA117" s="383"/>
      <c r="AB117" s="383"/>
      <c r="AC117" s="383"/>
      <c r="AD117" s="383"/>
      <c r="AE117" s="383"/>
    </row>
    <row r="118" spans="1:37" x14ac:dyDescent="0.2">
      <c r="A118" s="385"/>
      <c r="B118" s="386"/>
      <c r="C118" s="387"/>
      <c r="D118" s="383"/>
      <c r="E118" s="383"/>
      <c r="F118" s="383"/>
      <c r="G118" s="383"/>
      <c r="H118" s="383"/>
      <c r="I118" s="383"/>
      <c r="J118" s="383"/>
      <c r="K118" s="383"/>
      <c r="L118" s="383"/>
      <c r="M118" s="383"/>
      <c r="N118" s="383"/>
      <c r="O118" s="383"/>
      <c r="P118" s="383"/>
      <c r="Q118" s="383"/>
      <c r="R118" s="383"/>
      <c r="S118" s="383"/>
      <c r="T118" s="383"/>
      <c r="U118" s="383"/>
      <c r="V118" s="383"/>
      <c r="W118" s="383"/>
      <c r="X118" s="383"/>
      <c r="Y118" s="383"/>
      <c r="Z118" s="383"/>
      <c r="AA118" s="383"/>
      <c r="AB118" s="383"/>
      <c r="AC118" s="383"/>
      <c r="AD118" s="383"/>
      <c r="AE118" s="383"/>
    </row>
    <row r="119" spans="1:37" x14ac:dyDescent="0.2">
      <c r="A119" s="385" t="s">
        <v>449</v>
      </c>
      <c r="B119" s="386"/>
      <c r="C119" s="387"/>
      <c r="D119" s="383"/>
      <c r="E119" s="383"/>
      <c r="F119" s="383"/>
      <c r="G119" s="383"/>
      <c r="H119" s="383"/>
      <c r="I119" s="383"/>
      <c r="J119" s="383"/>
      <c r="K119" s="383"/>
      <c r="L119" s="383"/>
      <c r="M119" s="383"/>
      <c r="N119" s="383"/>
      <c r="O119" s="383"/>
      <c r="P119" s="383"/>
      <c r="Q119" s="383"/>
      <c r="R119" s="3270" t="e">
        <f>IF('GENERAL INFO'!K6="X",IF(AF125&lt;0,0,AF125),0)</f>
        <v>#DIV/0!</v>
      </c>
      <c r="S119" s="3271"/>
      <c r="T119" s="3271"/>
      <c r="U119" s="3271"/>
      <c r="V119" s="383"/>
      <c r="W119" s="383"/>
      <c r="X119" s="390" t="s">
        <v>444</v>
      </c>
      <c r="Y119" s="383"/>
      <c r="Z119" s="383"/>
      <c r="AA119" s="383"/>
      <c r="AB119" s="383"/>
      <c r="AC119" s="383"/>
      <c r="AD119" s="383"/>
      <c r="AE119" s="383"/>
    </row>
    <row r="120" spans="1:37" x14ac:dyDescent="0.2">
      <c r="A120" s="385"/>
      <c r="B120" s="386"/>
      <c r="C120" s="387"/>
      <c r="D120" s="383"/>
      <c r="E120" s="383"/>
      <c r="F120" s="383"/>
      <c r="G120" s="383"/>
      <c r="H120" s="383"/>
      <c r="I120" s="383"/>
      <c r="J120" s="383"/>
      <c r="K120" s="383"/>
      <c r="L120" s="383"/>
      <c r="M120" s="383"/>
      <c r="N120" s="383"/>
      <c r="O120" s="383"/>
      <c r="P120" s="383"/>
      <c r="Q120" s="383"/>
      <c r="R120" s="383"/>
      <c r="S120" s="383"/>
      <c r="T120" s="383"/>
      <c r="U120" s="383"/>
      <c r="V120" s="383"/>
      <c r="W120" s="383"/>
      <c r="X120" s="383"/>
      <c r="Y120" s="386" t="s">
        <v>445</v>
      </c>
      <c r="Z120" s="383"/>
      <c r="AA120" s="383"/>
      <c r="AB120" s="383"/>
      <c r="AC120" s="383"/>
      <c r="AD120" s="383"/>
      <c r="AE120" s="383"/>
      <c r="AF120" s="3262" t="e">
        <f>(J110-personalreliefs)</f>
        <v>#DIV/0!</v>
      </c>
      <c r="AG120" s="3262"/>
      <c r="AH120" s="3262"/>
      <c r="AI120" s="3262"/>
      <c r="AK120" s="378" t="e">
        <f>IF(AND(AF120&lt;=0),"A",IF(AND(AF120&lt;=50000000),"B",IF(AND(AF120&gt;50000000,AF120&lt;=250000000),"C",IF(AND(AF120&gt;250000000,AF120&lt;=500000000),"D","E"))))</f>
        <v>#DIV/0!</v>
      </c>
    </row>
    <row r="121" spans="1:37" x14ac:dyDescent="0.2">
      <c r="A121" s="385" t="s">
        <v>450</v>
      </c>
      <c r="B121" s="386"/>
      <c r="C121" s="387"/>
      <c r="D121" s="383"/>
      <c r="E121" s="383"/>
      <c r="F121" s="383"/>
      <c r="G121" s="383"/>
      <c r="H121" s="383"/>
      <c r="I121" s="383"/>
      <c r="J121" s="383"/>
      <c r="K121" s="383"/>
      <c r="L121" s="383"/>
      <c r="M121" s="383"/>
      <c r="N121" s="383"/>
      <c r="O121" s="383"/>
      <c r="P121" s="383"/>
      <c r="Q121" s="383"/>
      <c r="R121" s="383"/>
      <c r="S121" s="383"/>
      <c r="T121" s="383"/>
      <c r="U121" s="383"/>
      <c r="V121" s="383"/>
      <c r="W121" s="383"/>
      <c r="X121" s="383"/>
      <c r="Y121" s="386" t="s">
        <v>446</v>
      </c>
      <c r="Z121" s="383"/>
      <c r="AA121" s="383"/>
      <c r="AB121" s="383"/>
      <c r="AC121" s="383"/>
      <c r="AD121" s="383"/>
      <c r="AE121" s="383"/>
      <c r="AF121" s="3273" t="e">
        <f>J111</f>
        <v>#DIV/0!</v>
      </c>
      <c r="AG121" s="3273"/>
      <c r="AH121" s="3273"/>
      <c r="AI121" s="3273"/>
    </row>
    <row r="122" spans="1:37" x14ac:dyDescent="0.2">
      <c r="A122" s="385"/>
      <c r="B122" s="386" t="s">
        <v>445</v>
      </c>
      <c r="C122" s="387"/>
      <c r="D122" s="383"/>
      <c r="E122" s="383"/>
      <c r="F122" s="383"/>
      <c r="G122" s="383"/>
      <c r="H122" s="383"/>
      <c r="I122" s="383"/>
      <c r="J122" s="3272" t="e">
        <f>IF('GENERAL INFO'!K6="X",IF(AK110="A",0,IF(AK110="B",0.05*AF110,IF(AK110="C",0.15*AF110-5000000,IF(AK110="D",0.25*AF110-30000000,IF(AK110="E",0.3*AF110-55000000))))),0)</f>
        <v>#DIV/0!</v>
      </c>
      <c r="K122" s="3272"/>
      <c r="L122" s="3272"/>
      <c r="M122" s="3272"/>
      <c r="N122" s="383"/>
      <c r="O122" s="383"/>
      <c r="P122" s="383"/>
      <c r="Q122" s="383"/>
      <c r="R122" s="383"/>
      <c r="S122" s="383"/>
      <c r="T122" s="383"/>
      <c r="U122" s="383"/>
      <c r="V122" s="383"/>
      <c r="W122" s="383"/>
      <c r="X122" s="383"/>
      <c r="Y122" s="383" t="s">
        <v>447</v>
      </c>
      <c r="Z122" s="383"/>
      <c r="AA122" s="383"/>
      <c r="AB122" s="383"/>
      <c r="AC122" s="383"/>
      <c r="AD122" s="383"/>
      <c r="AE122" s="383"/>
      <c r="AF122" s="3262" t="e">
        <f>N112-personalreliefs</f>
        <v>#DIV/0!</v>
      </c>
      <c r="AG122" s="3262"/>
      <c r="AH122" s="3262"/>
      <c r="AI122" s="3262"/>
      <c r="AK122" s="378" t="e">
        <f>IF(AND(AF122&lt;=0),"A",IF(AND(AF122&lt;=50000000),"B",IF(AND(AF122&gt;50000000,AF122&lt;=250000000),"C",IF(AND(AF122&gt;250000000,AF122&lt;=500000000),"D","E"))))</f>
        <v>#DIV/0!</v>
      </c>
    </row>
    <row r="123" spans="1:37" x14ac:dyDescent="0.2">
      <c r="A123" s="385"/>
      <c r="B123" s="386" t="s">
        <v>446</v>
      </c>
      <c r="C123" s="387"/>
      <c r="D123" s="383"/>
      <c r="E123" s="383"/>
      <c r="F123" s="383"/>
      <c r="G123" s="383"/>
      <c r="H123" s="383"/>
      <c r="I123" s="383"/>
      <c r="J123" s="3265" t="e">
        <f>N124-J122</f>
        <v>#DIV/0!</v>
      </c>
      <c r="K123" s="3265"/>
      <c r="L123" s="3265"/>
      <c r="M123" s="3265"/>
      <c r="N123" s="383"/>
      <c r="O123" s="383"/>
      <c r="P123" s="383"/>
      <c r="Q123" s="383"/>
      <c r="R123" s="383"/>
      <c r="S123" s="383"/>
      <c r="T123" s="383"/>
      <c r="U123" s="383"/>
      <c r="V123" s="383"/>
      <c r="W123" s="383"/>
      <c r="X123" s="383"/>
      <c r="Y123" s="386" t="s">
        <v>440</v>
      </c>
      <c r="Z123" s="383"/>
      <c r="AA123" s="383"/>
      <c r="AB123" s="383"/>
      <c r="AC123" s="383"/>
      <c r="AD123" s="383"/>
      <c r="AE123" s="383"/>
      <c r="AF123" s="3262" t="e">
        <f>N113</f>
        <v>#DIV/0!</v>
      </c>
      <c r="AG123" s="3262"/>
      <c r="AH123" s="3262"/>
      <c r="AI123" s="3262"/>
    </row>
    <row r="124" spans="1:37" x14ac:dyDescent="0.2">
      <c r="A124" s="386"/>
      <c r="B124" s="386" t="s">
        <v>451</v>
      </c>
      <c r="C124" s="387"/>
      <c r="D124" s="383"/>
      <c r="E124" s="383"/>
      <c r="F124" s="383"/>
      <c r="G124" s="383"/>
      <c r="H124" s="383"/>
      <c r="I124" s="383"/>
      <c r="J124" s="383"/>
      <c r="K124" s="383"/>
      <c r="L124" s="383"/>
      <c r="M124" s="383"/>
      <c r="N124" s="3272" t="e">
        <f>IF('GENERAL INFO'!K6="X",IF(AK112="A",0,IF(AK112="B",0.05*AF112,IF(AK112="C",0.15*AF112-5000000,IF(AK112="D",0.25*AF112-30000000,IF(AK112="E",0.3*AF112-55000000))))),0)</f>
        <v>#DIV/0!</v>
      </c>
      <c r="O124" s="3272"/>
      <c r="P124" s="3272"/>
      <c r="Q124" s="3272"/>
      <c r="R124" s="383"/>
      <c r="S124" s="383"/>
      <c r="T124" s="383"/>
      <c r="U124" s="383"/>
      <c r="V124" s="383"/>
      <c r="W124" s="383"/>
      <c r="X124" s="383"/>
      <c r="Y124" s="386" t="s">
        <v>441</v>
      </c>
      <c r="Z124" s="383"/>
      <c r="AA124" s="383"/>
      <c r="AB124" s="383"/>
      <c r="AC124" s="383"/>
      <c r="AD124" s="383"/>
      <c r="AE124" s="383"/>
      <c r="AF124" s="3273" t="e">
        <f>N114</f>
        <v>#DIV/0!</v>
      </c>
      <c r="AG124" s="3273"/>
      <c r="AH124" s="3273"/>
      <c r="AI124" s="3273"/>
    </row>
    <row r="125" spans="1:37" x14ac:dyDescent="0.2">
      <c r="A125" s="385"/>
      <c r="B125" s="383" t="s">
        <v>452</v>
      </c>
      <c r="C125" s="387"/>
      <c r="D125" s="383"/>
      <c r="E125" s="383"/>
      <c r="F125" s="383"/>
      <c r="G125" s="383"/>
      <c r="H125" s="383"/>
      <c r="I125" s="383"/>
      <c r="J125" s="383"/>
      <c r="K125" s="383"/>
      <c r="L125" s="383"/>
      <c r="M125" s="383"/>
      <c r="N125" s="3265" t="e">
        <f>IF(AF128-N124&lt;0,0,AF128-N124)</f>
        <v>#DIV/0!</v>
      </c>
      <c r="O125" s="3265"/>
      <c r="P125" s="3265"/>
      <c r="Q125" s="3265"/>
      <c r="R125" s="383"/>
      <c r="S125" s="383"/>
      <c r="T125" s="383"/>
      <c r="U125" s="383"/>
      <c r="V125" s="383"/>
      <c r="W125" s="383"/>
      <c r="X125" s="383"/>
      <c r="Y125" s="386" t="s">
        <v>465</v>
      </c>
      <c r="Z125" s="383"/>
      <c r="AA125" s="383"/>
      <c r="AB125" s="383"/>
      <c r="AC125" s="383"/>
      <c r="AD125" s="383"/>
      <c r="AE125" s="383"/>
      <c r="AF125" s="3262" t="e">
        <f>SUM(AF122:AI124)</f>
        <v>#DIV/0!</v>
      </c>
      <c r="AG125" s="3262"/>
      <c r="AH125" s="3262"/>
      <c r="AI125" s="3262"/>
      <c r="AK125" s="378" t="e">
        <f>IF(AND(AF125&lt;=0),"A",IF(AND(AF125&lt;=50000000),"B",IF(AND(AF125&gt;50000000,AF125&lt;=250000000),"C",IF(AND(AF125&gt;250000000,AF125&lt;=500000000),"D","E"))))</f>
        <v>#DIV/0!</v>
      </c>
    </row>
    <row r="126" spans="1:37" x14ac:dyDescent="0.2">
      <c r="A126" s="385"/>
      <c r="B126" s="383" t="s">
        <v>453</v>
      </c>
      <c r="C126" s="387"/>
      <c r="D126" s="383"/>
      <c r="E126" s="383"/>
      <c r="F126" s="383"/>
      <c r="G126" s="383"/>
      <c r="H126" s="383"/>
      <c r="I126" s="383"/>
      <c r="J126" s="383"/>
      <c r="K126" s="383"/>
      <c r="L126" s="383"/>
      <c r="M126" s="383"/>
      <c r="N126" s="383"/>
      <c r="O126" s="383"/>
      <c r="P126" s="383"/>
      <c r="Q126" s="383"/>
      <c r="R126" s="3265" t="e">
        <f>IF(AF128&lt;N124,N124,AF128)</f>
        <v>#DIV/0!</v>
      </c>
      <c r="S126" s="3265"/>
      <c r="T126" s="3265"/>
      <c r="U126" s="3265"/>
      <c r="V126" s="383"/>
      <c r="W126" s="383"/>
      <c r="X126" s="383"/>
      <c r="Y126" s="386" t="s">
        <v>454</v>
      </c>
      <c r="Z126" s="383"/>
      <c r="AA126" s="383"/>
      <c r="AB126" s="383"/>
      <c r="AC126" s="383"/>
      <c r="AD126" s="383"/>
      <c r="AE126" s="383"/>
      <c r="AF126" s="3262" t="e">
        <f>INT(AF125/1000)*1000</f>
        <v>#DIV/0!</v>
      </c>
      <c r="AG126" s="3262"/>
      <c r="AH126" s="3262"/>
      <c r="AI126" s="3262"/>
      <c r="AK126" s="378" t="e">
        <f>IF(AND(AF126&lt;=0),"A",IF(AND(AF126&lt;=50000000),"B",IF(AND(AF126&gt;50000000,AF126&lt;=250000000),"C",IF(AND(AF126&gt;250000000,AF126&lt;=500000000),"D","E"))))</f>
        <v>#DIV/0!</v>
      </c>
    </row>
    <row r="127" spans="1:37" x14ac:dyDescent="0.2">
      <c r="A127" s="385"/>
      <c r="B127" s="383"/>
      <c r="C127" s="387"/>
      <c r="D127" s="383"/>
      <c r="E127" s="383"/>
      <c r="F127" s="383"/>
      <c r="G127" s="383"/>
      <c r="H127" s="383"/>
      <c r="I127" s="383"/>
      <c r="J127" s="383"/>
      <c r="K127" s="383"/>
      <c r="L127" s="383"/>
      <c r="M127" s="383"/>
      <c r="N127" s="383"/>
      <c r="O127" s="383"/>
      <c r="P127" s="383"/>
      <c r="Q127" s="383"/>
      <c r="R127" s="383"/>
      <c r="S127" s="383"/>
      <c r="T127" s="383"/>
      <c r="U127" s="383"/>
      <c r="V127" s="383"/>
      <c r="W127" s="383"/>
      <c r="X127" s="383"/>
      <c r="Y127" s="383"/>
      <c r="Z127" s="383"/>
      <c r="AA127" s="383"/>
      <c r="AB127" s="383"/>
      <c r="AC127" s="383"/>
      <c r="AD127" s="383"/>
      <c r="AE127" s="383"/>
    </row>
    <row r="128" spans="1:37" x14ac:dyDescent="0.2">
      <c r="A128" s="385" t="s">
        <v>455</v>
      </c>
      <c r="B128" s="386"/>
      <c r="C128" s="387"/>
      <c r="D128" s="383"/>
      <c r="E128" s="383"/>
      <c r="F128" s="383"/>
      <c r="G128" s="383"/>
      <c r="H128" s="383"/>
      <c r="I128" s="383"/>
      <c r="J128" s="383"/>
      <c r="K128" s="383"/>
      <c r="L128" s="383"/>
      <c r="M128" s="383"/>
      <c r="N128" s="383"/>
      <c r="O128" s="383"/>
      <c r="P128" s="383"/>
      <c r="Q128" s="383"/>
      <c r="R128" s="383"/>
      <c r="S128" s="383"/>
      <c r="T128" s="383"/>
      <c r="U128" s="383"/>
      <c r="V128" s="383"/>
      <c r="W128" s="383"/>
      <c r="X128" s="390" t="s">
        <v>475</v>
      </c>
      <c r="Y128" s="383"/>
      <c r="Z128" s="383"/>
      <c r="AA128" s="383"/>
      <c r="AB128" s="383"/>
      <c r="AC128" s="383"/>
      <c r="AD128" s="383"/>
      <c r="AE128" s="383"/>
      <c r="AF128" s="3265" t="e">
        <f>IF($AK$126="A",0,IF($AK$126="B",0.05*$AF$126,IF($AK$126="C",0.15*$AF$126-5000000,IF($AK$126="D",0.25*$AF$126-30000000,IF($AK$126="E",0.3*$AF$126-55000000)))))</f>
        <v>#DIV/0!</v>
      </c>
      <c r="AG128" s="3265"/>
      <c r="AH128" s="3265"/>
      <c r="AI128" s="3265"/>
    </row>
    <row r="129" spans="1:35" x14ac:dyDescent="0.2">
      <c r="A129" s="386"/>
      <c r="B129" s="386" t="s">
        <v>445</v>
      </c>
      <c r="C129" s="387"/>
      <c r="D129" s="383"/>
      <c r="E129" s="383"/>
      <c r="F129" s="383"/>
      <c r="G129" s="383"/>
      <c r="H129" s="383"/>
      <c r="I129" s="383"/>
      <c r="J129" s="3282" t="e">
        <f>J122/12*WORKPERIOD</f>
        <v>#DIV/0!</v>
      </c>
      <c r="K129" s="3282"/>
      <c r="L129" s="3282"/>
      <c r="M129" s="3282"/>
      <c r="N129" s="383"/>
      <c r="O129" s="383"/>
      <c r="P129" s="383"/>
      <c r="Q129" s="383"/>
      <c r="R129" s="383"/>
      <c r="S129" s="383"/>
      <c r="T129" s="383"/>
      <c r="U129" s="383"/>
      <c r="V129" s="383"/>
      <c r="W129" s="383"/>
      <c r="X129" s="383"/>
      <c r="Y129" s="383"/>
      <c r="Z129" s="383"/>
      <c r="AA129" s="383"/>
      <c r="AB129" s="383"/>
      <c r="AC129" s="383"/>
      <c r="AD129" s="383"/>
      <c r="AE129" s="383"/>
    </row>
    <row r="130" spans="1:35" x14ac:dyDescent="0.2">
      <c r="A130" s="386"/>
      <c r="B130" s="386" t="s">
        <v>446</v>
      </c>
      <c r="C130" s="387"/>
      <c r="D130" s="383"/>
      <c r="E130" s="383"/>
      <c r="F130" s="383"/>
      <c r="G130" s="383"/>
      <c r="H130" s="383"/>
      <c r="I130" s="383"/>
      <c r="J130" s="3280" t="e">
        <f>J123/12*WORKPERIOD</f>
        <v>#DIV/0!</v>
      </c>
      <c r="K130" s="3280"/>
      <c r="L130" s="3280"/>
      <c r="M130" s="3280"/>
      <c r="N130" s="383"/>
      <c r="O130" s="383"/>
      <c r="P130" s="383"/>
      <c r="Q130" s="383"/>
      <c r="R130" s="383"/>
      <c r="S130" s="383"/>
      <c r="T130" s="383"/>
      <c r="U130" s="383"/>
      <c r="V130" s="383"/>
      <c r="W130" s="383"/>
      <c r="X130" s="383"/>
      <c r="Y130" s="383"/>
      <c r="Z130" s="383"/>
      <c r="AA130" s="383"/>
      <c r="AB130" s="383"/>
      <c r="AC130" s="383"/>
      <c r="AD130" s="383"/>
      <c r="AE130" s="383"/>
    </row>
    <row r="131" spans="1:35" x14ac:dyDescent="0.2">
      <c r="A131" s="386"/>
      <c r="B131" s="386" t="s">
        <v>451</v>
      </c>
      <c r="C131" s="387"/>
      <c r="D131" s="383"/>
      <c r="E131" s="383"/>
      <c r="F131" s="383"/>
      <c r="G131" s="383"/>
      <c r="H131" s="383"/>
      <c r="I131" s="383"/>
      <c r="J131" s="391"/>
      <c r="K131" s="391"/>
      <c r="L131" s="391"/>
      <c r="M131" s="391"/>
      <c r="N131" s="3272" t="e">
        <f>J129+J130</f>
        <v>#DIV/0!</v>
      </c>
      <c r="O131" s="3272"/>
      <c r="P131" s="3272"/>
      <c r="Q131" s="3272"/>
      <c r="R131" s="383"/>
      <c r="S131" s="383"/>
      <c r="T131" s="383"/>
      <c r="U131" s="383"/>
      <c r="V131" s="383"/>
      <c r="W131" s="383"/>
      <c r="X131" s="383"/>
      <c r="Y131" s="383"/>
      <c r="Z131" s="383"/>
      <c r="AA131" s="383"/>
      <c r="AB131" s="383"/>
      <c r="AC131" s="383"/>
      <c r="AD131" s="383"/>
      <c r="AE131" s="383"/>
    </row>
    <row r="132" spans="1:35" x14ac:dyDescent="0.2">
      <c r="A132" s="386"/>
      <c r="B132" s="383" t="s">
        <v>452</v>
      </c>
      <c r="C132" s="387"/>
      <c r="D132" s="383"/>
      <c r="E132" s="383"/>
      <c r="F132" s="383"/>
      <c r="G132" s="383"/>
      <c r="H132" s="383"/>
      <c r="I132" s="383"/>
      <c r="J132" s="383"/>
      <c r="K132" s="383"/>
      <c r="L132" s="383"/>
      <c r="M132" s="383"/>
      <c r="N132" s="3277" t="e">
        <f>N125/12*WORKPERIOD</f>
        <v>#DIV/0!</v>
      </c>
      <c r="O132" s="3277"/>
      <c r="P132" s="3277"/>
      <c r="Q132" s="3277"/>
      <c r="R132" s="383"/>
      <c r="S132" s="383"/>
      <c r="T132" s="383"/>
      <c r="U132" s="383"/>
      <c r="V132" s="383"/>
      <c r="W132" s="383"/>
      <c r="X132" s="383"/>
      <c r="Y132" s="383"/>
      <c r="Z132" s="383"/>
      <c r="AA132" s="383"/>
      <c r="AB132" s="383"/>
      <c r="AC132" s="383"/>
      <c r="AD132" s="383"/>
      <c r="AE132" s="383"/>
    </row>
    <row r="133" spans="1:35" ht="13.5" thickBot="1" x14ac:dyDescent="0.25">
      <c r="A133" s="386"/>
      <c r="B133" s="385" t="s">
        <v>456</v>
      </c>
      <c r="C133" s="387"/>
      <c r="D133" s="383"/>
      <c r="E133" s="383"/>
      <c r="F133" s="383"/>
      <c r="G133" s="383"/>
      <c r="H133" s="383"/>
      <c r="I133" s="383"/>
      <c r="J133" s="383"/>
      <c r="K133" s="383"/>
      <c r="L133" s="383"/>
      <c r="M133" s="383"/>
      <c r="N133" s="383"/>
      <c r="O133" s="383"/>
      <c r="P133" s="383"/>
      <c r="Q133" s="383"/>
      <c r="R133" s="3275" t="e">
        <f>N132+N131</f>
        <v>#DIV/0!</v>
      </c>
      <c r="S133" s="3275"/>
      <c r="T133" s="3275"/>
      <c r="U133" s="3275"/>
      <c r="V133" s="383"/>
      <c r="W133" s="383"/>
      <c r="X133" s="383"/>
      <c r="Y133" s="383"/>
      <c r="Z133" s="383"/>
      <c r="AA133" s="383"/>
      <c r="AB133" s="383"/>
      <c r="AC133" s="383"/>
      <c r="AD133" s="383"/>
      <c r="AE133" s="383"/>
    </row>
    <row r="134" spans="1:35" ht="13.5" thickTop="1" x14ac:dyDescent="0.2">
      <c r="A134" s="386"/>
      <c r="B134" s="386"/>
      <c r="C134" s="387"/>
      <c r="D134" s="383"/>
      <c r="E134" s="383"/>
      <c r="F134" s="383"/>
      <c r="G134" s="383"/>
      <c r="H134" s="383"/>
      <c r="I134" s="383"/>
      <c r="J134" s="383"/>
      <c r="K134" s="383"/>
      <c r="L134" s="383"/>
      <c r="M134" s="383"/>
      <c r="N134" s="383"/>
      <c r="O134" s="383"/>
      <c r="P134" s="383"/>
      <c r="Q134" s="383"/>
      <c r="R134" s="383"/>
      <c r="S134" s="383"/>
      <c r="T134" s="383"/>
      <c r="U134" s="383"/>
      <c r="V134" s="383"/>
      <c r="W134" s="383"/>
      <c r="X134" s="383"/>
      <c r="Y134" s="383"/>
      <c r="Z134" s="383"/>
      <c r="AA134" s="383"/>
      <c r="AB134" s="383"/>
      <c r="AC134" s="383"/>
      <c r="AD134" s="383"/>
      <c r="AE134" s="383"/>
    </row>
    <row r="135" spans="1:35" x14ac:dyDescent="0.2">
      <c r="A135" s="386"/>
      <c r="B135" s="386"/>
      <c r="C135" s="387"/>
      <c r="D135" s="383"/>
      <c r="E135" s="383"/>
      <c r="F135" s="383"/>
      <c r="G135" s="383"/>
      <c r="H135" s="383"/>
      <c r="I135" s="383"/>
      <c r="J135" s="383"/>
      <c r="K135" s="383"/>
      <c r="L135" s="383"/>
      <c r="M135" s="383"/>
      <c r="N135" s="383"/>
      <c r="O135" s="383"/>
      <c r="P135" s="383"/>
      <c r="Q135" s="383"/>
      <c r="R135" s="383"/>
      <c r="S135" s="383"/>
      <c r="T135" s="383"/>
      <c r="U135" s="383"/>
      <c r="V135" s="383"/>
      <c r="W135" s="383"/>
      <c r="X135" s="383"/>
      <c r="Y135" s="383"/>
      <c r="Z135" s="383"/>
      <c r="AA135" s="383"/>
      <c r="AB135" s="383"/>
      <c r="AC135" s="383"/>
      <c r="AD135" s="383"/>
      <c r="AE135" s="383"/>
    </row>
    <row r="136" spans="1:35" x14ac:dyDescent="0.2">
      <c r="A136" s="388"/>
      <c r="B136" s="386"/>
      <c r="C136" s="387"/>
      <c r="D136" s="383"/>
      <c r="E136" s="383"/>
      <c r="F136" s="383"/>
      <c r="G136" s="383"/>
      <c r="H136" s="383"/>
      <c r="I136" s="383"/>
      <c r="J136" s="383"/>
      <c r="K136" s="383"/>
      <c r="L136" s="383"/>
      <c r="M136" s="383"/>
      <c r="N136" s="383"/>
      <c r="O136" s="383"/>
      <c r="P136" s="383"/>
      <c r="Q136" s="383"/>
      <c r="R136" s="383"/>
      <c r="S136" s="383"/>
      <c r="T136" s="383"/>
      <c r="U136" s="383"/>
      <c r="V136" s="383"/>
      <c r="W136" s="383"/>
      <c r="X136" s="383"/>
      <c r="Y136" s="383"/>
      <c r="Z136" s="383"/>
      <c r="AA136" s="383"/>
      <c r="AB136" s="383"/>
      <c r="AC136" s="383"/>
      <c r="AD136" s="383"/>
      <c r="AE136" s="383"/>
    </row>
    <row r="137" spans="1:35" ht="20.25" x14ac:dyDescent="0.3">
      <c r="A137" s="384" t="s">
        <v>530</v>
      </c>
      <c r="B137" s="386"/>
      <c r="C137" s="387"/>
      <c r="D137" s="383"/>
      <c r="E137" s="383"/>
      <c r="F137" s="383"/>
      <c r="G137" s="383"/>
      <c r="H137" s="383"/>
      <c r="I137" s="383"/>
      <c r="J137" s="383"/>
      <c r="K137" s="383"/>
      <c r="L137" s="383"/>
      <c r="M137" s="383"/>
      <c r="N137" s="383"/>
      <c r="O137" s="383"/>
      <c r="P137" s="383"/>
      <c r="Q137" s="383"/>
      <c r="R137" s="383"/>
      <c r="S137" s="383"/>
      <c r="T137" s="383"/>
      <c r="U137" s="383"/>
      <c r="V137" s="383"/>
      <c r="W137" s="383"/>
      <c r="X137" s="383"/>
      <c r="Y137" s="383"/>
      <c r="Z137" s="383"/>
      <c r="AA137" s="383"/>
      <c r="AB137" s="383"/>
      <c r="AC137" s="383"/>
      <c r="AD137" s="383"/>
      <c r="AE137" s="383"/>
    </row>
    <row r="138" spans="1:35" x14ac:dyDescent="0.2">
      <c r="A138" s="386"/>
      <c r="B138" s="386"/>
      <c r="C138" s="387"/>
      <c r="D138" s="383"/>
      <c r="E138" s="383"/>
      <c r="F138" s="383"/>
      <c r="G138" s="383"/>
      <c r="H138" s="383"/>
      <c r="I138" s="383"/>
      <c r="J138" s="383"/>
      <c r="K138" s="383"/>
      <c r="L138" s="383"/>
      <c r="M138" s="383"/>
      <c r="N138" s="383"/>
      <c r="O138" s="383"/>
      <c r="P138" s="383"/>
      <c r="Q138" s="383"/>
      <c r="R138" s="383"/>
      <c r="S138" s="383"/>
      <c r="T138" s="383"/>
      <c r="U138" s="383"/>
      <c r="V138" s="383"/>
      <c r="W138" s="383"/>
      <c r="X138" s="383"/>
      <c r="Y138" s="383"/>
      <c r="Z138" s="383"/>
      <c r="AA138" s="383"/>
      <c r="AB138" s="383"/>
      <c r="AC138" s="383"/>
      <c r="AD138" s="383"/>
      <c r="AE138" s="383"/>
    </row>
    <row r="139" spans="1:35" x14ac:dyDescent="0.2">
      <c r="A139" s="385" t="s">
        <v>457</v>
      </c>
      <c r="B139" s="383"/>
      <c r="C139" s="383"/>
      <c r="D139" s="383"/>
      <c r="E139" s="383"/>
      <c r="F139" s="383"/>
      <c r="G139" s="383"/>
      <c r="H139" s="383"/>
      <c r="I139" s="392"/>
      <c r="J139" s="383"/>
      <c r="K139" s="383"/>
      <c r="L139" s="383"/>
      <c r="M139" s="383"/>
      <c r="N139" s="383"/>
      <c r="O139" s="383"/>
      <c r="P139" s="383"/>
      <c r="Q139" s="383"/>
      <c r="R139" s="383"/>
      <c r="S139" s="383"/>
      <c r="T139" s="383"/>
      <c r="U139" s="383"/>
      <c r="V139" s="383"/>
      <c r="W139" s="383"/>
      <c r="X139" s="383"/>
      <c r="Y139" s="383"/>
      <c r="Z139" s="383"/>
      <c r="AA139" s="383"/>
      <c r="AB139" s="383"/>
      <c r="AC139" s="383"/>
      <c r="AD139" s="383"/>
      <c r="AE139" s="383"/>
    </row>
    <row r="140" spans="1:35" x14ac:dyDescent="0.2">
      <c r="A140" s="385"/>
      <c r="B140" s="383"/>
      <c r="C140" s="383"/>
      <c r="D140" s="383"/>
      <c r="E140" s="383"/>
      <c r="F140" s="383"/>
      <c r="G140" s="383"/>
      <c r="H140" s="383"/>
      <c r="I140" s="383"/>
      <c r="J140" s="3267"/>
      <c r="K140" s="3267"/>
      <c r="L140" s="3267"/>
      <c r="M140" s="3267"/>
      <c r="N140" s="3267"/>
      <c r="O140" s="3267"/>
      <c r="P140" s="3267"/>
      <c r="Q140" s="3267"/>
      <c r="R140" s="3267"/>
      <c r="S140" s="3267"/>
      <c r="T140" s="3267"/>
      <c r="U140" s="3267"/>
      <c r="V140" s="3267"/>
      <c r="W140" s="3267"/>
      <c r="X140" s="3267"/>
      <c r="Y140" s="3267"/>
      <c r="Z140" s="3267"/>
      <c r="AA140" s="3267"/>
      <c r="AB140" s="3267"/>
      <c r="AC140" s="383"/>
      <c r="AD140" s="383"/>
      <c r="AE140" s="383"/>
    </row>
    <row r="141" spans="1:35" x14ac:dyDescent="0.2">
      <c r="A141" s="383"/>
      <c r="B141" s="386" t="s">
        <v>458</v>
      </c>
      <c r="C141" s="383"/>
      <c r="D141" s="383"/>
      <c r="E141" s="383"/>
      <c r="F141" s="383"/>
      <c r="G141" s="383"/>
      <c r="H141" s="383"/>
      <c r="I141" s="383"/>
      <c r="J141" s="3268" t="e">
        <f>IF(OR(ISBLANK(dateofdeparture)=TRUE,(dateofdeparture-taxyearend)&gt;0),J110,0)</f>
        <v>#VALUE!</v>
      </c>
      <c r="K141" s="3268"/>
      <c r="L141" s="3268"/>
      <c r="M141" s="3268"/>
      <c r="N141" s="383"/>
      <c r="O141" s="383"/>
      <c r="P141" s="383"/>
      <c r="Q141" s="383"/>
      <c r="R141" s="383"/>
      <c r="S141" s="383"/>
      <c r="T141" s="383"/>
      <c r="U141" s="383"/>
      <c r="V141" s="383"/>
      <c r="W141" s="383"/>
      <c r="X141" s="383"/>
      <c r="Y141" s="383"/>
      <c r="Z141" s="383"/>
      <c r="AA141" s="383"/>
      <c r="AB141" s="383"/>
      <c r="AC141" s="383"/>
      <c r="AD141" s="383"/>
      <c r="AE141" s="383"/>
    </row>
    <row r="142" spans="1:35" x14ac:dyDescent="0.2">
      <c r="A142" s="383"/>
      <c r="B142" s="386" t="s">
        <v>438</v>
      </c>
      <c r="C142" s="383"/>
      <c r="D142" s="383"/>
      <c r="E142" s="383"/>
      <c r="F142" s="383"/>
      <c r="G142" s="383"/>
      <c r="H142" s="383"/>
      <c r="I142" s="383"/>
      <c r="J142" s="3269" t="e">
        <f>IF(OR(ISBLANK(dateofdeparture)=TRUE,(dateofdeparture-taxyearend)&gt;0),J111,0)</f>
        <v>#VALUE!</v>
      </c>
      <c r="K142" s="3269"/>
      <c r="L142" s="3269"/>
      <c r="M142" s="3269"/>
      <c r="N142" s="383"/>
      <c r="O142" s="383"/>
      <c r="P142" s="383"/>
      <c r="Q142" s="383"/>
      <c r="R142" s="383"/>
      <c r="S142" s="383"/>
      <c r="T142" s="383"/>
      <c r="U142" s="383"/>
      <c r="V142" s="383"/>
      <c r="W142" s="383"/>
      <c r="X142" s="383"/>
      <c r="Y142" s="383"/>
      <c r="Z142" s="383"/>
      <c r="AA142" s="383"/>
      <c r="AB142" s="383"/>
      <c r="AC142" s="383"/>
      <c r="AD142" s="383"/>
      <c r="AE142" s="383"/>
    </row>
    <row r="143" spans="1:35" x14ac:dyDescent="0.2">
      <c r="A143" s="383"/>
      <c r="B143" s="389" t="s">
        <v>439</v>
      </c>
      <c r="C143" s="383"/>
      <c r="D143" s="383"/>
      <c r="E143" s="383"/>
      <c r="F143" s="383"/>
      <c r="G143" s="383"/>
      <c r="H143" s="383"/>
      <c r="I143" s="383"/>
      <c r="J143" s="400"/>
      <c r="K143" s="400"/>
      <c r="L143" s="400"/>
      <c r="M143" s="400"/>
      <c r="N143" s="3268" t="e">
        <f>J141+J142</f>
        <v>#VALUE!</v>
      </c>
      <c r="O143" s="3268"/>
      <c r="P143" s="3268"/>
      <c r="Q143" s="3268"/>
      <c r="R143" s="383"/>
      <c r="S143" s="383"/>
      <c r="T143" s="383"/>
      <c r="U143" s="383"/>
      <c r="V143" s="383"/>
      <c r="W143" s="383"/>
      <c r="X143" s="383"/>
      <c r="Y143" s="383"/>
      <c r="Z143" s="383"/>
      <c r="AA143" s="383"/>
      <c r="AB143" s="383"/>
      <c r="AC143" s="383"/>
      <c r="AD143" s="383"/>
      <c r="AE143" s="383"/>
    </row>
    <row r="144" spans="1:35" x14ac:dyDescent="0.2">
      <c r="A144" s="383"/>
      <c r="B144" s="386"/>
      <c r="C144" s="383"/>
      <c r="D144" s="383"/>
      <c r="E144" s="383"/>
      <c r="F144" s="383"/>
      <c r="G144" s="383"/>
      <c r="H144" s="383"/>
      <c r="I144" s="383"/>
      <c r="J144" s="383"/>
      <c r="K144" s="383"/>
      <c r="L144" s="383"/>
      <c r="M144" s="383"/>
      <c r="N144" s="400"/>
      <c r="O144" s="400"/>
      <c r="P144" s="400"/>
      <c r="Q144" s="400"/>
      <c r="R144" s="383"/>
      <c r="S144" s="383"/>
      <c r="T144" s="383"/>
      <c r="U144" s="383"/>
      <c r="V144" s="383"/>
      <c r="W144" s="383"/>
      <c r="X144" s="390" t="s">
        <v>579</v>
      </c>
      <c r="Y144" s="383"/>
      <c r="Z144" s="383"/>
      <c r="AA144" s="383"/>
      <c r="AB144" s="383"/>
      <c r="AC144" s="383"/>
      <c r="AD144" s="383"/>
      <c r="AE144" s="383"/>
      <c r="AF144" s="3266" t="str">
        <f>IF(MARITAL="UNMARRIED",15840000+(DEPENDENT*1320000),IF(MARITAL="MARRIED",17160000+(DEPENDENT*1320000),IF(MARITAL="married+",31680000+(DEPENDENT*1320000),"MARITAL STATUS?")))</f>
        <v>MARITAL STATUS?</v>
      </c>
      <c r="AG144" s="3266"/>
      <c r="AH144" s="3266"/>
      <c r="AI144" s="3266"/>
    </row>
    <row r="145" spans="1:37" x14ac:dyDescent="0.2">
      <c r="A145" s="383"/>
      <c r="B145" s="386" t="s">
        <v>440</v>
      </c>
      <c r="C145" s="383"/>
      <c r="D145" s="383"/>
      <c r="E145" s="383"/>
      <c r="F145" s="383"/>
      <c r="G145" s="383"/>
      <c r="H145" s="383"/>
      <c r="I145" s="383"/>
      <c r="J145" s="3268" t="e">
        <f>IF(OR(ISBLANK(dateofdeparture)=TRUE,(dateofdeparture-taxyearend)&gt;0),N113,0)</f>
        <v>#VALUE!</v>
      </c>
      <c r="K145" s="3268"/>
      <c r="L145" s="3268"/>
      <c r="M145" s="3268"/>
      <c r="N145" s="383"/>
      <c r="O145" s="383"/>
      <c r="P145" s="383"/>
      <c r="Q145" s="383"/>
      <c r="R145" s="383"/>
      <c r="S145" s="383"/>
      <c r="T145" s="383"/>
      <c r="U145" s="383"/>
      <c r="V145" s="383"/>
      <c r="W145" s="383"/>
      <c r="X145" s="383"/>
      <c r="Y145" s="383"/>
      <c r="Z145" s="383"/>
      <c r="AA145" s="383"/>
      <c r="AB145" s="383"/>
      <c r="AC145" s="383"/>
      <c r="AD145" s="383"/>
      <c r="AE145" s="383"/>
    </row>
    <row r="146" spans="1:37" x14ac:dyDescent="0.2">
      <c r="A146" s="383"/>
      <c r="B146" s="386" t="s">
        <v>459</v>
      </c>
      <c r="C146" s="383"/>
      <c r="D146" s="383"/>
      <c r="E146" s="383"/>
      <c r="F146" s="383"/>
      <c r="G146" s="383"/>
      <c r="H146" s="383"/>
      <c r="I146" s="383"/>
      <c r="J146" s="3269" t="e">
        <f>IF(OR(ISBLANK(dateofdeparture)=TRUE,(dateofdeparture-taxyearend)&gt;0),-(irregulardomesticincome*12/'GENERAL INFO'!V109),0)</f>
        <v>#VALUE!</v>
      </c>
      <c r="K146" s="3269"/>
      <c r="L146" s="3269"/>
      <c r="M146" s="3269"/>
      <c r="N146" s="383"/>
      <c r="O146" s="383"/>
      <c r="P146" s="383"/>
      <c r="Q146" s="383"/>
      <c r="R146" s="383"/>
      <c r="S146" s="383"/>
      <c r="T146" s="383"/>
      <c r="U146" s="383"/>
      <c r="V146" s="383"/>
      <c r="W146" s="383"/>
      <c r="X146" s="383"/>
      <c r="Y146" s="383"/>
      <c r="Z146" s="383"/>
      <c r="AA146" s="383"/>
      <c r="AB146" s="383"/>
      <c r="AC146" s="383"/>
      <c r="AD146" s="383"/>
      <c r="AE146" s="383"/>
    </row>
    <row r="147" spans="1:37" x14ac:dyDescent="0.2">
      <c r="A147" s="383"/>
      <c r="B147" s="386" t="s">
        <v>460</v>
      </c>
      <c r="C147" s="383"/>
      <c r="D147" s="383"/>
      <c r="E147" s="383"/>
      <c r="F147" s="383"/>
      <c r="G147" s="383"/>
      <c r="H147" s="383"/>
      <c r="I147" s="383"/>
      <c r="J147" s="400"/>
      <c r="K147" s="400"/>
      <c r="L147" s="400"/>
      <c r="M147" s="400"/>
      <c r="N147" s="3268" t="e">
        <f>J145+J146</f>
        <v>#VALUE!</v>
      </c>
      <c r="O147" s="3268"/>
      <c r="P147" s="3268"/>
      <c r="Q147" s="3268"/>
      <c r="R147" s="383"/>
      <c r="S147" s="383"/>
      <c r="T147" s="383"/>
      <c r="U147" s="383"/>
      <c r="V147" s="383"/>
      <c r="W147" s="383"/>
      <c r="X147" s="390" t="s">
        <v>444</v>
      </c>
      <c r="Y147" s="383"/>
      <c r="Z147" s="383"/>
      <c r="AA147" s="383"/>
      <c r="AB147" s="383"/>
      <c r="AC147" s="383"/>
      <c r="AD147" s="383"/>
      <c r="AE147" s="383"/>
    </row>
    <row r="148" spans="1:37" x14ac:dyDescent="0.2">
      <c r="A148" s="383"/>
      <c r="B148" s="386"/>
      <c r="C148" s="383"/>
      <c r="D148" s="383"/>
      <c r="E148" s="383"/>
      <c r="F148" s="383"/>
      <c r="G148" s="383"/>
      <c r="H148" s="383"/>
      <c r="I148" s="383"/>
      <c r="J148" s="383"/>
      <c r="K148" s="383"/>
      <c r="L148" s="383"/>
      <c r="M148" s="383"/>
      <c r="N148" s="400"/>
      <c r="O148" s="400"/>
      <c r="P148" s="400"/>
      <c r="Q148" s="400"/>
      <c r="R148" s="383"/>
      <c r="S148" s="383"/>
      <c r="T148" s="383"/>
      <c r="U148" s="383"/>
      <c r="V148" s="383"/>
      <c r="W148" s="383"/>
      <c r="X148" s="383"/>
      <c r="Y148" s="386" t="s">
        <v>445</v>
      </c>
      <c r="Z148" s="383"/>
      <c r="AA148" s="383"/>
      <c r="AB148" s="383"/>
      <c r="AC148" s="383"/>
      <c r="AD148" s="383"/>
      <c r="AE148" s="383"/>
      <c r="AF148" s="3262" t="e">
        <f>IF(OR(ISBLANK(dateofdeparture)=TRUE,(dateofdeparture-taxyearend)&lt;0),IF(J141-R155&lt;0,0,J141-R155),0)</f>
        <v>#VALUE!</v>
      </c>
      <c r="AG148" s="3262"/>
      <c r="AH148" s="3262"/>
      <c r="AI148" s="3262"/>
      <c r="AK148" s="378" t="e">
        <f>IF(AND(AF148&lt;=0),"A",IF(AND(AF148&lt;=50000000),"B",IF(AND(AF148&gt;50000000,AF148&lt;=250000000),"C",IF(AND(AF148&gt;250000000,AF148&lt;=500000000),"D","E"))))</f>
        <v>#VALUE!</v>
      </c>
    </row>
    <row r="149" spans="1:37" x14ac:dyDescent="0.2">
      <c r="A149" s="383"/>
      <c r="B149" s="386" t="s">
        <v>441</v>
      </c>
      <c r="C149" s="383"/>
      <c r="D149" s="383"/>
      <c r="E149" s="383"/>
      <c r="F149" s="383"/>
      <c r="G149" s="383"/>
      <c r="H149" s="383"/>
      <c r="I149" s="383"/>
      <c r="J149" s="3268" t="e">
        <f>IF(OR(ISBLANK(dateofdeparture)=TRUE,(dateofdeparture-taxyearend)&gt;0),N114,0)</f>
        <v>#VALUE!</v>
      </c>
      <c r="K149" s="3268"/>
      <c r="L149" s="3268"/>
      <c r="M149" s="3268"/>
      <c r="N149" s="383"/>
      <c r="O149" s="383"/>
      <c r="P149" s="383"/>
      <c r="Q149" s="383"/>
      <c r="R149" s="383"/>
      <c r="S149" s="383"/>
      <c r="T149" s="383"/>
      <c r="U149" s="383"/>
      <c r="V149" s="383"/>
      <c r="W149" s="383"/>
      <c r="X149" s="383"/>
      <c r="Y149" s="386" t="s">
        <v>446</v>
      </c>
      <c r="Z149" s="383"/>
      <c r="AA149" s="383"/>
      <c r="AB149" s="383"/>
      <c r="AC149" s="383"/>
      <c r="AD149" s="383"/>
      <c r="AE149" s="383"/>
      <c r="AF149" s="3273" t="e">
        <f>J$142</f>
        <v>#VALUE!</v>
      </c>
      <c r="AG149" s="3273"/>
      <c r="AH149" s="3273"/>
      <c r="AI149" s="3273"/>
    </row>
    <row r="150" spans="1:37" x14ac:dyDescent="0.2">
      <c r="A150" s="383"/>
      <c r="B150" s="386" t="s">
        <v>461</v>
      </c>
      <c r="C150" s="383"/>
      <c r="D150" s="383"/>
      <c r="E150" s="383"/>
      <c r="F150" s="383"/>
      <c r="G150" s="383"/>
      <c r="H150" s="383"/>
      <c r="I150" s="383"/>
      <c r="J150" s="3269" t="e">
        <f>IF(OR(ISBLANK(dateofdeparture)=TRUE,(dateofdeparture-taxyearend)&gt;0),(-'OVERSEAS INCOME'!K104/WORKPERIOD*12),0)</f>
        <v>#VALUE!</v>
      </c>
      <c r="K150" s="3269"/>
      <c r="L150" s="3269"/>
      <c r="M150" s="3269"/>
      <c r="N150" s="400"/>
      <c r="O150" s="400"/>
      <c r="P150" s="400"/>
      <c r="Q150" s="400"/>
      <c r="R150" s="383"/>
      <c r="S150" s="383"/>
      <c r="T150" s="383"/>
      <c r="U150" s="383"/>
      <c r="V150" s="383"/>
      <c r="W150" s="383"/>
      <c r="X150" s="383"/>
      <c r="Y150" s="383" t="s">
        <v>447</v>
      </c>
      <c r="Z150" s="383"/>
      <c r="AA150" s="383"/>
      <c r="AB150" s="383"/>
      <c r="AC150" s="383"/>
      <c r="AD150" s="383"/>
      <c r="AE150" s="383"/>
      <c r="AF150" s="3262" t="e">
        <f>IF(OR(ISBLANK(dateofdeparture)=TRUE,(dateofdeparture-taxyearend)&lt;0),IF(N143-R155&lt;0,0,N143-R155),0)</f>
        <v>#VALUE!</v>
      </c>
      <c r="AG150" s="3262"/>
      <c r="AH150" s="3262"/>
      <c r="AI150" s="3262"/>
      <c r="AK150" s="378" t="e">
        <f>IF(AND(AF150&lt;=0),"A",IF(AND(AF150&lt;=50000000),"B",IF(AND(AF150&gt;50000000,AF150&lt;=250000000),"C",IF(AND(AF150&gt;250000000,AF150&lt;=500000000),"D","E"))))</f>
        <v>#VALUE!</v>
      </c>
    </row>
    <row r="151" spans="1:37" x14ac:dyDescent="0.2">
      <c r="A151" s="383"/>
      <c r="B151" s="386" t="s">
        <v>462</v>
      </c>
      <c r="C151" s="383"/>
      <c r="D151" s="383"/>
      <c r="E151" s="383"/>
      <c r="F151" s="383"/>
      <c r="G151" s="383"/>
      <c r="H151" s="383"/>
      <c r="I151" s="383"/>
      <c r="J151" s="383"/>
      <c r="K151" s="383"/>
      <c r="L151" s="383"/>
      <c r="M151" s="383"/>
      <c r="N151" s="3268" t="e">
        <f>J149+J150</f>
        <v>#VALUE!</v>
      </c>
      <c r="O151" s="3268"/>
      <c r="P151" s="3268"/>
      <c r="Q151" s="3268"/>
      <c r="R151" s="383"/>
      <c r="S151" s="383"/>
      <c r="T151" s="383"/>
      <c r="U151" s="383"/>
      <c r="V151" s="383"/>
      <c r="W151" s="383"/>
      <c r="X151" s="383"/>
      <c r="Y151" s="383"/>
      <c r="Z151" s="383"/>
      <c r="AA151" s="383"/>
      <c r="AB151" s="383"/>
      <c r="AC151" s="383"/>
      <c r="AD151" s="383"/>
      <c r="AE151" s="383"/>
    </row>
    <row r="152" spans="1:37" ht="6.75" customHeight="1" x14ac:dyDescent="0.2">
      <c r="A152" s="386"/>
      <c r="B152" s="383"/>
      <c r="C152" s="383"/>
      <c r="D152" s="383"/>
      <c r="E152" s="383"/>
      <c r="F152" s="383"/>
      <c r="G152" s="383"/>
      <c r="H152" s="383"/>
      <c r="I152" s="383"/>
      <c r="J152" s="383"/>
      <c r="K152" s="383"/>
      <c r="L152" s="383"/>
      <c r="M152" s="383"/>
      <c r="N152" s="393"/>
      <c r="O152" s="393"/>
      <c r="P152" s="393"/>
      <c r="Q152" s="393"/>
      <c r="R152" s="383"/>
      <c r="S152" s="383"/>
      <c r="T152" s="383"/>
      <c r="U152" s="383"/>
      <c r="V152" s="383"/>
      <c r="W152" s="383"/>
      <c r="X152" s="383"/>
      <c r="Y152" s="383"/>
      <c r="Z152" s="383"/>
      <c r="AA152" s="383"/>
      <c r="AB152" s="383"/>
      <c r="AC152" s="383"/>
      <c r="AD152" s="383"/>
      <c r="AE152" s="383"/>
    </row>
    <row r="153" spans="1:37" x14ac:dyDescent="0.2">
      <c r="A153" s="386"/>
      <c r="B153" s="383" t="s">
        <v>463</v>
      </c>
      <c r="C153" s="383"/>
      <c r="D153" s="383"/>
      <c r="E153" s="383"/>
      <c r="F153" s="383"/>
      <c r="G153" s="383"/>
      <c r="H153" s="383"/>
      <c r="I153" s="383"/>
      <c r="J153" s="383"/>
      <c r="K153" s="383"/>
      <c r="L153" s="383"/>
      <c r="M153" s="383"/>
      <c r="N153" s="383"/>
      <c r="O153" s="383"/>
      <c r="P153" s="383"/>
      <c r="Q153" s="383"/>
      <c r="R153" s="3268" t="e">
        <f>IF(N151&gt;0,N143+N147+N151,N143+N147+0)</f>
        <v>#VALUE!</v>
      </c>
      <c r="S153" s="3268"/>
      <c r="T153" s="3268"/>
      <c r="U153" s="3268"/>
      <c r="V153" s="383"/>
      <c r="W153" s="383"/>
      <c r="X153" s="383"/>
      <c r="Y153" s="383"/>
      <c r="Z153" s="383"/>
      <c r="AA153" s="383"/>
      <c r="AB153" s="383"/>
      <c r="AC153" s="383"/>
      <c r="AD153" s="383"/>
      <c r="AE153" s="383"/>
    </row>
    <row r="154" spans="1:37" x14ac:dyDescent="0.2">
      <c r="A154" s="386"/>
      <c r="B154" s="383"/>
      <c r="C154" s="383"/>
      <c r="D154" s="383"/>
      <c r="E154" s="383"/>
      <c r="F154" s="383"/>
      <c r="G154" s="383"/>
      <c r="H154" s="383"/>
      <c r="I154" s="383"/>
      <c r="J154" s="383"/>
      <c r="K154" s="383"/>
      <c r="L154" s="383"/>
      <c r="M154" s="383"/>
      <c r="N154" s="383"/>
      <c r="O154" s="383"/>
      <c r="P154" s="383"/>
      <c r="Q154" s="383"/>
      <c r="R154" s="383"/>
      <c r="S154" s="383"/>
      <c r="T154" s="383"/>
      <c r="U154" s="383"/>
      <c r="V154" s="383"/>
      <c r="W154" s="383"/>
      <c r="X154" s="383"/>
      <c r="Y154" s="383"/>
      <c r="Z154" s="383"/>
      <c r="AA154" s="383"/>
      <c r="AB154" s="383"/>
      <c r="AC154" s="383"/>
      <c r="AD154" s="383"/>
      <c r="AE154" s="383"/>
    </row>
    <row r="155" spans="1:37" x14ac:dyDescent="0.2">
      <c r="A155" s="385" t="s">
        <v>464</v>
      </c>
      <c r="B155" s="394"/>
      <c r="C155" s="383"/>
      <c r="D155" s="383"/>
      <c r="E155" s="383"/>
      <c r="F155" s="383"/>
      <c r="G155" s="383"/>
      <c r="H155" s="383"/>
      <c r="I155" s="383"/>
      <c r="J155" s="383"/>
      <c r="K155" s="383"/>
      <c r="L155" s="383"/>
      <c r="M155" s="383"/>
      <c r="N155" s="383"/>
      <c r="O155" s="383"/>
      <c r="P155" s="383"/>
      <c r="Q155" s="383"/>
      <c r="R155" s="3269">
        <f>IF('GENERAL INFO'!K6="X",personalreliefs,0)</f>
        <v>0</v>
      </c>
      <c r="S155" s="3269"/>
      <c r="T155" s="3269"/>
      <c r="U155" s="3269"/>
      <c r="V155" s="383"/>
      <c r="W155" s="383"/>
      <c r="X155" s="383"/>
      <c r="Y155" s="383"/>
      <c r="Z155" s="383"/>
      <c r="AA155" s="383"/>
      <c r="AB155" s="383"/>
      <c r="AC155" s="383"/>
      <c r="AD155" s="383"/>
      <c r="AE155" s="383"/>
    </row>
    <row r="156" spans="1:37" x14ac:dyDescent="0.2">
      <c r="A156" s="385"/>
      <c r="B156" s="394"/>
      <c r="C156" s="383"/>
      <c r="D156" s="383"/>
      <c r="E156" s="383"/>
      <c r="F156" s="383"/>
      <c r="G156" s="383"/>
      <c r="H156" s="383"/>
      <c r="I156" s="383"/>
      <c r="J156" s="383"/>
      <c r="K156" s="383"/>
      <c r="L156" s="383"/>
      <c r="M156" s="383"/>
      <c r="N156" s="383"/>
      <c r="O156" s="383"/>
      <c r="P156" s="383"/>
      <c r="Q156" s="383"/>
      <c r="R156" s="383"/>
      <c r="S156" s="383"/>
      <c r="T156" s="383"/>
      <c r="U156" s="383"/>
      <c r="V156" s="383"/>
      <c r="W156" s="383"/>
      <c r="X156" s="383"/>
      <c r="Y156" s="383"/>
      <c r="Z156" s="383"/>
      <c r="AA156" s="383"/>
      <c r="AB156" s="383"/>
      <c r="AC156" s="383"/>
      <c r="AD156" s="383"/>
      <c r="AE156" s="383"/>
    </row>
    <row r="157" spans="1:37" x14ac:dyDescent="0.2">
      <c r="A157" s="385" t="s">
        <v>449</v>
      </c>
      <c r="B157" s="386"/>
      <c r="C157" s="387"/>
      <c r="D157" s="383"/>
      <c r="E157" s="383"/>
      <c r="F157" s="383"/>
      <c r="G157" s="383"/>
      <c r="H157" s="383"/>
      <c r="I157" s="383"/>
      <c r="J157" s="383"/>
      <c r="K157" s="383"/>
      <c r="L157" s="383"/>
      <c r="M157" s="383"/>
      <c r="N157" s="383"/>
      <c r="O157" s="383"/>
      <c r="P157" s="383"/>
      <c r="Q157" s="383"/>
      <c r="R157" s="3268" t="e">
        <f>IF(AF163&lt;0,0,AF163)</f>
        <v>#VALUE!</v>
      </c>
      <c r="S157" s="3268"/>
      <c r="T157" s="3268"/>
      <c r="U157" s="3268"/>
      <c r="V157" s="383"/>
      <c r="W157" s="383"/>
      <c r="X157" s="390" t="s">
        <v>444</v>
      </c>
      <c r="Y157" s="383"/>
      <c r="Z157" s="383"/>
      <c r="AA157" s="383"/>
      <c r="AB157" s="383"/>
      <c r="AC157" s="383"/>
      <c r="AD157" s="383"/>
      <c r="AE157" s="383"/>
    </row>
    <row r="158" spans="1:37" x14ac:dyDescent="0.2">
      <c r="A158" s="385"/>
      <c r="B158" s="386"/>
      <c r="C158" s="387"/>
      <c r="D158" s="383"/>
      <c r="E158" s="383"/>
      <c r="F158" s="383"/>
      <c r="G158" s="383"/>
      <c r="H158" s="383"/>
      <c r="I158" s="383"/>
      <c r="J158" s="383"/>
      <c r="K158" s="3274"/>
      <c r="L158" s="3274"/>
      <c r="M158" s="3274"/>
      <c r="N158" s="383"/>
      <c r="O158" s="383"/>
      <c r="P158" s="383"/>
      <c r="Q158" s="383"/>
      <c r="R158" s="383"/>
      <c r="S158" s="383"/>
      <c r="T158" s="383"/>
      <c r="U158" s="383"/>
      <c r="V158" s="383"/>
      <c r="W158" s="383"/>
      <c r="X158" s="383"/>
      <c r="Y158" s="386" t="s">
        <v>445</v>
      </c>
      <c r="Z158" s="383"/>
      <c r="AA158" s="383"/>
      <c r="AB158" s="383"/>
      <c r="AC158" s="383"/>
      <c r="AD158" s="383"/>
      <c r="AE158" s="383"/>
      <c r="AF158" s="3262" t="e">
        <f>IF(OR(ISBLANK(dateofdeparture)=TRUE,(dateofdeparture-taxyearend)&lt;0),J141-R155,0)</f>
        <v>#VALUE!</v>
      </c>
      <c r="AG158" s="3262"/>
      <c r="AH158" s="3262"/>
      <c r="AI158" s="3262"/>
      <c r="AK158" s="378" t="e">
        <f>IF(AND(AF158&lt;=0),"A",IF(AND(AF158&lt;=50000000),"B",IF(AND(AF158&gt;50000000,AF158&lt;=250000000),"C",IF(AND(AF158&gt;250000000,AF158&lt;=500000000),"D","E"))))</f>
        <v>#VALUE!</v>
      </c>
    </row>
    <row r="159" spans="1:37" x14ac:dyDescent="0.2">
      <c r="A159" s="385" t="s">
        <v>450</v>
      </c>
      <c r="B159" s="386"/>
      <c r="C159" s="387"/>
      <c r="D159" s="383"/>
      <c r="E159" s="383"/>
      <c r="F159" s="383"/>
      <c r="G159" s="383"/>
      <c r="H159" s="383"/>
      <c r="I159" s="383"/>
      <c r="J159" s="392"/>
      <c r="K159" s="383"/>
      <c r="L159" s="383"/>
      <c r="M159" s="383"/>
      <c r="N159" s="383"/>
      <c r="O159" s="383"/>
      <c r="P159" s="383"/>
      <c r="Q159" s="383"/>
      <c r="R159" s="383"/>
      <c r="S159" s="383"/>
      <c r="T159" s="383"/>
      <c r="U159" s="383"/>
      <c r="V159" s="383"/>
      <c r="W159" s="383"/>
      <c r="X159" s="383"/>
      <c r="Y159" s="386" t="s">
        <v>446</v>
      </c>
      <c r="Z159" s="383"/>
      <c r="AA159" s="383"/>
      <c r="AB159" s="383"/>
      <c r="AC159" s="383"/>
      <c r="AD159" s="383"/>
      <c r="AE159" s="383"/>
      <c r="AF159" s="3273" t="e">
        <f>J$142</f>
        <v>#VALUE!</v>
      </c>
      <c r="AG159" s="3273"/>
      <c r="AH159" s="3273"/>
      <c r="AI159" s="3273"/>
    </row>
    <row r="160" spans="1:37" x14ac:dyDescent="0.2">
      <c r="A160" s="385"/>
      <c r="B160" s="386" t="s">
        <v>445</v>
      </c>
      <c r="C160" s="387"/>
      <c r="D160" s="383"/>
      <c r="E160" s="383"/>
      <c r="F160" s="383"/>
      <c r="G160" s="383"/>
      <c r="H160" s="383"/>
      <c r="I160" s="383"/>
      <c r="J160" s="3268" t="e">
        <f>IF('GENERAL INFO'!K6="X",IF(AK148="A",0,IF(AK148="B",0.05*AF60,IF(AK148="C",0.15*AF148-5000000,IF(AK148="D",0.25*AF148-30000000,IF(AK148="E",0.3*AF60-55000000))))),0)</f>
        <v>#VALUE!</v>
      </c>
      <c r="K160" s="3268"/>
      <c r="L160" s="3268"/>
      <c r="M160" s="3268"/>
      <c r="N160" s="383"/>
      <c r="O160" s="383"/>
      <c r="P160" s="383"/>
      <c r="Q160" s="383"/>
      <c r="R160" s="383"/>
      <c r="S160" s="383"/>
      <c r="T160" s="383"/>
      <c r="U160" s="383"/>
      <c r="V160" s="383"/>
      <c r="W160" s="383"/>
      <c r="X160" s="383"/>
      <c r="Y160" s="383" t="s">
        <v>447</v>
      </c>
      <c r="Z160" s="383"/>
      <c r="AA160" s="383"/>
      <c r="AB160" s="383"/>
      <c r="AC160" s="383"/>
      <c r="AD160" s="383"/>
      <c r="AE160" s="383"/>
      <c r="AF160" s="3262" t="e">
        <f>IF(OR(ISBLANK(dateofdeparture)=TRUE,(dateofdeparture-taxyearend)&lt;0),N143-R155,0)</f>
        <v>#VALUE!</v>
      </c>
      <c r="AG160" s="3262"/>
      <c r="AH160" s="3262"/>
      <c r="AI160" s="3262"/>
      <c r="AK160" s="378" t="e">
        <f>IF(AND(AF160&lt;=0),"A",IF(AND(AF160&lt;=50000000),"B",IF(AND(AF160&gt;50000000,AF160&lt;=250000000),"C",IF(AND(AF160&gt;250000000,AF160&lt;=500000000),"D","E"))))</f>
        <v>#VALUE!</v>
      </c>
    </row>
    <row r="161" spans="1:37" x14ac:dyDescent="0.2">
      <c r="A161" s="385"/>
      <c r="B161" s="386" t="s">
        <v>446</v>
      </c>
      <c r="C161" s="387"/>
      <c r="D161" s="383"/>
      <c r="E161" s="383"/>
      <c r="F161" s="383"/>
      <c r="G161" s="383"/>
      <c r="H161" s="383"/>
      <c r="I161" s="383"/>
      <c r="J161" s="3265" t="e">
        <f>N162-J160</f>
        <v>#VALUE!</v>
      </c>
      <c r="K161" s="3265"/>
      <c r="L161" s="3265"/>
      <c r="M161" s="3265"/>
      <c r="N161" s="383"/>
      <c r="O161" s="383"/>
      <c r="P161" s="383"/>
      <c r="Q161" s="383"/>
      <c r="R161" s="383"/>
      <c r="S161" s="383"/>
      <c r="T161" s="383"/>
      <c r="U161" s="383"/>
      <c r="V161" s="383"/>
      <c r="W161" s="383"/>
      <c r="X161" s="383"/>
      <c r="Y161" s="386" t="s">
        <v>440</v>
      </c>
      <c r="Z161" s="383"/>
      <c r="AA161" s="383"/>
      <c r="AB161" s="383"/>
      <c r="AC161" s="383"/>
      <c r="AD161" s="383"/>
      <c r="AE161" s="383"/>
      <c r="AF161" s="3262" t="e">
        <f>N147</f>
        <v>#VALUE!</v>
      </c>
      <c r="AG161" s="3262"/>
      <c r="AH161" s="3262"/>
      <c r="AI161" s="3262"/>
    </row>
    <row r="162" spans="1:37" x14ac:dyDescent="0.2">
      <c r="A162" s="386"/>
      <c r="B162" s="386" t="s">
        <v>451</v>
      </c>
      <c r="C162" s="387"/>
      <c r="D162" s="383"/>
      <c r="E162" s="383"/>
      <c r="F162" s="383"/>
      <c r="G162" s="383"/>
      <c r="H162" s="383"/>
      <c r="I162" s="383"/>
      <c r="J162" s="383"/>
      <c r="K162" s="383"/>
      <c r="L162" s="383"/>
      <c r="M162" s="383"/>
      <c r="N162" s="3272" t="e">
        <f>IF('GENERAL INFO'!K6="X",IF(OR(ISBLANK(dateofdeparture)=TRUE,(dateofdeparture-taxyearend)&lt;0),IF(AK150="A",0,IF(AK150="B",0.05*AF150,IF(AK150="C",0.15*AF150-5000000,IF(AK150="D",0.25*AF150-30000000,IF(AK150="E",0.3*AF150-55000000)))))),0)</f>
        <v>#VALUE!</v>
      </c>
      <c r="O162" s="3272"/>
      <c r="P162" s="3272"/>
      <c r="Q162" s="3272"/>
      <c r="R162" s="383"/>
      <c r="S162" s="383"/>
      <c r="T162" s="383"/>
      <c r="U162" s="383"/>
      <c r="V162" s="383"/>
      <c r="W162" s="383"/>
      <c r="X162" s="383"/>
      <c r="Y162" s="386" t="s">
        <v>441</v>
      </c>
      <c r="Z162" s="383"/>
      <c r="AA162" s="383"/>
      <c r="AB162" s="383"/>
      <c r="AC162" s="383"/>
      <c r="AD162" s="383"/>
      <c r="AE162" s="383"/>
      <c r="AF162" s="3273" t="e">
        <f>N151</f>
        <v>#VALUE!</v>
      </c>
      <c r="AG162" s="3273"/>
      <c r="AH162" s="3273"/>
      <c r="AI162" s="3273"/>
    </row>
    <row r="163" spans="1:37" x14ac:dyDescent="0.2">
      <c r="A163" s="385"/>
      <c r="B163" s="383" t="s">
        <v>452</v>
      </c>
      <c r="C163" s="387"/>
      <c r="D163" s="383"/>
      <c r="E163" s="383"/>
      <c r="F163" s="383"/>
      <c r="G163" s="383"/>
      <c r="H163" s="383"/>
      <c r="I163" s="383"/>
      <c r="J163" s="383"/>
      <c r="K163" s="383"/>
      <c r="L163" s="383"/>
      <c r="M163" s="383"/>
      <c r="N163" s="3265" t="e">
        <f>IF(AF166-N162&lt;0,0,AF166-N162)</f>
        <v>#VALUE!</v>
      </c>
      <c r="O163" s="3265"/>
      <c r="P163" s="3265"/>
      <c r="Q163" s="3265"/>
      <c r="R163" s="383"/>
      <c r="S163" s="383"/>
      <c r="T163" s="383"/>
      <c r="U163" s="383"/>
      <c r="V163" s="383"/>
      <c r="W163" s="383"/>
      <c r="X163" s="383"/>
      <c r="Y163" s="386" t="s">
        <v>465</v>
      </c>
      <c r="Z163" s="383"/>
      <c r="AA163" s="383"/>
      <c r="AB163" s="383"/>
      <c r="AC163" s="383"/>
      <c r="AD163" s="383"/>
      <c r="AE163" s="383"/>
      <c r="AF163" s="3262" t="e">
        <f>SUM(AF160:AI162)</f>
        <v>#VALUE!</v>
      </c>
      <c r="AG163" s="3262"/>
      <c r="AH163" s="3262"/>
      <c r="AI163" s="3262"/>
      <c r="AK163" s="378" t="e">
        <f>IF(AND(AF163&lt;=0),"A",IF(AND(AF163&lt;=50000000),"B",IF(AND(AF163&gt;50000000,AF163&lt;=250000000),"C",IF(AND(AF163&gt;250000000,AF163&lt;=500000000),"D","E"))))</f>
        <v>#VALUE!</v>
      </c>
    </row>
    <row r="164" spans="1:37" x14ac:dyDescent="0.2">
      <c r="A164" s="385"/>
      <c r="B164" s="383" t="s">
        <v>453</v>
      </c>
      <c r="C164" s="387"/>
      <c r="D164" s="383"/>
      <c r="E164" s="383"/>
      <c r="F164" s="383"/>
      <c r="G164" s="383"/>
      <c r="H164" s="383"/>
      <c r="I164" s="383"/>
      <c r="J164" s="383"/>
      <c r="K164" s="383"/>
      <c r="L164" s="383"/>
      <c r="M164" s="383"/>
      <c r="N164" s="383"/>
      <c r="O164" s="383"/>
      <c r="P164" s="383"/>
      <c r="Q164" s="383"/>
      <c r="R164" s="3265" t="e">
        <f>IF(AF166&lt;N162,N162,AF166)</f>
        <v>#VALUE!</v>
      </c>
      <c r="S164" s="3265"/>
      <c r="T164" s="3265"/>
      <c r="U164" s="3265"/>
      <c r="V164" s="383"/>
      <c r="W164" s="383"/>
      <c r="X164" s="383"/>
      <c r="Y164" s="386" t="s">
        <v>454</v>
      </c>
      <c r="Z164" s="383"/>
      <c r="AA164" s="383"/>
      <c r="AB164" s="383"/>
      <c r="AC164" s="383"/>
      <c r="AD164" s="383"/>
      <c r="AE164" s="383"/>
      <c r="AF164" s="3262" t="e">
        <f>INT(AF163/1000)*1000</f>
        <v>#VALUE!</v>
      </c>
      <c r="AG164" s="3262"/>
      <c r="AH164" s="3262"/>
      <c r="AI164" s="3262"/>
      <c r="AK164" s="378" t="e">
        <f>IF(AND(AF164&lt;=0),"A",IF(AND(AF164&lt;=50000000),"B",IF(AND(AF164&gt;50000000,AF164&lt;=250000000),"C",IF(AND(AF164&gt;250000000,AF164&lt;=500000000),"D","E"))))</f>
        <v>#VALUE!</v>
      </c>
    </row>
    <row r="165" spans="1:37" x14ac:dyDescent="0.2">
      <c r="A165" s="385"/>
      <c r="B165" s="383"/>
      <c r="C165" s="387"/>
      <c r="D165" s="383"/>
      <c r="E165" s="383"/>
      <c r="F165" s="383"/>
      <c r="G165" s="383"/>
      <c r="H165" s="383"/>
      <c r="I165" s="383"/>
      <c r="J165" s="383"/>
      <c r="K165" s="383"/>
      <c r="L165" s="383"/>
      <c r="M165" s="383"/>
      <c r="N165" s="383"/>
      <c r="O165" s="383"/>
      <c r="P165" s="383"/>
      <c r="Q165" s="383"/>
      <c r="R165" s="383"/>
      <c r="S165" s="383"/>
      <c r="T165" s="383"/>
      <c r="U165" s="383"/>
      <c r="V165" s="383"/>
      <c r="W165" s="383"/>
      <c r="X165" s="383"/>
      <c r="Y165" s="383"/>
      <c r="Z165" s="383"/>
      <c r="AA165" s="383"/>
      <c r="AB165" s="383"/>
      <c r="AC165" s="383"/>
      <c r="AD165" s="383"/>
      <c r="AE165" s="383"/>
    </row>
    <row r="166" spans="1:37" x14ac:dyDescent="0.2">
      <c r="A166" s="385" t="s">
        <v>455</v>
      </c>
      <c r="B166" s="386"/>
      <c r="C166" s="387"/>
      <c r="D166" s="383"/>
      <c r="E166" s="383"/>
      <c r="F166" s="383"/>
      <c r="G166" s="383"/>
      <c r="H166" s="383"/>
      <c r="I166" s="383"/>
      <c r="J166" s="383"/>
      <c r="K166" s="383"/>
      <c r="L166" s="383"/>
      <c r="M166" s="383"/>
      <c r="N166" s="383"/>
      <c r="O166" s="383"/>
      <c r="P166" s="383"/>
      <c r="Q166" s="383"/>
      <c r="R166" s="383"/>
      <c r="S166" s="383"/>
      <c r="T166" s="383"/>
      <c r="U166" s="383"/>
      <c r="V166" s="383"/>
      <c r="W166" s="383"/>
      <c r="X166" s="390" t="s">
        <v>475</v>
      </c>
      <c r="Y166" s="383"/>
      <c r="Z166" s="383"/>
      <c r="AA166" s="383"/>
      <c r="AB166" s="383"/>
      <c r="AC166" s="383"/>
      <c r="AD166" s="383"/>
      <c r="AE166" s="383"/>
      <c r="AF166" s="3265" t="e">
        <f>IF(OR(ISBLANK(dateofdeparture)=TRUE,(dateofdeparture-taxyearend)&lt;0),IF($AK$164="A",0.05*$AF$164,IF($AK$164="B",0.15*$AF$164-5000000,IF($AK$164="C",0.25*$AF$164-30000000,IF($AK$164="D",0.3*$AF$164-55000000)))),0)</f>
        <v>#VALUE!</v>
      </c>
      <c r="AG166" s="3265"/>
      <c r="AH166" s="3265"/>
      <c r="AI166" s="3265"/>
    </row>
    <row r="167" spans="1:37" x14ac:dyDescent="0.2">
      <c r="A167" s="386"/>
      <c r="B167" s="386" t="s">
        <v>445</v>
      </c>
      <c r="C167" s="387"/>
      <c r="D167" s="383"/>
      <c r="E167" s="383"/>
      <c r="F167" s="383"/>
      <c r="G167" s="383"/>
      <c r="H167" s="383"/>
      <c r="I167" s="383"/>
      <c r="J167" s="3278" t="e">
        <f>J160/12*WORKPERIOD</f>
        <v>#VALUE!</v>
      </c>
      <c r="K167" s="3279"/>
      <c r="L167" s="3279"/>
      <c r="M167" s="3279"/>
      <c r="N167" s="383"/>
      <c r="O167" s="383"/>
      <c r="P167" s="383"/>
      <c r="Q167" s="383"/>
      <c r="R167" s="383"/>
      <c r="S167" s="383"/>
      <c r="T167" s="383"/>
      <c r="U167" s="383"/>
      <c r="V167" s="383"/>
      <c r="W167" s="383"/>
      <c r="X167" s="383"/>
      <c r="Y167" s="383"/>
      <c r="Z167" s="383"/>
      <c r="AA167" s="383"/>
      <c r="AB167" s="383"/>
      <c r="AC167" s="383"/>
      <c r="AD167" s="383"/>
      <c r="AE167" s="383"/>
    </row>
    <row r="168" spans="1:37" x14ac:dyDescent="0.2">
      <c r="A168" s="386"/>
      <c r="B168" s="386" t="s">
        <v>446</v>
      </c>
      <c r="C168" s="387"/>
      <c r="D168" s="383"/>
      <c r="E168" s="383"/>
      <c r="F168" s="383"/>
      <c r="G168" s="383"/>
      <c r="H168" s="383"/>
      <c r="I168" s="383"/>
      <c r="J168" s="3280" t="e">
        <f>J161/12*WORKPERIOD</f>
        <v>#VALUE!</v>
      </c>
      <c r="K168" s="3280"/>
      <c r="L168" s="3280"/>
      <c r="M168" s="3280"/>
      <c r="N168" s="383"/>
      <c r="O168" s="383"/>
      <c r="P168" s="383"/>
      <c r="Q168" s="383"/>
      <c r="R168" s="383"/>
      <c r="S168" s="383"/>
      <c r="T168" s="383"/>
      <c r="U168" s="383"/>
      <c r="V168" s="383"/>
      <c r="W168" s="383"/>
      <c r="X168" s="383"/>
      <c r="Y168" s="383"/>
      <c r="Z168" s="383"/>
      <c r="AA168" s="383"/>
      <c r="AB168" s="383"/>
      <c r="AC168" s="383"/>
      <c r="AD168" s="383"/>
      <c r="AE168" s="383"/>
    </row>
    <row r="169" spans="1:37" x14ac:dyDescent="0.2">
      <c r="A169" s="386"/>
      <c r="B169" s="386" t="s">
        <v>451</v>
      </c>
      <c r="C169" s="387"/>
      <c r="D169" s="383"/>
      <c r="E169" s="383"/>
      <c r="F169" s="383"/>
      <c r="G169" s="383"/>
      <c r="H169" s="383"/>
      <c r="I169" s="383"/>
      <c r="J169" s="391"/>
      <c r="K169" s="391"/>
      <c r="L169" s="391"/>
      <c r="M169" s="391"/>
      <c r="N169" s="3272" t="e">
        <f>J167+J168</f>
        <v>#VALUE!</v>
      </c>
      <c r="O169" s="3272"/>
      <c r="P169" s="3272"/>
      <c r="Q169" s="3272"/>
      <c r="R169" s="383"/>
      <c r="S169" s="383"/>
      <c r="T169" s="383"/>
      <c r="U169" s="383"/>
      <c r="V169" s="383"/>
      <c r="W169" s="383"/>
      <c r="X169" s="383"/>
      <c r="Y169" s="383"/>
      <c r="Z169" s="383"/>
      <c r="AA169" s="383"/>
      <c r="AB169" s="383"/>
      <c r="AC169" s="383"/>
      <c r="AD169" s="383"/>
      <c r="AE169" s="383"/>
    </row>
    <row r="170" spans="1:37" x14ac:dyDescent="0.2">
      <c r="A170" s="386"/>
      <c r="B170" s="383" t="s">
        <v>452</v>
      </c>
      <c r="C170" s="387"/>
      <c r="D170" s="383"/>
      <c r="E170" s="383"/>
      <c r="F170" s="383"/>
      <c r="G170" s="383"/>
      <c r="H170" s="383"/>
      <c r="I170" s="383"/>
      <c r="J170" s="383"/>
      <c r="K170" s="383"/>
      <c r="L170" s="383"/>
      <c r="M170" s="383"/>
      <c r="N170" s="3277" t="e">
        <f>N163/12*WORKPERIOD</f>
        <v>#VALUE!</v>
      </c>
      <c r="O170" s="3277"/>
      <c r="P170" s="3277"/>
      <c r="Q170" s="3277"/>
      <c r="R170" s="383"/>
      <c r="S170" s="383"/>
      <c r="T170" s="383"/>
      <c r="U170" s="383"/>
      <c r="V170" s="383"/>
      <c r="W170" s="383"/>
      <c r="X170" s="383"/>
      <c r="Y170" s="383"/>
      <c r="Z170" s="383"/>
      <c r="AA170" s="383"/>
      <c r="AB170" s="383"/>
      <c r="AC170" s="383"/>
      <c r="AD170" s="383"/>
      <c r="AE170" s="383"/>
      <c r="AH170" s="367" t="s">
        <v>314</v>
      </c>
    </row>
    <row r="171" spans="1:37" x14ac:dyDescent="0.2">
      <c r="A171" s="386"/>
      <c r="B171" s="385" t="s">
        <v>456</v>
      </c>
      <c r="C171" s="387"/>
      <c r="D171" s="383"/>
      <c r="E171" s="383"/>
      <c r="F171" s="383"/>
      <c r="G171" s="383"/>
      <c r="H171" s="383"/>
      <c r="I171" s="383"/>
      <c r="J171" s="383"/>
      <c r="K171" s="383"/>
      <c r="L171" s="383"/>
      <c r="M171" s="383"/>
      <c r="N171" s="383"/>
      <c r="O171" s="383"/>
      <c r="P171" s="383"/>
      <c r="Q171" s="383"/>
      <c r="R171" s="3276" t="e">
        <f>N170+N169</f>
        <v>#VALUE!</v>
      </c>
      <c r="S171" s="3276"/>
      <c r="T171" s="3276"/>
      <c r="U171" s="3276"/>
      <c r="V171" s="383"/>
      <c r="W171" s="383"/>
      <c r="X171" s="383"/>
      <c r="Y171" s="383"/>
      <c r="Z171" s="383"/>
      <c r="AA171" s="383"/>
      <c r="AB171" s="383"/>
      <c r="AC171" s="383"/>
      <c r="AD171" s="383"/>
      <c r="AE171" s="383"/>
    </row>
    <row r="172" spans="1:37" x14ac:dyDescent="0.2">
      <c r="A172" s="383"/>
      <c r="B172" s="383"/>
      <c r="C172" s="383"/>
      <c r="D172" s="383"/>
      <c r="E172" s="383"/>
      <c r="F172" s="383"/>
      <c r="G172" s="383"/>
      <c r="H172" s="383"/>
      <c r="I172" s="383"/>
      <c r="J172" s="383"/>
      <c r="K172" s="383"/>
      <c r="L172" s="383"/>
      <c r="M172" s="383"/>
      <c r="N172" s="383"/>
      <c r="O172" s="383"/>
      <c r="P172" s="383"/>
      <c r="Q172" s="383"/>
      <c r="R172" s="387"/>
      <c r="S172" s="387"/>
      <c r="T172" s="387"/>
      <c r="U172" s="387"/>
      <c r="V172" s="383"/>
      <c r="W172" s="383"/>
      <c r="X172" s="383"/>
      <c r="Y172" s="383"/>
      <c r="Z172" s="383"/>
      <c r="AA172" s="383"/>
      <c r="AB172" s="383"/>
      <c r="AC172" s="383"/>
      <c r="AD172" s="383"/>
      <c r="AE172" s="383"/>
    </row>
    <row r="173" spans="1:37" x14ac:dyDescent="0.2">
      <c r="A173" s="390" t="s">
        <v>466</v>
      </c>
      <c r="B173" s="383"/>
      <c r="C173" s="383"/>
      <c r="D173" s="383"/>
      <c r="E173" s="383"/>
      <c r="F173" s="383"/>
      <c r="G173" s="383"/>
      <c r="H173" s="383"/>
      <c r="I173" s="383"/>
      <c r="J173" s="383"/>
      <c r="K173" s="383"/>
      <c r="L173" s="383"/>
      <c r="M173" s="383"/>
      <c r="N173" s="383"/>
      <c r="O173" s="383"/>
      <c r="P173" s="383"/>
      <c r="Q173" s="383"/>
      <c r="R173" s="383"/>
      <c r="S173" s="383"/>
      <c r="T173" s="383"/>
      <c r="U173" s="383"/>
      <c r="V173" s="383"/>
      <c r="W173" s="383"/>
      <c r="X173" s="383"/>
      <c r="Y173" s="383"/>
      <c r="Z173" s="383"/>
      <c r="AA173" s="383"/>
      <c r="AB173" s="383"/>
      <c r="AC173" s="383"/>
      <c r="AD173" s="383"/>
      <c r="AE173" s="383"/>
    </row>
    <row r="174" spans="1:37" x14ac:dyDescent="0.2">
      <c r="A174" s="383"/>
      <c r="B174" s="383" t="s">
        <v>467</v>
      </c>
      <c r="C174" s="383"/>
      <c r="D174" s="383"/>
      <c r="E174" s="383"/>
      <c r="F174" s="383"/>
      <c r="G174" s="383"/>
      <c r="H174" s="383"/>
      <c r="I174" s="383"/>
      <c r="J174" s="383"/>
      <c r="K174" s="383"/>
      <c r="L174" s="383"/>
      <c r="M174" s="383"/>
      <c r="N174" s="3268" t="e">
        <f>IF(OR(ISBLANK(dateofdeparture)=TRUE,(dateofdeparture-taxyearend)&gt;0),_art21,0)</f>
        <v>#VALUE!</v>
      </c>
      <c r="O174" s="3268"/>
      <c r="P174" s="3268"/>
      <c r="Q174" s="3268"/>
      <c r="R174" s="383"/>
      <c r="S174" s="383"/>
      <c r="T174" s="383"/>
      <c r="U174" s="383"/>
      <c r="V174" s="383"/>
      <c r="W174" s="383"/>
      <c r="X174" s="383"/>
      <c r="Y174" s="383" t="s">
        <v>314</v>
      </c>
      <c r="Z174" s="383"/>
      <c r="AA174" s="383"/>
      <c r="AB174" s="383"/>
      <c r="AC174" s="383"/>
      <c r="AD174" s="383"/>
      <c r="AE174" s="383"/>
    </row>
    <row r="175" spans="1:37" x14ac:dyDescent="0.2">
      <c r="A175" s="383"/>
      <c r="B175" s="383" t="s">
        <v>468</v>
      </c>
      <c r="C175" s="383"/>
      <c r="D175" s="383"/>
      <c r="E175" s="383"/>
      <c r="F175" s="383"/>
      <c r="G175" s="383"/>
      <c r="H175" s="383"/>
      <c r="I175" s="383"/>
      <c r="J175" s="383"/>
      <c r="K175" s="383"/>
      <c r="L175" s="383"/>
      <c r="M175" s="383"/>
      <c r="N175" s="3268" t="e">
        <f>IF(OR(ISBLANK(dateofdeparture)=TRUE,(dateofdeparture-taxyearend)&gt;0),Attachment!Z94,0)</f>
        <v>#VALUE!</v>
      </c>
      <c r="O175" s="3268"/>
      <c r="P175" s="3268"/>
      <c r="Q175" s="3268"/>
      <c r="R175" s="383"/>
      <c r="S175" s="383"/>
      <c r="T175" s="383"/>
      <c r="U175" s="383"/>
      <c r="V175" s="383"/>
      <c r="W175" s="383"/>
      <c r="X175" s="383"/>
      <c r="Y175" s="383"/>
      <c r="Z175" s="383"/>
      <c r="AA175" s="383"/>
      <c r="AB175" s="383"/>
      <c r="AC175" s="383"/>
      <c r="AD175" s="383"/>
      <c r="AE175" s="383"/>
    </row>
    <row r="176" spans="1:37" x14ac:dyDescent="0.2">
      <c r="A176" s="383"/>
      <c r="B176" s="383" t="s">
        <v>469</v>
      </c>
      <c r="C176" s="383"/>
      <c r="D176" s="383"/>
      <c r="E176" s="383"/>
      <c r="F176" s="383"/>
      <c r="G176" s="383"/>
      <c r="H176" s="383"/>
      <c r="I176" s="383"/>
      <c r="J176" s="383"/>
      <c r="K176" s="383"/>
      <c r="L176" s="383"/>
      <c r="M176" s="383"/>
      <c r="N176" s="3269" t="e">
        <f>IF(OR(ISBLANK(dateofdeparture)=TRUE,(dateofdeparture-taxyearend)&gt;0),-'OVERSEAS INCOME'!S104-'GENERAL INFO'!V166,0)</f>
        <v>#VALUE!</v>
      </c>
      <c r="O176" s="3269"/>
      <c r="P176" s="3269"/>
      <c r="Q176" s="3269"/>
      <c r="R176" s="383"/>
      <c r="S176" s="383"/>
      <c r="T176" s="383"/>
      <c r="U176" s="383"/>
      <c r="V176" s="383"/>
      <c r="W176" s="383"/>
      <c r="X176" s="383"/>
      <c r="Y176" s="383"/>
      <c r="Z176" s="383"/>
      <c r="AA176" s="383"/>
      <c r="AB176" s="383"/>
      <c r="AC176" s="383"/>
      <c r="AD176" s="383"/>
      <c r="AE176" s="383"/>
    </row>
    <row r="177" spans="1:31" x14ac:dyDescent="0.2">
      <c r="A177" s="383"/>
      <c r="B177" s="383" t="s">
        <v>470</v>
      </c>
      <c r="C177" s="383"/>
      <c r="D177" s="383"/>
      <c r="E177" s="383"/>
      <c r="F177" s="383"/>
      <c r="G177" s="383"/>
      <c r="H177" s="383"/>
      <c r="I177" s="383"/>
      <c r="J177" s="383"/>
      <c r="K177" s="383"/>
      <c r="L177" s="383"/>
      <c r="M177" s="383"/>
      <c r="N177" s="383"/>
      <c r="O177" s="383"/>
      <c r="P177" s="383"/>
      <c r="Q177" s="383"/>
      <c r="R177" s="3276" t="e">
        <f>SUM(N174:Q176)</f>
        <v>#VALUE!</v>
      </c>
      <c r="S177" s="3276"/>
      <c r="T177" s="3276"/>
      <c r="U177" s="3276"/>
      <c r="V177" s="383"/>
      <c r="W177" s="383"/>
      <c r="X177" s="383"/>
      <c r="Y177" s="383" t="s">
        <v>314</v>
      </c>
      <c r="Z177" s="383"/>
      <c r="AA177" s="383" t="s">
        <v>314</v>
      </c>
      <c r="AB177" s="383"/>
      <c r="AC177" s="383"/>
      <c r="AD177" s="383"/>
      <c r="AE177" s="383"/>
    </row>
    <row r="178" spans="1:31" x14ac:dyDescent="0.2">
      <c r="A178" s="383"/>
      <c r="B178" s="383"/>
      <c r="C178" s="383"/>
      <c r="D178" s="383"/>
      <c r="E178" s="383"/>
      <c r="F178" s="383"/>
      <c r="G178" s="383"/>
      <c r="H178" s="383"/>
      <c r="I178" s="383"/>
      <c r="J178" s="383"/>
      <c r="K178" s="383"/>
      <c r="L178" s="383"/>
      <c r="M178" s="383"/>
      <c r="N178" s="383"/>
      <c r="O178" s="383"/>
      <c r="P178" s="383"/>
      <c r="Q178" s="383"/>
      <c r="R178" s="393"/>
      <c r="S178" s="393"/>
      <c r="T178" s="393"/>
      <c r="U178" s="393"/>
      <c r="V178" s="383"/>
      <c r="W178" s="383"/>
      <c r="X178" s="383"/>
      <c r="Y178" s="383"/>
      <c r="Z178" s="383"/>
      <c r="AA178" s="383"/>
      <c r="AB178" s="383"/>
      <c r="AC178" s="383"/>
      <c r="AD178" s="383"/>
      <c r="AE178" s="383"/>
    </row>
    <row r="179" spans="1:31" x14ac:dyDescent="0.2">
      <c r="A179" s="390" t="s">
        <v>471</v>
      </c>
      <c r="B179" s="383"/>
      <c r="C179" s="383"/>
      <c r="D179" s="383"/>
      <c r="E179" s="383"/>
      <c r="F179" s="383"/>
      <c r="G179" s="383"/>
      <c r="H179" s="383"/>
      <c r="I179" s="383"/>
      <c r="J179" s="383"/>
      <c r="K179" s="383"/>
      <c r="L179" s="383"/>
      <c r="M179" s="383"/>
      <c r="N179" s="383"/>
      <c r="O179" s="383" t="s">
        <v>314</v>
      </c>
      <c r="P179" s="383"/>
      <c r="Q179" s="383"/>
      <c r="R179" s="3276" t="e">
        <f>+R171-R177</f>
        <v>#VALUE!</v>
      </c>
      <c r="S179" s="3276"/>
      <c r="T179" s="3276"/>
      <c r="U179" s="3276"/>
      <c r="V179" s="383"/>
      <c r="W179" s="383"/>
      <c r="X179" s="383"/>
      <c r="Y179" s="383"/>
      <c r="Z179" s="383"/>
      <c r="AA179" s="383"/>
      <c r="AB179" s="383"/>
      <c r="AC179" s="383"/>
      <c r="AD179" s="383"/>
      <c r="AE179" s="383"/>
    </row>
    <row r="180" spans="1:31" x14ac:dyDescent="0.2">
      <c r="A180" s="383"/>
      <c r="B180" s="383"/>
      <c r="C180" s="383"/>
      <c r="D180" s="383"/>
      <c r="E180" s="383"/>
      <c r="F180" s="383"/>
      <c r="G180" s="383"/>
      <c r="H180" s="383"/>
      <c r="I180" s="383"/>
      <c r="J180" s="383"/>
      <c r="K180" s="383"/>
      <c r="L180" s="383"/>
      <c r="M180" s="383"/>
      <c r="N180" s="383"/>
      <c r="O180" s="383"/>
      <c r="P180" s="383"/>
      <c r="Q180" s="383"/>
      <c r="R180" s="383"/>
      <c r="S180" s="383"/>
      <c r="T180" s="383"/>
      <c r="U180" s="383"/>
      <c r="V180" s="383"/>
      <c r="W180" s="383"/>
      <c r="X180" s="383"/>
      <c r="Y180" s="383"/>
      <c r="Z180" s="383"/>
      <c r="AA180" s="383"/>
      <c r="AB180" s="383"/>
      <c r="AC180" s="383"/>
      <c r="AD180" s="383"/>
      <c r="AE180" s="383"/>
    </row>
    <row r="181" spans="1:31" x14ac:dyDescent="0.2">
      <c r="A181" s="390" t="s">
        <v>472</v>
      </c>
      <c r="B181" s="383"/>
      <c r="C181" s="383"/>
      <c r="D181" s="383"/>
      <c r="E181" s="383"/>
      <c r="F181" s="383"/>
      <c r="G181" s="383"/>
      <c r="H181" s="383"/>
      <c r="I181" s="383"/>
      <c r="J181" s="383"/>
      <c r="K181" s="383"/>
      <c r="L181" s="383"/>
      <c r="M181" s="383"/>
      <c r="N181" s="383"/>
      <c r="O181" s="383"/>
      <c r="P181" s="383"/>
      <c r="Q181" s="383"/>
      <c r="R181" s="3264">
        <f>IF(WORKPERIOD&gt;12,12,WORKPERIOD)</f>
        <v>0</v>
      </c>
      <c r="S181" s="3264"/>
      <c r="T181" s="3264"/>
      <c r="U181" s="3264"/>
      <c r="V181" s="383"/>
      <c r="W181" s="383"/>
      <c r="X181" s="383"/>
      <c r="Y181" s="383"/>
      <c r="Z181" s="383"/>
      <c r="AA181" s="383"/>
      <c r="AB181" s="383"/>
      <c r="AC181" s="383"/>
      <c r="AD181" s="383"/>
      <c r="AE181" s="383"/>
    </row>
    <row r="182" spans="1:31" x14ac:dyDescent="0.2">
      <c r="A182" s="385"/>
      <c r="B182" s="383"/>
      <c r="C182" s="383"/>
      <c r="D182" s="383"/>
      <c r="E182" s="383"/>
      <c r="F182" s="383"/>
      <c r="G182" s="383"/>
      <c r="H182" s="383"/>
      <c r="I182" s="383"/>
      <c r="J182" s="383"/>
      <c r="K182" s="383"/>
      <c r="L182" s="383"/>
      <c r="M182" s="383"/>
      <c r="N182" s="383"/>
      <c r="O182" s="383"/>
      <c r="P182" s="383"/>
      <c r="Q182" s="383"/>
      <c r="R182" s="383"/>
      <c r="S182" s="383"/>
      <c r="T182" s="383"/>
      <c r="U182" s="383"/>
      <c r="V182" s="383"/>
      <c r="W182" s="383"/>
      <c r="X182" s="383"/>
      <c r="Y182" s="383"/>
      <c r="Z182" s="383"/>
      <c r="AA182" s="383"/>
      <c r="AB182" s="383"/>
      <c r="AC182" s="383"/>
      <c r="AD182" s="383"/>
      <c r="AE182" s="383"/>
    </row>
    <row r="183" spans="1:31" ht="13.5" thickBot="1" x14ac:dyDescent="0.25">
      <c r="A183" s="385" t="s">
        <v>473</v>
      </c>
      <c r="B183" s="383"/>
      <c r="C183" s="383"/>
      <c r="D183" s="383"/>
      <c r="E183" s="383"/>
      <c r="F183" s="383"/>
      <c r="G183" s="383"/>
      <c r="H183" s="383"/>
      <c r="I183" s="383"/>
      <c r="J183" s="383"/>
      <c r="K183" s="383"/>
      <c r="L183" s="383"/>
      <c r="M183" s="383"/>
      <c r="N183" s="383"/>
      <c r="O183" s="383"/>
      <c r="P183" s="383"/>
      <c r="Q183" s="383"/>
      <c r="R183" s="3275" t="e">
        <f>R179/R181</f>
        <v>#VALUE!</v>
      </c>
      <c r="S183" s="3275"/>
      <c r="T183" s="3275"/>
      <c r="U183" s="3275"/>
      <c r="V183" s="383"/>
      <c r="W183" s="383"/>
      <c r="X183" s="383"/>
      <c r="Y183" s="383"/>
      <c r="Z183" s="383"/>
      <c r="AA183" s="383"/>
      <c r="AB183" s="383"/>
      <c r="AC183" s="383"/>
      <c r="AD183" s="383"/>
      <c r="AE183" s="383"/>
    </row>
    <row r="184" spans="1:31" ht="13.5" thickTop="1" x14ac:dyDescent="0.2">
      <c r="A184" s="387"/>
      <c r="B184" s="383"/>
      <c r="C184" s="383"/>
      <c r="D184" s="383"/>
      <c r="E184" s="383"/>
      <c r="F184" s="383"/>
      <c r="G184" s="383"/>
      <c r="H184" s="383"/>
      <c r="I184" s="383"/>
      <c r="J184" s="383"/>
      <c r="K184" s="383"/>
      <c r="L184" s="383"/>
      <c r="M184" s="383"/>
      <c r="N184" s="383"/>
      <c r="O184" s="383"/>
      <c r="P184" s="383"/>
      <c r="Q184" s="383"/>
      <c r="R184" s="383"/>
      <c r="S184" s="383"/>
      <c r="T184" s="383"/>
      <c r="U184" s="383"/>
      <c r="V184" s="383"/>
      <c r="W184" s="383"/>
      <c r="X184" s="383"/>
      <c r="Y184" s="383"/>
      <c r="Z184" s="383"/>
      <c r="AA184" s="383"/>
      <c r="AB184" s="383"/>
      <c r="AC184" s="383"/>
      <c r="AD184" s="383"/>
      <c r="AE184" s="383"/>
    </row>
  </sheetData>
  <mergeCells count="161">
    <mergeCell ref="N42:Q42"/>
    <mergeCell ref="N43:Q43"/>
    <mergeCell ref="N55:Q55"/>
    <mergeCell ref="N15:Q15"/>
    <mergeCell ref="N16:Q16"/>
    <mergeCell ref="N17:Q17"/>
    <mergeCell ref="R18:U18"/>
    <mergeCell ref="L69:M69"/>
    <mergeCell ref="E4:F4"/>
    <mergeCell ref="J13:M13"/>
    <mergeCell ref="J14:M14"/>
    <mergeCell ref="J21:M21"/>
    <mergeCell ref="M26:Q26"/>
    <mergeCell ref="N24:Q24"/>
    <mergeCell ref="J40:M40"/>
    <mergeCell ref="J41:M41"/>
    <mergeCell ref="J57:M57"/>
    <mergeCell ref="J58:M58"/>
    <mergeCell ref="N59:Q59"/>
    <mergeCell ref="AF24:AI24"/>
    <mergeCell ref="N25:Q25"/>
    <mergeCell ref="AF25:AI25"/>
    <mergeCell ref="AF21:AI21"/>
    <mergeCell ref="J22:M22"/>
    <mergeCell ref="AF22:AI22"/>
    <mergeCell ref="N23:Q23"/>
    <mergeCell ref="AF23:AI23"/>
    <mergeCell ref="AF31:AI31"/>
    <mergeCell ref="AF32:AI32"/>
    <mergeCell ref="J33:M33"/>
    <mergeCell ref="AF33:AI33"/>
    <mergeCell ref="R26:U26"/>
    <mergeCell ref="AF26:AI26"/>
    <mergeCell ref="R28:U28"/>
    <mergeCell ref="R30:U30"/>
    <mergeCell ref="R37:U37"/>
    <mergeCell ref="AF37:AI37"/>
    <mergeCell ref="AF34:AI34"/>
    <mergeCell ref="N35:Q35"/>
    <mergeCell ref="AF35:AI35"/>
    <mergeCell ref="N36:Q36"/>
    <mergeCell ref="AF36:AI36"/>
    <mergeCell ref="J34:M34"/>
    <mergeCell ref="K70:M70"/>
    <mergeCell ref="AF70:AI70"/>
    <mergeCell ref="AF71:AI71"/>
    <mergeCell ref="J72:M72"/>
    <mergeCell ref="AF72:AI72"/>
    <mergeCell ref="AF60:AI60"/>
    <mergeCell ref="R44:U44"/>
    <mergeCell ref="J52:AB52"/>
    <mergeCell ref="J53:M53"/>
    <mergeCell ref="J54:M54"/>
    <mergeCell ref="N63:Q63"/>
    <mergeCell ref="R65:U65"/>
    <mergeCell ref="R67:U67"/>
    <mergeCell ref="R69:U69"/>
    <mergeCell ref="J61:M61"/>
    <mergeCell ref="AF61:AI61"/>
    <mergeCell ref="J62:M62"/>
    <mergeCell ref="AF62:AI62"/>
    <mergeCell ref="AF56:AI56"/>
    <mergeCell ref="N75:Q75"/>
    <mergeCell ref="AF75:AI75"/>
    <mergeCell ref="R76:U76"/>
    <mergeCell ref="AF76:AI76"/>
    <mergeCell ref="R89:U89"/>
    <mergeCell ref="J73:M73"/>
    <mergeCell ref="AF73:AI73"/>
    <mergeCell ref="N74:Q74"/>
    <mergeCell ref="AF74:AI74"/>
    <mergeCell ref="R91:U91"/>
    <mergeCell ref="R93:U93"/>
    <mergeCell ref="R83:U83"/>
    <mergeCell ref="N86:Q86"/>
    <mergeCell ref="N87:Q87"/>
    <mergeCell ref="N88:Q88"/>
    <mergeCell ref="N105:Q105"/>
    <mergeCell ref="N106:Q106"/>
    <mergeCell ref="J79:M79"/>
    <mergeCell ref="J80:M80"/>
    <mergeCell ref="N81:Q81"/>
    <mergeCell ref="N82:Q82"/>
    <mergeCell ref="R107:U107"/>
    <mergeCell ref="J110:M110"/>
    <mergeCell ref="J102:M102"/>
    <mergeCell ref="J103:M103"/>
    <mergeCell ref="N104:Q104"/>
    <mergeCell ref="N113:Q113"/>
    <mergeCell ref="N114:Q114"/>
    <mergeCell ref="M115:Q115"/>
    <mergeCell ref="R115:U115"/>
    <mergeCell ref="J111:M111"/>
    <mergeCell ref="AF111:AI111"/>
    <mergeCell ref="N112:Q112"/>
    <mergeCell ref="AF112:AI112"/>
    <mergeCell ref="J129:M129"/>
    <mergeCell ref="N124:Q124"/>
    <mergeCell ref="AF124:AI124"/>
    <mergeCell ref="N125:Q125"/>
    <mergeCell ref="AF125:AI125"/>
    <mergeCell ref="J122:M122"/>
    <mergeCell ref="AF122:AI122"/>
    <mergeCell ref="J123:M123"/>
    <mergeCell ref="AF123:AI123"/>
    <mergeCell ref="R119:U119"/>
    <mergeCell ref="AF120:AI120"/>
    <mergeCell ref="AF121:AI121"/>
    <mergeCell ref="J145:M145"/>
    <mergeCell ref="J146:M146"/>
    <mergeCell ref="N147:Q147"/>
    <mergeCell ref="AF148:AI148"/>
    <mergeCell ref="J130:M130"/>
    <mergeCell ref="N131:Q131"/>
    <mergeCell ref="N132:Q132"/>
    <mergeCell ref="R133:U133"/>
    <mergeCell ref="N151:Q151"/>
    <mergeCell ref="J167:M167"/>
    <mergeCell ref="J168:M168"/>
    <mergeCell ref="R153:U153"/>
    <mergeCell ref="R155:U155"/>
    <mergeCell ref="R157:U157"/>
    <mergeCell ref="J149:M149"/>
    <mergeCell ref="AF149:AI149"/>
    <mergeCell ref="J150:M150"/>
    <mergeCell ref="AF150:AI150"/>
    <mergeCell ref="J161:M161"/>
    <mergeCell ref="AF161:AI161"/>
    <mergeCell ref="R183:U183"/>
    <mergeCell ref="N176:Q176"/>
    <mergeCell ref="R177:U177"/>
    <mergeCell ref="R179:U179"/>
    <mergeCell ref="N170:Q170"/>
    <mergeCell ref="R171:U171"/>
    <mergeCell ref="N174:Q174"/>
    <mergeCell ref="N175:Q175"/>
    <mergeCell ref="AF160:AI160"/>
    <mergeCell ref="AF110:AI110"/>
    <mergeCell ref="R95:U95"/>
    <mergeCell ref="R181:U181"/>
    <mergeCell ref="AF166:AI166"/>
    <mergeCell ref="AF144:AI144"/>
    <mergeCell ref="J140:AB140"/>
    <mergeCell ref="J141:M141"/>
    <mergeCell ref="J142:M142"/>
    <mergeCell ref="N143:Q143"/>
    <mergeCell ref="R126:U126"/>
    <mergeCell ref="AF126:AI126"/>
    <mergeCell ref="AF128:AI128"/>
    <mergeCell ref="R117:U117"/>
    <mergeCell ref="N169:Q169"/>
    <mergeCell ref="N163:Q163"/>
    <mergeCell ref="AF163:AI163"/>
    <mergeCell ref="R164:U164"/>
    <mergeCell ref="AF164:AI164"/>
    <mergeCell ref="N162:Q162"/>
    <mergeCell ref="AF162:AI162"/>
    <mergeCell ref="K158:M158"/>
    <mergeCell ref="AF158:AI158"/>
    <mergeCell ref="AF159:AI159"/>
    <mergeCell ref="J160:M160"/>
  </mergeCells>
  <phoneticPr fontId="54" type="noConversion"/>
  <pageMargins left="0.75" right="0.75" top="1" bottom="1" header="0.5" footer="0.5"/>
  <pageSetup paperSize="5" scale="46" orientation="portrait" r:id="rId1"/>
  <headerFooter alignWithMargins="0"/>
  <rowBreaks count="1" manualBreakCount="1">
    <brk id="96"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00"/>
  </sheetPr>
  <dimension ref="A1:AA126"/>
  <sheetViews>
    <sheetView showGridLines="0" view="pageBreakPreview" topLeftCell="A88" zoomScale="70" zoomScaleNormal="85" zoomScaleSheetLayoutView="100" workbookViewId="0">
      <selection activeCell="E108" sqref="E108:E117"/>
    </sheetView>
  </sheetViews>
  <sheetFormatPr defaultColWidth="3.5703125" defaultRowHeight="12.75" x14ac:dyDescent="0.2"/>
  <cols>
    <col min="1" max="1" width="4.7109375" style="324" customWidth="1"/>
    <col min="2" max="2" width="13.140625" style="1366" customWidth="1"/>
    <col min="3" max="3" width="35.42578125" style="324" customWidth="1"/>
    <col min="4" max="4" width="21.7109375" style="324" customWidth="1"/>
    <col min="5" max="5" width="13.85546875" style="1667" customWidth="1"/>
    <col min="6" max="6" width="11" style="324" customWidth="1"/>
    <col min="7" max="7" width="18.7109375" style="324" customWidth="1"/>
    <col min="8" max="8" width="14.7109375" style="324" customWidth="1"/>
    <col min="9" max="9" width="21" style="324" customWidth="1"/>
    <col min="10" max="10" width="11.28515625" style="324" hidden="1" customWidth="1"/>
    <col min="11" max="11" width="29.7109375" style="323" hidden="1" customWidth="1"/>
    <col min="12" max="12" width="52" style="323" hidden="1" customWidth="1"/>
    <col min="13" max="13" width="140.85546875" style="324" hidden="1" customWidth="1"/>
    <col min="14" max="14" width="7.140625" style="324" hidden="1" customWidth="1"/>
    <col min="15" max="15" width="16" style="324" hidden="1" customWidth="1"/>
    <col min="16" max="16" width="1.85546875" style="324" customWidth="1"/>
    <col min="17" max="17" width="8.42578125" style="1366" customWidth="1"/>
    <col min="18" max="18" width="52.28515625" style="324" customWidth="1"/>
    <col min="19" max="19" width="16" style="324" hidden="1" customWidth="1"/>
    <col min="20" max="20" width="16" style="324" customWidth="1"/>
    <col min="21" max="21" width="19" style="1384" customWidth="1"/>
    <col min="22" max="22" width="28.42578125" style="1358" hidden="1" customWidth="1"/>
    <col min="23" max="24" width="3.5703125" style="324" hidden="1" customWidth="1"/>
    <col min="25" max="25" width="7.28515625" style="324" hidden="1" customWidth="1"/>
    <col min="26" max="26" width="31.85546875" style="324" hidden="1" customWidth="1"/>
    <col min="27" max="27" width="42" style="324" hidden="1" customWidth="1"/>
    <col min="28" max="92" width="0" style="324" hidden="1" customWidth="1"/>
    <col min="93" max="16383" width="3.5703125" style="324"/>
    <col min="16384" max="16384" width="3.7109375" style="324" customWidth="1"/>
  </cols>
  <sheetData>
    <row r="1" spans="1:27" ht="33.75" x14ac:dyDescent="0.5">
      <c r="A1" s="2051" t="s">
        <v>356</v>
      </c>
      <c r="B1" s="2051"/>
      <c r="C1" s="2051"/>
      <c r="D1" s="2051"/>
      <c r="E1" s="2051"/>
      <c r="F1" s="2051"/>
      <c r="G1" s="2051"/>
      <c r="H1" s="2051"/>
      <c r="I1" s="2051"/>
      <c r="J1" s="550"/>
      <c r="K1" s="551"/>
      <c r="L1" s="551"/>
      <c r="M1" s="551"/>
      <c r="N1" s="551"/>
      <c r="O1" s="551"/>
      <c r="P1" s="551"/>
      <c r="Q1" s="1372"/>
      <c r="R1" s="551"/>
      <c r="S1" s="551"/>
      <c r="T1" s="551"/>
      <c r="U1" s="1382"/>
      <c r="V1" s="1356"/>
    </row>
    <row r="2" spans="1:27" ht="18" x14ac:dyDescent="0.25">
      <c r="A2" s="1020" t="s">
        <v>357</v>
      </c>
      <c r="B2" s="1359"/>
      <c r="C2" s="1021"/>
      <c r="D2" s="1021"/>
      <c r="E2" s="1660"/>
      <c r="F2" s="1022"/>
      <c r="G2" s="1022"/>
      <c r="H2" s="1022"/>
      <c r="I2" s="1022"/>
      <c r="J2" s="550"/>
      <c r="K2" s="551"/>
      <c r="L2" s="551"/>
      <c r="M2" s="551"/>
      <c r="N2" s="551"/>
      <c r="O2" s="551"/>
      <c r="P2" s="551"/>
      <c r="Q2" s="1372"/>
      <c r="R2" s="551"/>
      <c r="S2" s="551"/>
      <c r="T2" s="551"/>
      <c r="U2" s="1382"/>
      <c r="V2" s="1356"/>
    </row>
    <row r="3" spans="1:27" x14ac:dyDescent="0.2">
      <c r="A3" s="1250"/>
      <c r="B3" s="1360"/>
      <c r="C3" s="1250"/>
      <c r="D3" s="1250"/>
      <c r="E3" s="1661"/>
      <c r="F3" s="1251"/>
      <c r="G3" s="1251"/>
      <c r="H3" s="1251"/>
      <c r="I3" s="1251"/>
      <c r="J3" s="550"/>
      <c r="K3" s="550"/>
      <c r="L3" s="550"/>
      <c r="M3" s="550"/>
      <c r="N3" s="550"/>
      <c r="O3" s="550"/>
      <c r="P3" s="550"/>
      <c r="Q3" s="1373"/>
      <c r="R3" s="550"/>
      <c r="S3" s="550"/>
      <c r="T3" s="550"/>
      <c r="U3" s="1383"/>
      <c r="V3" s="1357"/>
    </row>
    <row r="4" spans="1:27" x14ac:dyDescent="0.2">
      <c r="A4" s="1023" t="s">
        <v>802</v>
      </c>
      <c r="B4" s="1361"/>
      <c r="C4" s="1250"/>
      <c r="D4" s="1250"/>
      <c r="E4" s="1661"/>
      <c r="F4" s="1251"/>
      <c r="G4" s="1251"/>
      <c r="H4" s="1251"/>
      <c r="I4" s="1251"/>
      <c r="J4" s="550"/>
      <c r="K4" s="550"/>
      <c r="L4" s="550"/>
      <c r="M4" s="550"/>
      <c r="N4" s="550"/>
      <c r="O4" s="550"/>
      <c r="P4" s="550"/>
      <c r="Q4" s="1373"/>
      <c r="R4" s="550"/>
      <c r="S4" s="550"/>
      <c r="T4" s="550"/>
      <c r="U4" s="1383"/>
      <c r="V4" s="1357"/>
    </row>
    <row r="5" spans="1:27" ht="13.5" thickBot="1" x14ac:dyDescent="0.25">
      <c r="A5" s="1023"/>
      <c r="B5" s="1361"/>
      <c r="C5" s="1250"/>
      <c r="D5" s="1250"/>
      <c r="E5" s="1661"/>
      <c r="F5" s="1251"/>
      <c r="G5" s="1251"/>
      <c r="H5" s="1251"/>
      <c r="I5" s="1251"/>
      <c r="J5" s="550"/>
      <c r="K5" s="550"/>
      <c r="L5" s="550"/>
      <c r="M5" s="550"/>
      <c r="N5" s="550"/>
      <c r="O5" s="550"/>
      <c r="P5" s="550"/>
      <c r="Q5" s="1373"/>
      <c r="R5" s="550"/>
      <c r="S5" s="550"/>
      <c r="T5" s="550"/>
      <c r="U5" s="1383"/>
      <c r="V5" s="1357"/>
    </row>
    <row r="6" spans="1:27" ht="33" thickTop="1" thickBot="1" x14ac:dyDescent="0.25">
      <c r="A6" s="2036" t="s">
        <v>87</v>
      </c>
      <c r="B6" s="2033" t="s">
        <v>1119</v>
      </c>
      <c r="C6" s="2038" t="s">
        <v>358</v>
      </c>
      <c r="D6" s="2033" t="s">
        <v>1120</v>
      </c>
      <c r="E6" s="2040" t="s">
        <v>359</v>
      </c>
      <c r="F6" s="2033" t="s">
        <v>360</v>
      </c>
      <c r="G6" s="2033" t="s">
        <v>361</v>
      </c>
      <c r="H6" s="2033"/>
      <c r="I6" s="2035"/>
      <c r="J6" s="345"/>
      <c r="K6" s="1252" t="s">
        <v>1121</v>
      </c>
      <c r="L6" s="1253" t="s">
        <v>1122</v>
      </c>
      <c r="M6" s="1253"/>
      <c r="N6" s="1253" t="s">
        <v>1123</v>
      </c>
      <c r="O6" s="1254" t="s">
        <v>1124</v>
      </c>
      <c r="Q6" s="2032" t="s">
        <v>357</v>
      </c>
      <c r="R6" s="2032"/>
      <c r="S6" s="1393"/>
      <c r="T6" s="1393"/>
      <c r="U6" s="1394"/>
      <c r="V6" s="1357"/>
    </row>
    <row r="7" spans="1:27" ht="31.5" thickTop="1" thickBot="1" x14ac:dyDescent="0.25">
      <c r="A7" s="2037"/>
      <c r="B7" s="2034"/>
      <c r="C7" s="2039"/>
      <c r="D7" s="2034"/>
      <c r="E7" s="2041"/>
      <c r="F7" s="2034"/>
      <c r="G7" s="1255" t="s">
        <v>362</v>
      </c>
      <c r="H7" s="1255" t="s">
        <v>363</v>
      </c>
      <c r="I7" s="1256" t="s">
        <v>364</v>
      </c>
      <c r="J7" s="345"/>
      <c r="K7" s="1257"/>
      <c r="L7" s="2048" t="s">
        <v>1125</v>
      </c>
      <c r="M7" s="2048"/>
      <c r="N7" s="2048"/>
      <c r="O7" s="2049"/>
      <c r="P7" s="1311"/>
      <c r="Q7" s="1399" t="s">
        <v>1123</v>
      </c>
      <c r="R7" s="1399" t="s">
        <v>1122</v>
      </c>
      <c r="S7" s="1399"/>
      <c r="T7" s="1399" t="s">
        <v>490</v>
      </c>
      <c r="U7" s="1400" t="s">
        <v>1290</v>
      </c>
      <c r="V7" s="1357"/>
      <c r="Y7" s="346" t="s">
        <v>1131</v>
      </c>
      <c r="Z7" s="346"/>
      <c r="AA7" s="346"/>
    </row>
    <row r="8" spans="1:27" x14ac:dyDescent="0.2">
      <c r="A8" s="1303">
        <v>1</v>
      </c>
      <c r="B8" s="1659"/>
      <c r="C8" s="1342"/>
      <c r="D8" s="1342"/>
      <c r="E8" s="1670"/>
      <c r="F8" s="1343"/>
      <c r="G8" s="1344"/>
      <c r="H8" s="1345"/>
      <c r="I8" s="1346">
        <f t="shared" ref="I8:I22" si="0">G8*H8</f>
        <v>0</v>
      </c>
      <c r="J8" s="550"/>
      <c r="K8" s="2050" t="s">
        <v>802</v>
      </c>
      <c r="L8" s="1259" t="s">
        <v>808</v>
      </c>
      <c r="M8" s="1259" t="s">
        <v>809</v>
      </c>
      <c r="N8" s="1260" t="s">
        <v>803</v>
      </c>
      <c r="O8" s="1261">
        <f ca="1">SUMIF($B$8:$I$22,N8,$I$8:$I$22)</f>
        <v>0</v>
      </c>
      <c r="P8" s="1261"/>
      <c r="Q8" s="1374" t="str">
        <f ca="1">IF(Cash&gt;0,N8,IF(SavingAccount&gt;0,N9,IF(CheckingAccoint&gt;0,N10,IF(TimeDeposit&gt;0,N11,IF(OtherCash&gt;0,N12,IF(O13&gt;0,N13,IF(O14&gt;0,N14,IF(O15&gt;0,N15,IF(O16&gt;0,N16,IF(O17&gt;0,N17,IF(O18&gt;0,N18,IF(O19&gt;0,N19,IF(O20&gt;0,N20,IF(O21&gt;0,N21,IF(O22&gt;0,N22,IF(O23&gt;0,N23,IF(O24&gt;0,N24,IF(O25&gt;0,N25,IF(O26&gt;0,N26,IF(O27&gt;0,N27,IF(O28&gt;0,N28,IF(O29&gt;0,N29,IF(O30&gt;0,N30,IF(O31&gt;0,N31,IF(O32&gt;0,N32,IF(O33&gt;0,N33,IF(O34&gt;0,N34,IF(O35&gt;0,N35,IF(O36&gt;0,N36,IF(O37&gt;0,N37,""))))))))))))))))))))))))))))))</f>
        <v/>
      </c>
      <c r="R8" s="1371" t="str">
        <f ca="1">IF(ISNA(VLOOKUP(Q8,$Y$8:$AA$41,2,FALSE))=TRUE,"",VLOOKUP(Q8,$Y$8:$AA$41,2,FALSE))</f>
        <v/>
      </c>
      <c r="S8" s="1371" t="str">
        <f ca="1">IF(ISNA(VLOOKUP(Q8,$Y$8:$AA$41,3,FALSE))=TRUE,"",VLOOKUP(Q8,$Y$8:$AA$41,3,FALSE))</f>
        <v/>
      </c>
      <c r="T8" s="1403" t="str">
        <f ca="1">IF(ISNA(VLOOKUP(Q8,$N$8:$O$37,2,FALSE))=TRUE,"",VLOOKUP(Q8,$N$8:$O$37,2,FALSE))</f>
        <v/>
      </c>
      <c r="U8" s="1385"/>
      <c r="V8" s="1357"/>
      <c r="Y8" s="1281" t="s">
        <v>803</v>
      </c>
      <c r="Z8" s="1282" t="s">
        <v>808</v>
      </c>
      <c r="AA8" s="1282" t="s">
        <v>809</v>
      </c>
    </row>
    <row r="9" spans="1:27" x14ac:dyDescent="0.2">
      <c r="A9" s="1303">
        <v>2</v>
      </c>
      <c r="B9" s="1362"/>
      <c r="C9" s="1342"/>
      <c r="D9" s="1342"/>
      <c r="E9" s="1670"/>
      <c r="F9" s="1343"/>
      <c r="G9" s="1344"/>
      <c r="H9" s="1345"/>
      <c r="I9" s="1346">
        <f t="shared" si="0"/>
        <v>0</v>
      </c>
      <c r="J9" s="550"/>
      <c r="K9" s="2042"/>
      <c r="L9" s="1260" t="s">
        <v>817</v>
      </c>
      <c r="M9" s="1260" t="s">
        <v>810</v>
      </c>
      <c r="N9" s="1260" t="s">
        <v>804</v>
      </c>
      <c r="O9" s="1261">
        <f t="shared" ref="O9:O12" ca="1" si="1">SUMIF($B$8:$I$22,N9,$I$8:$I$22)</f>
        <v>0</v>
      </c>
      <c r="P9" s="1261"/>
      <c r="Q9" s="1375" t="str">
        <f ca="1">IF(AND(SavingAccount&gt;0,N9&lt;&gt;Q8),N9,IF(AND(CheckingAccoint&gt;0,N10&lt;&gt;Q8),N10,IF(AND(TimeDeposit&gt;0,N11&lt;&gt;Q8),N11,IF(AND(OtherCash&lt;&gt;0,N12&lt;&gt;Q8),N12,IF(AND(O13&lt;&gt;0,N13&lt;&gt;Q8),N13,IF(AND(O14&lt;&gt;0,N14&lt;&gt;Q8),N14,IF(AND(O15&lt;&gt;0,N15&lt;&gt;Q8),N15,IF(AND(O16&lt;&gt;0,N16&lt;&gt;Q8),N16,IF(AND(O17&lt;&gt;0,N17&lt;&gt;Q8),N17,IF(AND(O18&lt;&gt;0,N18&lt;&gt;Q8),N18,IF(AND(O19&lt;&gt;0,N19&lt;&gt;Q8),N19,IF(AND(O20&lt;&gt;0,N20&lt;&gt;Q8),N20,IF(AND(O21&lt;&gt;0,N21&lt;&gt;Q8),N21,IF(AND(O22&lt;&gt;0,N22&lt;&gt;Q8),N22,IF(AND(O23&lt;&gt;0,N23&lt;&gt;Q8),N23,IF(AND(O24&lt;&gt;0,N24&lt;&gt;Q8),N24,IF(AND(O25&lt;&gt;0,N25&lt;&gt;Q8),N25,IF(AND(O26&lt;&gt;0,N26&lt;&gt;Q8),N26,IF(AND(O27&lt;&gt;0,N27&lt;&gt;Q8),N27,IF(AND(O28&lt;&gt;0,N28&lt;&gt;Q8),N28,IF(AND(O29&lt;&gt;0,N29&lt;&gt;Q8),N29,IF(AND(O30&lt;&gt;0,N30&lt;&gt;Q8),N30,IF(AND(O31&lt;&gt;0,N31&lt;&gt;Q8),N31,IF(AND(O32&lt;&gt;0,N32&lt;&gt;Q8),N32,IF(AND(O33&lt;&gt;0,N33&lt;&gt;Q8),N33,IF(AND(O34&lt;&gt;0,N34&lt;&gt;Q8),N34,IF(AND(O35&lt;&gt;0,N35&lt;&gt;Q8),N35,IF(AND(O36&lt;&gt;0,N36&lt;&gt;Q8),N36,IF(AND(O37&lt;&gt;0,N37&lt;&gt;Q8),N37,"")))))))))))))))))))))))))))))</f>
        <v/>
      </c>
      <c r="R9" s="1367" t="str">
        <f t="shared" ref="R9:R37" ca="1" si="2">IF(ISNA(VLOOKUP(Q9,$Y$8:$AA$41,2,FALSE))=TRUE,"",VLOOKUP(Q9,$Y$8:$AA$41,2,FALSE))</f>
        <v/>
      </c>
      <c r="S9" s="1367" t="str">
        <f t="shared" ref="S9:S37" ca="1" si="3">IF(ISNA(VLOOKUP(Q9,$Y$8:$AA$41,3,FALSE))=TRUE,"",VLOOKUP(Q9,$Y$8:$AA$41,3,FALSE))</f>
        <v/>
      </c>
      <c r="T9" s="1403" t="str">
        <f t="shared" ref="T9:T37" ca="1" si="4">IF(ISNA(VLOOKUP(Q9,$N$8:$O$37,2,FALSE))=TRUE,"",VLOOKUP(Q9,$N$8:$O$37,2,FALSE))</f>
        <v/>
      </c>
      <c r="U9" s="1386"/>
      <c r="V9" s="1357"/>
      <c r="Y9" s="1281" t="s">
        <v>804</v>
      </c>
      <c r="Z9" s="1283" t="s">
        <v>817</v>
      </c>
      <c r="AA9" s="1283" t="s">
        <v>810</v>
      </c>
    </row>
    <row r="10" spans="1:27" x14ac:dyDescent="0.2">
      <c r="A10" s="1303">
        <v>3</v>
      </c>
      <c r="B10" s="1362"/>
      <c r="C10" s="1342"/>
      <c r="D10" s="1342"/>
      <c r="E10" s="1670"/>
      <c r="F10" s="1343"/>
      <c r="G10" s="1344"/>
      <c r="H10" s="1345"/>
      <c r="I10" s="1346">
        <f t="shared" si="0"/>
        <v>0</v>
      </c>
      <c r="J10" s="550"/>
      <c r="K10" s="2042"/>
      <c r="L10" s="1259" t="s">
        <v>816</v>
      </c>
      <c r="M10" s="1259" t="s">
        <v>811</v>
      </c>
      <c r="N10" s="1260" t="s">
        <v>805</v>
      </c>
      <c r="O10" s="1261">
        <f t="shared" ca="1" si="1"/>
        <v>0</v>
      </c>
      <c r="P10" s="1261"/>
      <c r="Q10" s="1375" t="str">
        <f ca="1">IF(AND(CheckingAccoint&gt;0,N10&lt;&gt;Q9,N10&lt;&gt;Q8),N10,IF(AND(TimeDeposit&gt;0,N11&lt;&gt;Q9,N11&lt;&gt;Q8),N11,IF(AND(OtherCash&lt;&gt;0,N12&lt;&gt;Q9,N12&lt;&gt;Q8),N12,IF(AND(O13&lt;&gt;0,N13&lt;&gt;Q9,N13&lt;&gt;Q8),N13,IF(AND(O14&lt;&gt;0,N14&lt;&gt;Q9,N14&lt;&gt;Q8),N14,IF(AND(O15&lt;&gt;0,N15&lt;&gt;Q9,N15&lt;&gt;Q8),N15,IF(AND(O16&lt;&gt;0,N16&lt;&gt;Q9,N16&lt;&gt;Q8),N16,IF(AND(O17&lt;&gt;0,N17&lt;&gt;Q9,N17&lt;&gt;Q8),N17,IF(AND(O18&lt;&gt;0,N18&lt;&gt;Q9,N18&lt;&gt;Q8),N18,IF(AND(O19&lt;&gt;0,N19&lt;&gt;Q9,N19&lt;&gt;Q8),N19,IF(AND(O20&lt;&gt;0,N20&lt;&gt;Q9,N20&lt;&gt;Q8),N20,IF(AND(O21&lt;&gt;0,N21&lt;&gt;Q9,N21&lt;&gt;Q8),N21,IF(AND(O22&lt;&gt;0,N22&lt;&gt;Q9,N22&lt;&gt;Q8),N22,IF(AND(O23&lt;&gt;0,N23&lt;&gt;Q9,N23&lt;&gt;Q8),N23,IF(AND(O24&lt;&gt;0,N24&lt;&gt;Q9,N24&lt;&gt;Q8),N24,IF(AND(O25&lt;&gt;0,N25&lt;&gt;Q9,N25&lt;&gt;Q8),N25,IF(AND(O26&lt;&gt;0,N26&lt;&gt;Q9,N26&lt;&gt;Q8),N26,IF(AND(O27&lt;&gt;0,N27&lt;&gt;Q9,N27&lt;&gt;Q8),N27,IF(AND(O28&lt;&gt;0,N28&lt;&gt;Q9,N28&lt;&gt;Q8),N28,IF(AND(O29&lt;&gt;0,N29&lt;&gt;Q9,N29&lt;&gt;Q8),N29,IF(AND(O30&lt;&gt;0,N30&lt;&gt;Q9,N30&lt;&gt;Q8),N30,IF(AND(O31&lt;&gt;0,N31&lt;&gt;Q9,N31&lt;&gt;Q8),N31,IF(AND(O32&lt;&gt;0,N32&lt;&gt;Q9,N32&lt;&gt;Q8),N32,IF(AND(O33&lt;&gt;0,N33&lt;&gt;Q9,N33&lt;&gt;Q8),N33,IF(AND(O34&lt;&gt;0,N34&lt;&gt;Q9,N34&lt;&gt;Q8),N34,IF(AND(O35&lt;&gt;0,N35&lt;&gt;Q9,N35&lt;&gt;Q8),N35,IF(AND(O36&lt;&gt;0,N36&lt;&gt;Q9,N36&lt;&gt;Q8),N36,IF(AND(O37&lt;&gt;0,N37&lt;&gt;Q9,N37&lt;&gt;Q8),N37,""))))))))))))))))))))))))))))</f>
        <v/>
      </c>
      <c r="R10" s="1367" t="str">
        <f t="shared" ca="1" si="2"/>
        <v/>
      </c>
      <c r="S10" s="1367" t="str">
        <f t="shared" ca="1" si="3"/>
        <v/>
      </c>
      <c r="T10" s="1403" t="str">
        <f t="shared" ca="1" si="4"/>
        <v/>
      </c>
      <c r="U10" s="1386"/>
      <c r="V10" s="1357"/>
      <c r="Y10" s="1281" t="s">
        <v>805</v>
      </c>
      <c r="Z10" s="1282" t="s">
        <v>816</v>
      </c>
      <c r="AA10" s="1282" t="s">
        <v>811</v>
      </c>
    </row>
    <row r="11" spans="1:27" x14ac:dyDescent="0.2">
      <c r="A11" s="1303">
        <v>4</v>
      </c>
      <c r="B11" s="1362"/>
      <c r="C11" s="1342"/>
      <c r="D11" s="1342"/>
      <c r="E11" s="1670"/>
      <c r="F11" s="1343"/>
      <c r="G11" s="1344"/>
      <c r="H11" s="1345"/>
      <c r="I11" s="1346">
        <f t="shared" si="0"/>
        <v>0</v>
      </c>
      <c r="J11" s="550"/>
      <c r="K11" s="2042"/>
      <c r="L11" s="1259" t="s">
        <v>815</v>
      </c>
      <c r="M11" s="1259" t="s">
        <v>812</v>
      </c>
      <c r="N11" s="1260" t="s">
        <v>806</v>
      </c>
      <c r="O11" s="1261">
        <f t="shared" ca="1" si="1"/>
        <v>0</v>
      </c>
      <c r="P11" s="1261"/>
      <c r="Q11" s="1379" t="str">
        <f ca="1">IF(AND(TimeDeposit&gt;0,N11&lt;&gt;Q10,N11&lt;&gt;Q9,N11&lt;&gt;Q8),N11,IF(AND(OtherCash&lt;&gt;0,N12&lt;&gt;Q10,N12&lt;&gt;Q9,N12&lt;&gt;Q8),N12,IF(AND(O13&lt;&gt;0,N13&lt;&gt;Q10,N13&lt;&gt;Q9,N13&lt;&gt;Q8),N13,IF(AND(O14&lt;&gt;0,N14&lt;&gt;Q10,N14&lt;&gt;Q9,N14&lt;&gt;Q8),N14,IF(AND(O15&lt;&gt;0,N15&lt;&gt;Q10,N15&lt;&gt;Q9,N15&lt;&gt;Q8),N15,IF(AND(O16&lt;&gt;0,N16&lt;&gt;Q10,N16&lt;&gt;Q9,N16&lt;&gt;Q8),N16,IF(AND(O17&lt;&gt;0,N17&lt;&gt;Q10,N17&lt;&gt;Q9,N17&lt;&gt;Q8),N17,IF(AND(O18&lt;&gt;0,N18&lt;&gt;Q10,N18&lt;&gt;Q9,N18&lt;&gt;Q8),N18,IF(AND(O19&lt;&gt;0,N19&lt;&gt;Q10,N19&lt;&gt;Q9,N19&lt;&gt;Q8),N19,IF(AND(O20&lt;&gt;0,N20&lt;&gt;Q10,N20&lt;&gt;Q9,N20&lt;&gt;Q8),N20,IF(AND(O21&lt;&gt;0,N21&lt;&gt;Q10,N21&lt;&gt;Q9,N21&lt;&gt;Q8),N21,IF(AND(O22&lt;&gt;0,N22&lt;&gt;Q10,N22&lt;&gt;Q9,N22&lt;&gt;Q8),N22,IF(AND(O23&lt;&gt;0,N23&lt;&gt;Q10,N23&lt;&gt;Q9,N23&lt;&gt;Q8),N23,IF(AND(O24&lt;&gt;0,N24&lt;&gt;Q10,N24&lt;&gt;Q9,N24&lt;&gt;Q8),N24,IF(AND(O25&lt;&gt;0,N25&lt;&gt;Q10,N25&lt;&gt;Q9,N25&lt;&gt;Q8),N25,IF(AND(O26&lt;&gt;0,N26&lt;&gt;Q10,N26&lt;&gt;Q9,N26&lt;&gt;Q8),N26,IF(AND(O27&lt;&gt;0,N27&lt;&gt;Q10,N27&lt;&gt;Q9,N27&lt;&gt;Q8),N27,IF(AND(O28&lt;&gt;0,N28&lt;&gt;Q10,N28&lt;&gt;Q9,N28&lt;&gt;Q8),N28,IF(AND(O29&lt;&gt;0,N29&lt;&gt;Q10,N29&lt;&gt;Q9,N29&lt;&gt;Q8),N29,IF(AND(O30&lt;&gt;0,N30&lt;&gt;Q10,N30&lt;&gt;Q9,N30&lt;&gt;Q8),N30,IF(AND(O31&lt;&gt;0,N31&lt;&gt;Q10,N31&lt;&gt;Q9,N31&lt;&gt;Q8),N31,IF(AND(O32&lt;&gt;0,N32&lt;&gt;Q10,N32&lt;&gt;Q9,N32&lt;&gt;Q8),N32,IF(AND(O33&lt;&gt;0,N33&lt;&gt;Q10,N33&lt;&gt;Q9,N33&lt;&gt;Q8),N33,IF(AND(O34&lt;&gt;0,N34&lt;&gt;Q10,N34&lt;&gt;Q9,N34&lt;&gt;Q8),N34,IF(AND(O35&lt;&gt;0,N35&lt;&gt;Q10,N35&lt;&gt;Q9,N35&lt;&gt;Q8),N35,IF(AND(O36&lt;&gt;0,N36&lt;&gt;Q10,N36&lt;&gt;Q9,N36&lt;&gt;Q8),N36,IF(AND(O37&lt;&gt;0,N37&lt;&gt;Q10,N37&lt;&gt;Q9,N37&lt;&gt;Q8),N37,"")))))))))))))))))))))))))))</f>
        <v/>
      </c>
      <c r="R11" s="1380" t="str">
        <f t="shared" ca="1" si="2"/>
        <v/>
      </c>
      <c r="S11" s="1380" t="str">
        <f t="shared" ca="1" si="3"/>
        <v/>
      </c>
      <c r="T11" s="1403" t="str">
        <f t="shared" ca="1" si="4"/>
        <v/>
      </c>
      <c r="U11" s="1386"/>
      <c r="V11" s="1357"/>
      <c r="Y11" s="1281" t="s">
        <v>806</v>
      </c>
      <c r="Z11" s="1282" t="s">
        <v>815</v>
      </c>
      <c r="AA11" s="1282" t="s">
        <v>812</v>
      </c>
    </row>
    <row r="12" spans="1:27" x14ac:dyDescent="0.2">
      <c r="A12" s="1303">
        <v>5</v>
      </c>
      <c r="B12" s="1362"/>
      <c r="C12" s="1342"/>
      <c r="D12" s="1342"/>
      <c r="E12" s="1670"/>
      <c r="F12" s="1343"/>
      <c r="G12" s="1344"/>
      <c r="H12" s="1345"/>
      <c r="I12" s="1346">
        <f t="shared" si="0"/>
        <v>0</v>
      </c>
      <c r="J12" s="550"/>
      <c r="K12" s="2042"/>
      <c r="L12" s="1263" t="s">
        <v>814</v>
      </c>
      <c r="M12" s="1263" t="s">
        <v>813</v>
      </c>
      <c r="N12" s="1264" t="s">
        <v>807</v>
      </c>
      <c r="O12" s="1261">
        <f t="shared" ca="1" si="1"/>
        <v>0</v>
      </c>
      <c r="P12" s="1261"/>
      <c r="Q12" s="1376" t="str">
        <f ca="1">IF(AND(OtherCash&lt;&gt;0,N12&lt;&gt;Q10,N12&lt;&gt;Q11,N12&lt;&gt;Q9,N12&lt;&gt;Q8),N12,IF(AND(O13&lt;&gt;0,N13&lt;&gt;Q11,N13&lt;&gt;Q10,N13&lt;&gt;Q9,N13&lt;&gt;Q8),N13,IF(AND(O14&lt;&gt;0,N14&lt;&gt;Q11,N14&lt;&gt;Q10,N14&lt;&gt;Q9,N14&lt;&gt;Q8),N14,IF(AND(O15&lt;&gt;0,N15&lt;&gt;Q11,N15&lt;&gt;Q10,N15&lt;&gt;Q9,N15&lt;&gt;Q8),N15,IF(AND(O16&lt;&gt;0,N16&lt;&gt;Q11,N16&lt;&gt;Q10,N16&lt;&gt;Q9,N16&lt;&gt;Q8),N16,IF(AND(O17&lt;&gt;0,N17&lt;&gt;Q11,N17&lt;&gt;Q10,N17&lt;&gt;Q9,N17&lt;&gt;Q8),N17,IF(AND(O18&lt;&gt;0,N18&lt;&gt;Q11,N18&lt;&gt;Q10,N18&lt;&gt;Q9,N18&lt;&gt;Q8),N18,IF(AND(O19&lt;&gt;0,N19&lt;&gt;Q11,N19&lt;&gt;Q10,N19&lt;&gt;Q9,N19&lt;&gt;Q8),N19,IF(AND(O20&lt;&gt;0,N20&lt;&gt;Q11,N20&lt;&gt;Q10,N20&lt;&gt;Q9,N20&lt;&gt;Q8),N20,IF(AND(O21&lt;&gt;0,N21&lt;&gt;Q11,N21&lt;&gt;Q10,N21&lt;&gt;Q9,N21&lt;&gt;Q8),N21,IF(AND(O22&lt;&gt;0,N22&lt;&gt;Q11,N22&lt;&gt;Q10,N22&lt;&gt;Q9,N22&lt;&gt;Q8),N22,IF(AND(O23&lt;&gt;0,N23&lt;&gt;Q11,N23&lt;&gt;Q10,N23&lt;&gt;Q9,N23&lt;&gt;Q8),N23,IF(AND(O24&lt;&gt;0,N24&lt;&gt;Q11,N24&lt;&gt;Q10,N24&lt;&gt;Q9,N24&lt;&gt;Q8),N24,IF(AND(O25&lt;&gt;0,N25&lt;&gt;Q11,N25&lt;&gt;Q10,N25&lt;&gt;Q9,N25&lt;&gt;Q8),N25,IF(AND(O26&lt;&gt;0,N26&lt;&gt;Q11,N26&lt;&gt;Q10,N26&lt;&gt;Q9,N26&lt;&gt;Q8),N26,IF(AND(O27&lt;&gt;0,N27&lt;&gt;Q11,N27&lt;&gt;Q10,N27&lt;&gt;Q9,N27&lt;&gt;Q8),N27,IF(AND(O28&lt;&gt;0,N28&lt;&gt;Q11,N28&lt;&gt;Q10,N28&lt;&gt;Q9,N28&lt;&gt;Q8),N28,IF(AND(O29&lt;&gt;0,N29&lt;&gt;Q11,N29&lt;&gt;Q10,N29&lt;&gt;Q9,N29&lt;&gt;Q8),N29,IF(AND(O30&lt;&gt;0,N30&lt;&gt;Q11,N30&lt;&gt;Q10,N30&lt;&gt;Q9,N30&lt;&gt;Q8),N30,IF(AND(O31&lt;&gt;0,N31&lt;&gt;Q11,N31&lt;&gt;Q10,N31&lt;&gt;Q9,N31&lt;&gt;Q8),N31,IF(AND(O32&lt;&gt;0,N32&lt;&gt;Q11,N32&lt;&gt;Q10,N32&lt;&gt;Q9,N32&lt;&gt;Q8),N32,IF(AND(O33&lt;&gt;0,N33&lt;&gt;Q11,N33&lt;&gt;Q10,N33&lt;&gt;Q9,N33&lt;&gt;Q8),N33,IF(AND(O34&lt;&gt;0,N34&lt;&gt;Q11,N34&lt;&gt;Q10,N34&lt;&gt;Q9,N34&lt;&gt;Q8),N34,IF(AND(O35&lt;&gt;0,N35&lt;&gt;Q11,N35&lt;&gt;Q10,N35&lt;&gt;Q9,N35&lt;&gt;Q8),N35,IF(AND(O36&lt;&gt;0,N36&lt;&gt;Q11,N36&lt;&gt;Q10,N36&lt;&gt;Q9,N36&lt;&gt;Q8),N36,IF(AND(O37&lt;&gt;0,N37&lt;&gt;Q11,N37&lt;&gt;Q10,N37&lt;&gt;Q9,N37&lt;&gt;Q8),N37,""))))))))))))))))))))))))))</f>
        <v/>
      </c>
      <c r="R12" s="1368" t="str">
        <f t="shared" ca="1" si="2"/>
        <v/>
      </c>
      <c r="S12" s="1368" t="str">
        <f t="shared" ca="1" si="3"/>
        <v/>
      </c>
      <c r="T12" s="1403" t="str">
        <f t="shared" ca="1" si="4"/>
        <v/>
      </c>
      <c r="U12" s="1386"/>
      <c r="V12" s="1357"/>
      <c r="Y12" s="1284" t="s">
        <v>807</v>
      </c>
      <c r="Z12" s="1285" t="s">
        <v>814</v>
      </c>
      <c r="AA12" s="1285" t="s">
        <v>813</v>
      </c>
    </row>
    <row r="13" spans="1:27" x14ac:dyDescent="0.2">
      <c r="A13" s="1303">
        <v>6</v>
      </c>
      <c r="B13" s="1362"/>
      <c r="C13" s="1342"/>
      <c r="D13" s="1342"/>
      <c r="E13" s="1670"/>
      <c r="F13" s="1343"/>
      <c r="G13" s="1344"/>
      <c r="H13" s="1345"/>
      <c r="I13" s="1346">
        <f t="shared" si="0"/>
        <v>0</v>
      </c>
      <c r="J13" s="550"/>
      <c r="K13" s="2042" t="s">
        <v>818</v>
      </c>
      <c r="L13" s="1259" t="s">
        <v>820</v>
      </c>
      <c r="M13" s="1259" t="s">
        <v>881</v>
      </c>
      <c r="N13" s="1265" t="s">
        <v>819</v>
      </c>
      <c r="O13" s="1261">
        <f ca="1">SUMIF($B$29:$I$33,N13,$I$29:$I$33)</f>
        <v>0</v>
      </c>
      <c r="P13" s="1261"/>
      <c r="Q13" s="1376" t="str">
        <f ca="1">IF(AND(O13&lt;&gt;0,N13&lt;&gt;Q12,N13&lt;&gt;Q11,N13&lt;&gt;Q10,N13&lt;&gt;Q9,N13&lt;&gt;Q8),N13,IF(AND(O14&lt;&gt;0,N14&lt;&gt;Q12,N14&lt;&gt;Q11,N14&lt;&gt;Q10,N14&lt;&gt;Q9,N14&lt;&gt;Q8),N14,IF(AND(O15&lt;&gt;0,N15&lt;&gt;Q12,N15&lt;&gt;Q11,N15&lt;&gt;Q10,N15&lt;&gt;Q9,N15&lt;&gt;Q8),N15,IF(AND(O16&lt;&gt;0,N16&lt;&gt;Q12,N16&lt;&gt;Q11,N16&lt;&gt;Q10,N16&lt;&gt;Q9,N16&lt;&gt;Q8),N16,IF(AND(O17&lt;&gt;0,N17&lt;&gt;Q12,N17&lt;&gt;Q11,N17&lt;&gt;Q10,N17&lt;&gt;Q9,N17&lt;&gt;Q8),N17,IF(AND(O18&lt;&gt;0,N18&lt;&gt;Q12,N18&lt;&gt;Q11,N18&lt;&gt;Q10,N18&lt;&gt;Q9,N18&lt;&gt;Q8),N18,IF(AND(O19&lt;&gt;0,N19&lt;&gt;Q12,N19&lt;&gt;Q11,N19&lt;&gt;Q10,N19&lt;&gt;Q9,N19&lt;&gt;Q8),N19,IF(AND(O20&lt;&gt;0,N20&lt;&gt;Q12,N20&lt;&gt;Q11,N20&lt;&gt;Q10,N20&lt;&gt;Q9,N20&lt;&gt;Q8),N20,IF(AND(O21&lt;&gt;0,N21&lt;&gt;Q12,N21&lt;&gt;Q11,N21&lt;&gt;Q10,N21&lt;&gt;Q9,N21&lt;&gt;Q8),N21,IF(AND(O22&lt;&gt;0,N22&lt;&gt;Q12,N22&lt;&gt;Q11,N22&lt;&gt;Q10,N22&lt;&gt;Q9,N22&lt;&gt;Q8),N22,IF(AND(O23&lt;&gt;0,N23&lt;&gt;Q12,N23&lt;&gt;Q11,N23&lt;&gt;Q10,N23&lt;&gt;Q9,N20&lt;&gt;Q8),N23,IF(AND(O24&lt;&gt;0,N24&lt;&gt;Q12,N24&lt;&gt;Q11,N24&lt;&gt;Q10,N24&lt;&gt;Q9,N24&lt;&gt;Q8),N24,IF(AND(O25&lt;&gt;0,N25&lt;&gt;Q12,N25&lt;&gt;Q11,N25&lt;&gt;Q10,N25&lt;&gt;Q9,N25&lt;&gt;Q8),N25,IF(AND(O26&lt;&gt;0,N26&lt;&gt;Q12,N26&lt;&gt;Q11,N26&lt;&gt;Q10,N26&lt;&gt;Q9,N26&lt;&gt;Q8),N26,IF(AND(O27&lt;&gt;0,N27&lt;&gt;Q12,N27&lt;&gt;Q11,N27&lt;&gt;Q10,N27&lt;&gt;Q9,N27&lt;&gt;Q8),N27,IF(AND(O28&lt;&gt;0,N28&lt;&gt;Q12,N28&lt;&gt;Q11,N28&lt;&gt;Q10,N28&lt;&gt;Q9,N28&lt;&gt;Q8),N28,IF(AND(O29&lt;&gt;0,N29&lt;&gt;Q12,N29&lt;&gt;Q11,N29&lt;&gt;Q10,N29&lt;&gt;Q9,N29&lt;&gt;Q8),N29,IF(AND(O30&lt;&gt;0,N30&lt;&gt;Q12,N30&lt;&gt;Q11,N30&lt;&gt;Q10,N30&lt;&gt;Q9,N30&lt;&gt;Q8),N30,IF(AND(O31&lt;&gt;0,N31&lt;&gt;Q12,N31&lt;&gt;Q11,N31&lt;&gt;Q10,N31&lt;&gt;Q9,N31&lt;&gt;Q8),N31,IF(AND(O32&lt;&gt;0,N32&lt;&gt;Q12,N32&lt;&gt;Q11,N32&lt;&gt;Q10,N32&lt;&gt;Q9,N32&lt;&gt;Q8),N32,IF(AND(O33&lt;&gt;0,N33&lt;&gt;Q12,N33&lt;&gt;Q11,N33&lt;&gt;Q10,N33&lt;&gt;Q9,N33&lt;&gt;Q8),N33,IF(AND(O34&lt;&gt;0,N34&lt;&gt;Q12,N34&lt;&gt;Q11,N34&lt;&gt;Q10,N34&lt;&gt;Q9,N34&lt;&gt;Q8),N34,IF(AND(O35&lt;&gt;0,N35&lt;&gt;Q12,N35&lt;&gt;Q11,N35&lt;&gt;Q10,N35&lt;&gt;Q9,N35&lt;&gt;Q8),N35,IF(AND(O36&lt;&gt;0,N36&lt;&gt;Q12,N36&lt;&gt;Q11,N36&lt;&gt;Q10,N36&lt;&gt;Q9,N36&lt;&gt;Q8),N36,IF(AND(O37&lt;&gt;0,N37&lt;&gt;Q12,N37&lt;&gt;Q11,N37&lt;&gt;Q10,N37&lt;&gt;Q9,N37&lt;&gt;Q8),N37,"")))))))))))))))))))))))))</f>
        <v/>
      </c>
      <c r="R13" s="1368" t="str">
        <f t="shared" ca="1" si="2"/>
        <v/>
      </c>
      <c r="S13" s="1368" t="str">
        <f t="shared" ca="1" si="3"/>
        <v/>
      </c>
      <c r="T13" s="1403" t="str">
        <f t="shared" ca="1" si="4"/>
        <v/>
      </c>
      <c r="U13" s="1386"/>
      <c r="V13" s="1357"/>
      <c r="Y13" s="1286" t="s">
        <v>819</v>
      </c>
      <c r="Z13" s="1282" t="s">
        <v>820</v>
      </c>
      <c r="AA13" s="1282" t="s">
        <v>881</v>
      </c>
    </row>
    <row r="14" spans="1:27" x14ac:dyDescent="0.2">
      <c r="A14" s="1303">
        <v>7</v>
      </c>
      <c r="B14" s="1362"/>
      <c r="C14" s="1342"/>
      <c r="D14" s="1342"/>
      <c r="E14" s="1670"/>
      <c r="F14" s="1343"/>
      <c r="G14" s="1344"/>
      <c r="H14" s="1345"/>
      <c r="I14" s="1346">
        <f t="shared" si="0"/>
        <v>0</v>
      </c>
      <c r="J14" s="550"/>
      <c r="K14" s="2042"/>
      <c r="L14" s="1263" t="s">
        <v>822</v>
      </c>
      <c r="M14" s="1263" t="s">
        <v>882</v>
      </c>
      <c r="N14" s="1264" t="s">
        <v>821</v>
      </c>
      <c r="O14" s="1261">
        <f ca="1">SUMIF($B$29:$I$33,N14,$I$29:$I$33)</f>
        <v>0</v>
      </c>
      <c r="P14" s="1261"/>
      <c r="Q14" s="1376" t="str">
        <f ca="1">IF(AND(O14&lt;&gt;0,N14&lt;&gt;Q13,N14&lt;&gt;Q12,N14&lt;&gt;Q11,N14&lt;&gt;Q10,N14&lt;&gt;Q9,N14&lt;&gt;Q8),N14,IF(AND(O15&lt;&gt;0,N15&lt;&gt;Q13,N15&lt;&gt;Q12,N15&lt;&gt;Q11,N15&lt;&gt;Q10,N15&lt;&gt;Q9,N15&lt;&gt;Q8),N15,IF(AND(O16&lt;&gt;0,N16&lt;&gt;Q13,N16&lt;&gt;Q12,N16&lt;&gt;Q11,N16&lt;&gt;Q10,N16&lt;&gt;Q9,N16&lt;&gt;Q8),N16,IF(AND(O17&lt;&gt;0,N17&lt;&gt;Q13,N17&lt;&gt;Q12,N17&lt;&gt;Q11,N17&lt;&gt;Q10,N17&lt;&gt;Q9,N17&lt;&gt;Q8),N17,IF(AND(O18&lt;&gt;0,N18&lt;&gt;Q13,N18&lt;&gt;Q12,N18&lt;&gt;Q11,N18&lt;&gt;Q10,N18&lt;&gt;Q9,N18&lt;&gt;Q8),N18,IF(AND(O19&lt;&gt;0,N19&lt;&gt;Q13,N19&lt;&gt;Q12,N19&lt;&gt;Q11,N19&lt;&gt;Q10,N19&lt;&gt;Q9,N19&lt;&gt;Q8),N19,IF(AND(O20&lt;&gt;0,N20&lt;&gt;Q13,N20&lt;&gt;Q12,N20&lt;&gt;Q11,N20&lt;&gt;Q10,N20&lt;&gt;Q9,N20&lt;&gt;Q8),N20,IF(AND(O21&lt;&gt;0,N21&lt;&gt;Q13,N21&lt;&gt;Q12,N21&lt;&gt;Q11,N21&lt;&gt;Q10,N21&lt;&gt;Q9,N21&lt;&gt;Q8),N21,IF(AND(O22&lt;&gt;0,N22&lt;&gt;Q13,N22&lt;&gt;Q12,N22&lt;&gt;Q11,N22&lt;&gt;Q10,N22&lt;&gt;Q9,N21&lt;&gt;Q8),N22,IF(AND(O23&lt;&gt;0,N23&lt;&gt;Q13,N23&lt;&gt;Q12,N23&lt;&gt;Q11,N23&lt;&gt;Q10,N23&lt;&gt;Q9,N23&lt;&gt;Q8),N23,IF(AND(O24&lt;&gt;0,N24&lt;&gt;Q13,N24&lt;&gt;Q12,N24&lt;&gt;Q11,N24&lt;&gt;Q10,N24&lt;&gt;Q9,N24&lt;&gt;Q8),N24,IF(AND(O25&lt;&gt;0,N25&lt;&gt;Q13,N25&lt;&gt;Q12,N25&lt;&gt;Q11,N25&lt;&gt;Q10,N25&lt;&gt;Q9,N25&lt;&gt;Q8),N25,IF(AND(O26&lt;&gt;0,N26&lt;&gt;Q13,N26&lt;&gt;Q12,N26&lt;&gt;Q11,N26&lt;&gt;Q10,N26&lt;&gt;Q9,N26&lt;&gt;Q8),N26,IF(AND(O27&lt;&gt;0,N27&lt;&gt;Q13,N27&lt;&gt;Q12,N27&lt;&gt;Q11,N27&lt;&gt;Q10,N27&lt;&gt;Q9,N27&lt;&gt;Q8),N27,IF(AND(O28&lt;&gt;0,N28&lt;&gt;Q13,N28&lt;&gt;Q12,N28&lt;&gt;Q11,N28&lt;&gt;Q10,N28&lt;&gt;Q9,N28&lt;&gt;Q8),N28,IF(AND(O29&lt;&gt;0,N29&lt;&gt;Q13,N29&lt;&gt;Q12,N29&lt;&gt;Q11,N29&lt;&gt;Q10,N29&lt;&gt;Q9,N29&lt;&gt;Q8),N29,IF(AND(O30&lt;&gt;0,N30&lt;&gt;Q13,N30&lt;&gt;Q12,N30&lt;&gt;Q11,N30&lt;&gt;Q10,N30&lt;&gt;Q9,N30&lt;&gt;Q8),N30,IF(AND(O31&lt;&gt;0,N31&lt;&gt;Q13,N31&lt;&gt;Q12,N31&lt;&gt;Q11,N31&lt;&gt;Q10,N31&lt;&gt;Q9,N31&lt;&gt;Q8),N31,IF(AND(O32&lt;&gt;0,N32&lt;&gt;Q13,N32&lt;&gt;Q12,N32&lt;&gt;Q11,N32&lt;&gt;Q10,N32&lt;&gt;Q9,N32&lt;&gt;Q8),N32,IF(AND(O33&lt;&gt;0,N33&lt;&gt;Q13,N33&lt;&gt;Q12,N33&lt;&gt;Q11,N33&lt;&gt;Q10,N33&lt;&gt;Q9,N33&lt;&gt;Q8),N33,IF(AND(O34&lt;&gt;0,N34&lt;&gt;Q13,N34&lt;&gt;Q12,N34&lt;&gt;Q11,N34&lt;&gt;Q10,N34&lt;&gt;Q9,N34&lt;&gt;Q8),N34,IF(AND(O35&lt;&gt;0,N35&lt;&gt;Q13,N35&lt;&gt;Q12,N35&lt;&gt;Q11,N35&lt;&gt;Q10,N35&lt;&gt;Q9,N35&lt;&gt;Q8),N35,IF(AND(O36&lt;&gt;0,N36&lt;&gt;Q13,N36&lt;&gt;Q12,N36&lt;&gt;Q11,N36&lt;&gt;Q10,N36&lt;&gt;Q9,N36&lt;&gt;Q8),N36,IF(AND(O37&lt;&gt;0,N37&lt;&gt;Q13,N37&lt;&gt;Q12,N37&lt;&gt;Q11,N37&lt;&gt;Q10,N37&lt;&gt;Q9,N37&lt;&gt;Q8),N37,""))))))))))))))))))))))))</f>
        <v/>
      </c>
      <c r="R14" s="1368" t="str">
        <f t="shared" ca="1" si="2"/>
        <v/>
      </c>
      <c r="S14" s="1368" t="str">
        <f t="shared" ca="1" si="3"/>
        <v/>
      </c>
      <c r="T14" s="1403" t="str">
        <f t="shared" ca="1" si="4"/>
        <v/>
      </c>
      <c r="U14" s="1386"/>
      <c r="V14" s="1357"/>
      <c r="Y14" s="1284" t="s">
        <v>821</v>
      </c>
      <c r="Z14" s="1285" t="s">
        <v>822</v>
      </c>
      <c r="AA14" s="1285" t="s">
        <v>882</v>
      </c>
    </row>
    <row r="15" spans="1:27" x14ac:dyDescent="0.2">
      <c r="A15" s="1303">
        <v>8</v>
      </c>
      <c r="B15" s="1362"/>
      <c r="C15" s="1342"/>
      <c r="D15" s="1342"/>
      <c r="E15" s="1670"/>
      <c r="F15" s="1343"/>
      <c r="G15" s="1344"/>
      <c r="H15" s="1345"/>
      <c r="I15" s="1346">
        <f t="shared" si="0"/>
        <v>0</v>
      </c>
      <c r="J15" s="550"/>
      <c r="K15" s="2042" t="s">
        <v>823</v>
      </c>
      <c r="L15" s="1262" t="s">
        <v>825</v>
      </c>
      <c r="M15" s="1262" t="s">
        <v>883</v>
      </c>
      <c r="N15" s="1266" t="s">
        <v>824</v>
      </c>
      <c r="O15" s="1261">
        <f t="shared" ref="O15:O23" ca="1" si="5">SUMIF($B$40:$I$49,N15,$I$40:$I$49)</f>
        <v>0</v>
      </c>
      <c r="P15" s="1261"/>
      <c r="Q15" s="1376" t="str">
        <f ca="1">IF(AND(O15&lt;&gt;0,N15&lt;&gt;Q14,N15&lt;&gt;Q13,N15&lt;&gt;Q12,N15&lt;&gt;Q11,N15&lt;&gt;Q10,N15&lt;&gt;Q9,N15&lt;&gt;Q8),N15,IF(AND(O16&lt;&gt;0,N16&lt;&gt;Q14,N16&lt;&gt;Q13,N16&lt;&gt;Q12,N16&lt;&gt;Q11,N16&lt;&gt;Q10,N16&lt;&gt;Q9,N16&lt;&gt;Q8),N16,IF(AND(O17&lt;&gt;0,N17&lt;&gt;Q14,N17&lt;&gt;Q13,N17&lt;&gt;Q12,N17&lt;&gt;Q11,N17&lt;&gt;Q10,N17&lt;&gt;Q9,N17&lt;&gt;Q8),N17,IF(AND(O18&lt;&gt;0,N18&lt;&gt;Q14,N18&lt;&gt;Q13,N18&lt;&gt;Q12,N18&lt;&gt;Q11,N18&lt;&gt;Q10,N18&lt;&gt;Q9,N18&lt;&gt;Q8),N18,IF(AND(O19&lt;&gt;0,N19&lt;&gt;Q14,N19&lt;&gt;Q13,N19&lt;&gt;Q12,N19&lt;&gt;Q11,N19&lt;&gt;Q10,N19&lt;&gt;Q9,N19&lt;&gt;Q8),N19,IF(AND(O20&lt;&gt;0,N20&lt;&gt;Q14,N20&lt;&gt;Q13,N20&lt;&gt;Q12,N20&lt;&gt;Q11,N20&lt;&gt;Q10,N20&lt;&gt;Q9,N20&lt;&gt;Q8),N20,IF(AND(O21&lt;&gt;0,N21&lt;&gt;Q14,N21&lt;&gt;Q13,N21&lt;&gt;Q12,N21&lt;&gt;Q11,N21&lt;&gt;Q10,N21&lt;&gt;Q9,N21&lt;&gt;Q8),N21,IF(AND(O22&lt;&gt;0,N22&lt;&gt;Q14,N22&lt;&gt;Q13,N22&lt;&gt;Q12,N22&lt;&gt;Q11,N22&lt;&gt;Q10,N22&lt;&gt;Q9,N22&lt;&gt;Q8),N22,IF(AND(O23&lt;&gt;0,N23&lt;&gt;Q14,N23&lt;&gt;Q13,N23&lt;&gt;Q12,N23&lt;&gt;Q11,N23&lt;&gt;Q10,N23&lt;&gt;Q9,N23&lt;&gt;Q8),N23,IF(AND(O24&lt;&gt;0,N24&lt;&gt;Q14,N24&lt;&gt;Q13,N24&lt;&gt;Q12,N24&lt;&gt;Q11,N24&lt;&gt;Q10,N24&lt;&gt;Q9,N24&lt;&gt;Q8),N24,IF(AND(O25&lt;&gt;0,N25&lt;&gt;Q14,N25&lt;&gt;Q13,N25&lt;&gt;Q12,N25&lt;&gt;Q11,N25&lt;&gt;Q10,N25&lt;&gt;Q9,N25&lt;&gt;Q8),N25,IF(AND(O26&lt;&gt;0,N26&lt;&gt;Q14,N26&lt;&gt;Q13,N26&lt;&gt;Q12,N26&lt;&gt;Q11,N26&lt;&gt;Q10,N26&lt;&gt;Q9,N26&lt;&gt;Q8),N26,IF(AND(O27&lt;&gt;0,N27&lt;&gt;Q14,N27&lt;&gt;Q13,N27&lt;&gt;Q12,N27&lt;&gt;Q11,N27&lt;&gt;Q10,N27&lt;&gt;Q9,N27&lt;&gt;Q8),N27,IF(AND(O28&lt;&gt;0,N28&lt;&gt;Q14,N28&lt;&gt;Q13,N28&lt;&gt;Q12,N28&lt;&gt;Q11,N28&lt;&gt;Q10,N28&lt;&gt;Q9,N28&lt;&gt;Q8),N28,IF(AND(O29&lt;&gt;0,N29&lt;&gt;Q14,N29&lt;&gt;Q13,N29&lt;&gt;Q12,N29&lt;&gt;Q11,N29&lt;&gt;Q10,N29&lt;&gt;Q9,N29&lt;&gt;Q8),N29,IF(AND(O30&lt;&gt;0,N30&lt;&gt;Q14,N30&lt;&gt;Q13,N30&lt;&gt;Q12,N30&lt;&gt;Q11,N30&lt;&gt;Q10,N30&lt;&gt;Q9,N30&lt;&gt;Q8),N30,IF(AND(O31&lt;&gt;0,N31&lt;&gt;Q14,N31&lt;&gt;Q13,N31&lt;&gt;Q12,N31&lt;&gt;Q11,N31&lt;&gt;Q10,N31&lt;&gt;Q9,N31&lt;&gt;Q8),N31,IF(AND(O32&lt;&gt;0,N32&lt;&gt;Q14,N32&lt;&gt;Q13,N32&lt;&gt;Q12,N32&lt;&gt;Q11,N32&lt;&gt;Q10,N32&lt;&gt;Q9,N32&lt;&gt;Q8),N32,IF(AND(O33&lt;&gt;0,N33&lt;&gt;Q14,N33&lt;&gt;Q13,N33&lt;&gt;Q12,N33&lt;&gt;Q11,N33&lt;&gt;Q10,N33&lt;&gt;Q9,N33&lt;&gt;Q8),N33,IF(AND(O34&lt;&gt;0,N34&lt;&gt;Q14,N34&lt;&gt;Q13,N34&lt;&gt;Q12,N34&lt;&gt;Q11,N34&lt;&gt;Q10,N34&lt;&gt;Q9,N34&lt;&gt;Q8),N34,IF(AND(O35&lt;&gt;0,N35&lt;&gt;Q14,N35&lt;&gt;Q13,N35&lt;&gt;Q12,N35&lt;&gt;Q11,N35&lt;&gt;Q10,N35&lt;&gt;Q9,N35&lt;&gt;Q8),N35,IF(AND(O36&lt;&gt;0,N36&lt;&gt;Q14,N36&lt;&gt;Q13,N36&lt;&gt;Q12,N36&lt;&gt;Q11,N36&lt;&gt;Q10,N36&lt;&gt;Q9,N36&lt;&gt;Q8),N36,IF(AND(O37&lt;&gt;0,N37&lt;&gt;Q14,N37&lt;&gt;Q13,N37&lt;&gt;Q12,N37&lt;&gt;Q11,N37&lt;&gt;Q10,N37&lt;&gt;Q9,N37&lt;&gt;Q8),N37,"")))))))))))))))))))))))</f>
        <v/>
      </c>
      <c r="R15" s="1368" t="str">
        <f t="shared" ca="1" si="2"/>
        <v/>
      </c>
      <c r="S15" s="1368" t="str">
        <f t="shared" ca="1" si="3"/>
        <v/>
      </c>
      <c r="T15" s="1403" t="str">
        <f t="shared" ca="1" si="4"/>
        <v/>
      </c>
      <c r="U15" s="1386"/>
      <c r="V15" s="1357"/>
      <c r="Y15" s="1287" t="s">
        <v>824</v>
      </c>
      <c r="Z15" s="1278" t="s">
        <v>825</v>
      </c>
      <c r="AA15" s="1278" t="s">
        <v>883</v>
      </c>
    </row>
    <row r="16" spans="1:27" x14ac:dyDescent="0.2">
      <c r="A16" s="1303">
        <v>9</v>
      </c>
      <c r="B16" s="1362"/>
      <c r="C16" s="1342"/>
      <c r="D16" s="1342"/>
      <c r="E16" s="1670"/>
      <c r="F16" s="1343"/>
      <c r="G16" s="1344"/>
      <c r="H16" s="1345"/>
      <c r="I16" s="1346">
        <f t="shared" si="0"/>
        <v>0</v>
      </c>
      <c r="J16" s="550"/>
      <c r="K16" s="2042"/>
      <c r="L16" s="1262" t="s">
        <v>827</v>
      </c>
      <c r="M16" s="1262" t="s">
        <v>884</v>
      </c>
      <c r="N16" s="1266" t="s">
        <v>826</v>
      </c>
      <c r="O16" s="1261">
        <f t="shared" ca="1" si="5"/>
        <v>0</v>
      </c>
      <c r="P16" s="1261"/>
      <c r="Q16" s="1376" t="str">
        <f ca="1">IF(AND(O16&lt;&gt;0,N16&lt;&gt;Q15,N16&lt;&gt;Q14,N16&lt;&gt;Q13,N16&lt;&gt;Q12,N16&lt;&gt;Q11,N16&lt;&gt;Q10,N16&lt;&gt;Q9,N16&lt;&gt;Q8),N16,IF(AND(O17&lt;&gt;0,N17&lt;&gt;Q15,N17&lt;&gt;Q14,N17&lt;&gt;Q13,N17&lt;&gt;Q12,N17&lt;&gt;Q11,N17&lt;&gt;Q10,N17&lt;&gt;Q9,N17&lt;&gt;Q8),N17,IF(AND(O18&lt;&gt;0,N18&lt;&gt;Q15,N18&lt;&gt;Q14,N18&lt;&gt;Q13,N18&lt;&gt;Q12,N18&lt;&gt;Q11,N18&lt;&gt;Q10,N18&lt;&gt;Q9,N18&lt;&gt;Q8),N18,IF(AND(O19&lt;&gt;0,N19&lt;&gt;Q15,N19&lt;&gt;Q14,N19&lt;&gt;Q13,N19&lt;&gt;Q12,N19&lt;&gt;Q11,N19&lt;&gt;Q10,N19&lt;&gt;Q9,N19&lt;&gt;Q8),N19,IF(AND(O20&lt;&gt;0,N20&lt;&gt;Q15,N20&lt;&gt;Q14,N20&lt;&gt;Q13,N20&lt;&gt;Q12,N20&lt;&gt;Q11,N20&lt;&gt;Q10,N20&lt;&gt;Q9,N20&lt;&gt;Q8),N20,IF(AND(O21&lt;&gt;0,N21&lt;&gt;Q15,N21&lt;&gt;Q14,N21&lt;&gt;Q13,N21&lt;&gt;Q12,N21&lt;&gt;Q11,N21&lt;&gt;Q10,N21&lt;&gt;Q9,N21&lt;&gt;Q8),N21,IF(AND(O22&lt;&gt;0,N22&lt;&gt;Q15,N22&lt;&gt;Q14,N22&lt;&gt;Q13,N22&lt;&gt;Q12,N22&lt;&gt;Q11,N22&lt;&gt;Q10,N22&lt;&gt;Q9,N22&lt;&gt;Q8),N22,IF(AND(O23&lt;&gt;0,N23&lt;&gt;Q15,N23&lt;&gt;Q14,N23&lt;&gt;Q13,N23&lt;&gt;Q12,N23&lt;&gt;Q11,N23&lt;&gt;Q10,N23&lt;&gt;Q9,N23&lt;&gt;Q8),N23,IF(AND(O24&lt;&gt;0,N24&lt;&gt;Q15,N24&lt;&gt;Q14,N24&lt;&gt;Q13,N24&lt;&gt;Q12,N24&lt;&gt;Q11,N24&lt;&gt;Q10,N24&lt;&gt;Q9,N24&lt;&gt;Q8),N24,IF(AND(O25&lt;&gt;0,N25&lt;&gt;Q15,N25&lt;&gt;Q14,N25&lt;&gt;Q13,N25&lt;&gt;Q12,N25&lt;&gt;Q11,N25&lt;&gt;Q10,N25&lt;&gt;Q9,N25&lt;&gt;Q8),N25,IF(AND(O26&lt;&gt;0,N26&lt;&gt;Q15,N26&lt;&gt;Q14,N26&lt;&gt;Q13,N26&lt;&gt;Q12,N26&lt;&gt;Q11,N26&lt;&gt;Q10,N26&lt;&gt;Q9,N26&lt;&gt;Q8),N26,IF(AND(O27&lt;&gt;0,N27&lt;&gt;Q15,N27&lt;&gt;Q14,N27&lt;&gt;Q13,N27&lt;&gt;Q12,N27&lt;&gt;Q11,N27&lt;&gt;Q10,N27&lt;&gt;Q9,N27&lt;&gt;Q8),N27,IF(AND(O28&lt;&gt;0,N28&lt;&gt;Q15,N28&lt;&gt;Q14,N28&lt;&gt;Q13,N28&lt;&gt;Q12,N28&lt;&gt;Q11,N28&lt;&gt;Q10,N28&lt;&gt;Q9,N28&lt;&gt;Q8),N28,IF(AND(O29&lt;&gt;0,N29&lt;&gt;Q15,N29&lt;&gt;Q14,N29&lt;&gt;Q13,N29&lt;&gt;Q12,N29&lt;&gt;Q11,N29&lt;&gt;Q10,N29&lt;&gt;Q9,N29&lt;&gt;Q8),N29,IF(AND(O30&lt;&gt;0,N30&lt;&gt;Q15,N30&lt;&gt;Q14,N30&lt;&gt;Q13,N30&lt;&gt;Q12,N30&lt;&gt;Q11,N30&lt;&gt;Q10,N30&lt;&gt;Q9,N30&lt;&gt;Q8),N30,IF(AND(O31&lt;&gt;0,N31&lt;&gt;Q15,N31&lt;&gt;Q14,N31&lt;&gt;Q13,N31&lt;&gt;Q12,N31&lt;&gt;Q11,N31&lt;&gt;Q10,N31&lt;&gt;Q9,N31&lt;&gt;Q8),N31,IF(AND(O32&lt;&gt;0,N32&lt;&gt;Q15,N32&lt;&gt;Q14,N32&lt;&gt;Q13,N32&lt;&gt;Q12,N32&lt;&gt;Q11,N32&lt;&gt;Q10,N32&lt;&gt;Q9,N32&lt;&gt;Q8),N32,IF(AND(O33&lt;&gt;0,N33&lt;&gt;Q15,N33&lt;&gt;Q14,N33&lt;&gt;Q13,N33&lt;&gt;Q12,N33&lt;&gt;Q11,N33&lt;&gt;Q10,N33&lt;&gt;Q9,N33&lt;&gt;Q8),N33,IF(AND(O34&lt;&gt;0,N34&lt;&gt;Q15,N34&lt;&gt;Q14,N34&lt;&gt;Q13,N34&lt;&gt;Q12,N34&lt;&gt;Q11,N34&lt;&gt;Q10,N34&lt;&gt;Q9,N34&lt;&gt;Q8),N34,IF(AND(O35&lt;&gt;0,N35&lt;&gt;Q15,N35&lt;&gt;Q14,N35&lt;&gt;Q13,N35&lt;&gt;Q12,N35&lt;&gt;Q11,N35&lt;&gt;Q10,N35&lt;&gt;Q9,N35&lt;&gt;Q8),N35,IF(AND(O36&lt;&gt;0,N36&lt;&gt;Q15,N36&lt;&gt;Q14,N36&lt;&gt;Q13,N36&lt;&gt;Q12,N36&lt;&gt;Q11,N36&lt;&gt;Q10,N36&lt;&gt;Q9,N36&lt;&gt;Q8),N36,IF(AND(O37&lt;&gt;0,N37&lt;&gt;Q15,N37&lt;&gt;Q14,N37&lt;&gt;Q13,N37&lt;&gt;Q12,N37&lt;&gt;Q11,N37&lt;&gt;Q10,N37&lt;&gt;Q9,N37&lt;&gt;Q8),N37,""))))))))))))))))))))))</f>
        <v/>
      </c>
      <c r="R16" s="1368" t="str">
        <f t="shared" ca="1" si="2"/>
        <v/>
      </c>
      <c r="S16" s="1368" t="str">
        <f t="shared" ca="1" si="3"/>
        <v/>
      </c>
      <c r="T16" s="1403" t="str">
        <f t="shared" ca="1" si="4"/>
        <v/>
      </c>
      <c r="U16" s="1386"/>
      <c r="V16" s="1357"/>
      <c r="Y16" s="1287" t="s">
        <v>826</v>
      </c>
      <c r="Z16" s="1278" t="s">
        <v>827</v>
      </c>
      <c r="AA16" s="1278" t="s">
        <v>884</v>
      </c>
    </row>
    <row r="17" spans="1:27" x14ac:dyDescent="0.2">
      <c r="A17" s="1303">
        <v>10</v>
      </c>
      <c r="B17" s="1362"/>
      <c r="C17" s="1342"/>
      <c r="D17" s="1342"/>
      <c r="E17" s="1670"/>
      <c r="F17" s="1343"/>
      <c r="G17" s="1344"/>
      <c r="H17" s="1345"/>
      <c r="I17" s="1346">
        <f t="shared" si="0"/>
        <v>0</v>
      </c>
      <c r="J17" s="550"/>
      <c r="K17" s="2042"/>
      <c r="L17" s="1262" t="s">
        <v>829</v>
      </c>
      <c r="M17" s="1262" t="s">
        <v>885</v>
      </c>
      <c r="N17" s="1266" t="s">
        <v>828</v>
      </c>
      <c r="O17" s="1261">
        <f t="shared" ca="1" si="5"/>
        <v>0</v>
      </c>
      <c r="P17" s="1261"/>
      <c r="Q17" s="1376" t="str">
        <f ca="1">IF(AND(O17&lt;&gt;0,N17&lt;&gt;Q16,N17&lt;&gt;Q15,N17&lt;&gt;Q14,N17&lt;&gt;Q13,N17&lt;&gt;Q12,N17&lt;&gt;Q11,N17&lt;&gt;Q10,N17&lt;&gt;Q9,N17&lt;&gt;Q8),N17,IF(AND(O18&lt;&gt;0,N18&lt;&gt;Q16,N18&lt;&gt;Q15,N18&lt;&gt;Q14,N18&lt;&gt;Q13,N18&lt;&gt;Q12,N18&lt;&gt;Q11,N18&lt;&gt;Q10,N18&lt;&gt;Q9,N18&lt;&gt;QN8),N18,IF(AND(O19&lt;&gt;0,N19&lt;&gt;Q16,N19&lt;&gt;Q15,N19&lt;&gt;Q14,N19&lt;&gt;Q13,N19&lt;&gt;Q12,N19&lt;&gt;Q11,N19&lt;&gt;Q10,N19&lt;&gt;Q9,N19&lt;&gt;Q8),N19,IF(AND(O20&lt;&gt;0,N20&lt;&gt;Q16,N20&lt;&gt;Q15,N20&lt;&gt;Q14,N20&lt;&gt;Q13,N20&lt;&gt;Q12,N20&lt;&gt;Q11,N20&lt;&gt;Q10,N20&lt;&gt;Q9,N20&lt;&gt;Q8),N20,IF(AND(O21&lt;&gt;0,N21&lt;&gt;Q16,N21&lt;&gt;Q15,N21&lt;&gt;Q14,N21&lt;&gt;Q13,N21&lt;&gt;Q12,N21&lt;&gt;Q11,N21&lt;&gt;Q10,N21&lt;&gt;Q9,N21&lt;&gt;Q8),N21,IF(AND(O22&lt;&gt;0,N22&lt;&gt;Q16,N22&lt;&gt;Q15,N22&lt;&gt;Q14,N22&lt;&gt;Q13,N22&lt;&gt;Q12,N22&lt;&gt;Q11,N22&lt;&gt;Q10,N22&lt;&gt;Q9,N22&lt;&gt;Q8),N22,IF(AND(O23&lt;&gt;0,N23&lt;&gt;Q16,N23&lt;&gt;Q15,N23&lt;&gt;Q14,N23&lt;&gt;Q13,N23&lt;&gt;Q12,N23&lt;&gt;Q11,N23&lt;&gt;Q10,N23&lt;&gt;Q9,N23&lt;&gt;Q8),N23,IF(AND(O24&lt;&gt;0,N24&lt;&gt;Q16,N24&lt;&gt;Q15,N24&lt;&gt;Q14,N24&lt;&gt;Q13,N24&lt;&gt;Q12,N24&lt;&gt;Q11,N24&lt;&gt;Q10,N24&lt;&gt;Q9,N24&lt;&gt;Q8),N24,IF(AND(O25&lt;&gt;0,N25&lt;&gt;Q16,N25&lt;&gt;Q15,N25&lt;&gt;Q14,N25&lt;&gt;Q13,N25&lt;&gt;Q12,N25&lt;&gt;Q11,N25&lt;&gt;Q10,N25&lt;&gt;Q9,N25&lt;&gt;Q8),N25,IF(AND(O26&lt;&gt;0,N26&lt;&gt;Q16,N26&lt;&gt;Q15,N26&lt;&gt;Q14,N26&lt;&gt;Q13,N26&lt;&gt;Q12,N26&lt;&gt;Q11,N26&lt;&gt;Q10,N26&lt;&gt;Q9,N26&lt;&gt;Q8),N26,IF(AND(O27&lt;&gt;0,N27&lt;&gt;Q16,N27&lt;&gt;Q15,N27&lt;&gt;Q14,N27&lt;&gt;Q13,N27&lt;&gt;Q12,N27&lt;&gt;Q11,N27&lt;&gt;Q10,N27&lt;&gt;Q9,N27&lt;&gt;Q8),N27,IF(AND(O28&lt;&gt;0,N28&lt;&gt;Q16,N28&lt;&gt;Q15,N28&lt;&gt;Q14,N28&lt;&gt;Q13,N28&lt;&gt;Q12,N28&lt;&gt;Q11,N28&lt;&gt;Q10,N28&lt;&gt;Q9,N28&lt;&gt;Q8),N28,IF(AND(O29&lt;&gt;0,N29&lt;&gt;Q16,N29&lt;&gt;Q15,N29&lt;&gt;Q14,N29&lt;&gt;Q13,N29&lt;&gt;Q12,N29&lt;&gt;Q11,N29&lt;&gt;Q10,N29&lt;&gt;Q9,N29&lt;&gt;Q8),N29,IF(AND(O30&lt;&gt;0,N30&lt;&gt;Q16,N30&lt;&gt;Q15,N30&lt;&gt;Q14,N30&lt;&gt;Q13,N30&lt;&gt;Q12,N30&lt;&gt;Q11,N30&lt;&gt;Q10,N30&lt;&gt;Q9,N30&lt;&gt;Q8),N30,IF(AND(O31&lt;&gt;0,N31&lt;&gt;Q16,N31&lt;&gt;Q15,N31&lt;&gt;Q14,N31&lt;&gt;Q13,N31&lt;&gt;Q12,N31&lt;&gt;Q11,N31&lt;&gt;Q10,N31&lt;&gt;Q9,N31&lt;&gt;Q8),N31,IF(AND(O32&lt;&gt;0,N32&lt;&gt;Q16,N32&lt;&gt;Q15,N32&lt;&gt;Q14,N32&lt;&gt;Q13,N32&lt;&gt;Q12,N32&lt;&gt;Q11,N32&lt;&gt;Q10,N32&lt;&gt;Q9,N32&lt;&gt;Q8),N32,IF(AND(O33&lt;&gt;0,N33&lt;&gt;Q16,N33&lt;&gt;Q15,N33&lt;&gt;Q14,N33&lt;&gt;Q13,N33&lt;&gt;Q12,N33&lt;&gt;Q11,N33&lt;&gt;Q10,N33&lt;&gt;Q9,N33&lt;&gt;Q8),N33,IF(AND(O34&lt;&gt;0,N34&lt;&gt;Q16,N34&lt;&gt;Q15,N34&lt;&gt;Q14,N34&lt;&gt;Q13,N34&lt;&gt;Q12,N34&lt;&gt;Q11,N34&lt;&gt;Q10,N34&lt;&gt;Q9,N34&lt;&gt;Q8),N34,IF(AND(O35&lt;&gt;0,N35&lt;&gt;Q16,N35&lt;&gt;Q15,N35&lt;&gt;Q14,N35&lt;&gt;Q13,N35&lt;&gt;Q12,N35&lt;&gt;Q11,N35&lt;&gt;Q10,N35&lt;&gt;Q9,N35&lt;&gt;Q8),N35,IF(AND(O36&lt;&gt;0,N36&lt;&gt;Q16,N36&lt;&gt;Q15,N36&lt;&gt;Q14,N36&lt;&gt;Q13,N36&lt;&gt;Q12,N36&lt;&gt;Q11,N36&lt;&gt;Q10,N36&lt;&gt;Q9,N36&lt;&gt;Q8),N36,IF(AND(O37&lt;&gt;0,N37&lt;&gt;Q16,N37&lt;&gt;Q15,N37&lt;&gt;Q14,N37&lt;&gt;Q13,N37&lt;&gt;Q12,N37&lt;&gt;Q11,N37&lt;&gt;Q10,N37&lt;&gt;Q9,N37&lt;&gt;Q8),N37,"")))))))))))))))))))))</f>
        <v/>
      </c>
      <c r="R17" s="1368" t="str">
        <f t="shared" ca="1" si="2"/>
        <v/>
      </c>
      <c r="S17" s="1368" t="str">
        <f t="shared" ca="1" si="3"/>
        <v/>
      </c>
      <c r="T17" s="1403" t="str">
        <f t="shared" ca="1" si="4"/>
        <v/>
      </c>
      <c r="U17" s="1386"/>
      <c r="V17" s="1357"/>
      <c r="Y17" s="1287" t="s">
        <v>828</v>
      </c>
      <c r="Z17" s="1278" t="s">
        <v>829</v>
      </c>
      <c r="AA17" s="1278" t="s">
        <v>885</v>
      </c>
    </row>
    <row r="18" spans="1:27" x14ac:dyDescent="0.2">
      <c r="A18" s="1303">
        <v>11</v>
      </c>
      <c r="B18" s="1362"/>
      <c r="C18" s="1342"/>
      <c r="D18" s="1342"/>
      <c r="E18" s="1670"/>
      <c r="F18" s="1343"/>
      <c r="G18" s="1344"/>
      <c r="H18" s="1345"/>
      <c r="I18" s="1346">
        <f t="shared" si="0"/>
        <v>0</v>
      </c>
      <c r="J18" s="550"/>
      <c r="K18" s="2042"/>
      <c r="L18" s="1267" t="s">
        <v>831</v>
      </c>
      <c r="M18" s="1267" t="s">
        <v>886</v>
      </c>
      <c r="N18" s="1265" t="s">
        <v>830</v>
      </c>
      <c r="O18" s="1261">
        <f t="shared" ca="1" si="5"/>
        <v>0</v>
      </c>
      <c r="P18" s="1261"/>
      <c r="Q18" s="1376" t="str">
        <f ca="1">IF(AND(O18&lt;&gt;0,N18&lt;&gt;Q17,N18&lt;&gt;Q16,N18&lt;&gt;Q15,N18&lt;&gt;Q14,N18&lt;&gt;Q13,N18&lt;&gt;Q12,N18&lt;&gt;Q11,N18&lt;&gt;Q10,N18&lt;&gt;Q9,N18&lt;&gt;Q8),N18,IF(AND(O19&lt;&gt;0,N19&lt;&gt;Q17,N19&lt;&gt;Q16,N19&lt;&gt;Q15,N19&lt;&gt;Q14,N19&lt;&gt;Q13,N19&lt;&gt;Q12,N19&lt;&gt;Q11,N19&lt;&gt;Q10,N19&lt;&gt;Q9,N19&lt;&gt;Q8),N19,IF(AND(O20&lt;&gt;0,N20&lt;&gt;Q17,N20&lt;&gt;Q16,N20&lt;&gt;Q15,N20&lt;&gt;Q14,N20&lt;&gt;Q13,N20&lt;&gt;Q12,N20&lt;&gt;Q11,N20&lt;&gt;Q10,N20&lt;&gt;Q9,N20&lt;&gt;Q8),N20,IF(AND(O21&lt;&gt;0,N21&lt;&gt;Q17,N21&lt;&gt;Q16,N21&lt;&gt;Q15,N21&lt;&gt;Q14,N21&lt;&gt;Q13,N21&lt;&gt;Q12,N21&lt;&gt;Q11,N21&lt;&gt;Q10,N21&lt;&gt;Q9,N21&lt;&gt;Q8),N21,IF(AND(O22&lt;&gt;0,N22&lt;&gt;Q17,N22&lt;&gt;Q16,N22&lt;&gt;Q15,N22&lt;&gt;Q14,N22&lt;&gt;Q13,N22&lt;&gt;Q12,N22&lt;&gt;Q11,N22&lt;&gt;Q10,N22&lt;&gt;Q9,N22&lt;&gt;Q8),N22,IF(AND(O23&lt;&gt;0,N23&lt;&gt;Q17,N23&lt;&gt;Q16,N23&lt;&gt;Q15,N23&lt;&gt;Q14,N23&lt;&gt;Q13,N23&lt;&gt;Q12,N23&lt;&gt;Q11,N23&lt;&gt;Q10,N23&lt;&gt;Q9,N23&lt;&gt;Q8),N23,IF(AND(O24&lt;&gt;0,N24&lt;&gt;Q17,N24&lt;&gt;Q16,N24&lt;&gt;Q15,N24&lt;&gt;Q14,N24&lt;&gt;Q13,N24&lt;&gt;Q12,N24&lt;&gt;Q11,N24&lt;&gt;Q10,N24&lt;&gt;Q9,N24&lt;&gt;Q8),N24,IF(AND(O25&lt;&gt;0,N25&lt;&gt;Q17,N25&lt;&gt;Q16,N25&lt;&gt;Q15,N25&lt;&gt;Q14,N25&lt;&gt;Q13,N25&lt;&gt;Q12,N25&lt;&gt;Q11,N25&lt;&gt;Q10,N25&lt;&gt;Q9,N25&lt;&gt;Q8),N25,IF(AND(O26&lt;&gt;0,N26&lt;&gt;Q17,N26&lt;&gt;Q16,N26&lt;&gt;Q15,N26&lt;&gt;Q14,N26&lt;&gt;Q13,N26&lt;&gt;Q12,N26&lt;&gt;Q11,N26&lt;&gt;Q10,N26&lt;&gt;Q9,N26&lt;&gt;Q8),N26,IF(AND(O27&lt;&gt;0,N27&lt;&gt;Q17,N27&lt;&gt;Q16,N27&lt;&gt;Q15,N27&lt;&gt;Q14,N27&lt;&gt;Q13,N27&lt;&gt;Q12,N27&lt;&gt;Q11,N27&lt;&gt;Q10,N27&lt;&gt;Q9,N27&lt;&gt;Q8),N27,IF(AND(O28&lt;&gt;0,N28&lt;&gt;Q17,N28&lt;&gt;Q16,N28&lt;&gt;Q15,N28&lt;&gt;Q14,N28&lt;&gt;Q13,N28&lt;&gt;Q12,N28&lt;&gt;Q11,N28&lt;&gt;Q10,N28&lt;&gt;Q9,N28&lt;&gt;Q8),N28,IF(AND(O29&lt;&gt;0,N29&lt;&gt;Q17,N29&lt;&gt;Q16,N29&lt;&gt;Q15,N29&lt;&gt;Q14,N29&lt;&gt;Q13,N29&lt;&gt;Q12,N29&lt;&gt;Q11,N29&lt;&gt;Q10,N29&lt;&gt;Q9,N29&lt;&gt;Q8),N29,IF(AND(O30&lt;&gt;0,N30&lt;&gt;Q17,N30&lt;&gt;Q16,N30&lt;&gt;Q15,N30&lt;&gt;Q14,N30&lt;&gt;Q13,N30&lt;&gt;Q12,N30&lt;&gt;Q11,N30&lt;&gt;Q10,N30&lt;&gt;Q9,N30&lt;&gt;Q8),N30,IF(AND(O31&lt;&gt;0,N31&lt;&gt;Q17,N31&lt;&gt;Q16,N31&lt;&gt;Q15,N31&lt;&gt;Q14,N31&lt;&gt;Q13,N31&lt;&gt;Q12,N31&lt;&gt;Q11,N31&lt;&gt;Q10,N31&lt;&gt;Q9,N31&lt;&gt;Q8),N31,IF(AND(O32&lt;&gt;0,N32&lt;&gt;Q17,N32&lt;&gt;Q16,N32&lt;&gt;Q15,N32&lt;&gt;Q14,N32&lt;&gt;Q13,N32&lt;&gt;Q12,N32&lt;&gt;Q11,N32&lt;&gt;Q10,N32&lt;&gt;Q9,N32&lt;&gt;Q8),N32,IF(AND(O33&lt;&gt;0,N33&lt;&gt;Q17,N33&lt;&gt;Q16,N33&lt;&gt;Q15,N33&lt;&gt;Q14,N33&lt;&gt;Q13,N33&lt;&gt;Q12,N33&lt;&gt;Q11,N33&lt;&gt;Q10,N33&lt;&gt;Q9,N33&lt;&gt;Q8),N33,IF(AND(O34&lt;&gt;0,N34&lt;&gt;Q17,N34&lt;&gt;Q16,N34&lt;&gt;Q15,N34&lt;&gt;Q14,N34&lt;&gt;Q13,N34&lt;&gt;Q12,N34&lt;&gt;Q11,N34&lt;&gt;Q10,N34&lt;&gt;Q9,N34&lt;&gt;Q8),N34,IF(AND(O35&lt;&gt;0,N35&lt;&gt;Q17,N35&lt;&gt;Q16,N35&lt;&gt;Q15,N35&lt;&gt;Q14,N35&lt;&gt;Q13,N35&lt;&gt;Q12,N35&lt;&gt;Q11,N35&lt;&gt;Q10,N35&lt;&gt;Q9,N35&lt;&gt;Q8),N35,IF(AND(O36&lt;&gt;0,N36&lt;&gt;Q17,N36&lt;&gt;Q16,N36&lt;&gt;Q15,N36&lt;&gt;Q14,N36&lt;&gt;Q13,N36&lt;&gt;Q12,N36&lt;&gt;Q11,N36&lt;&gt;Q10,N36&lt;&gt;Q9,N36&lt;&gt;Q8),N36,IF(AND(O37&lt;&gt;0,N37&lt;&gt;Q17,N37&lt;&gt;Q16,N37&lt;&gt;Q15,N37&lt;&gt;Q14,N37&lt;&gt;Q13,N37&lt;&gt;Q12,N37&lt;&gt;Q11,N37&lt;&gt;Q10,N37&lt;&gt;Q9,N37&lt;&gt;Q8),N37,""))))))))))))))))))))</f>
        <v/>
      </c>
      <c r="R18" s="1368" t="str">
        <f ca="1">IF(ISNA(VLOOKUP(Q18,$Y$8:$AA$41,2,FALSE))=TRUE,"",VLOOKUP(Q18,$Y$8:$AA$41,2,FALSE))</f>
        <v/>
      </c>
      <c r="S18" s="1368" t="str">
        <f t="shared" ca="1" si="3"/>
        <v/>
      </c>
      <c r="T18" s="1403" t="str">
        <f t="shared" ca="1" si="4"/>
        <v/>
      </c>
      <c r="U18" s="1386"/>
      <c r="V18" s="1357"/>
      <c r="Y18" s="1288" t="s">
        <v>830</v>
      </c>
      <c r="Z18" s="1289" t="s">
        <v>831</v>
      </c>
      <c r="AA18" s="1289" t="s">
        <v>886</v>
      </c>
    </row>
    <row r="19" spans="1:27" x14ac:dyDescent="0.2">
      <c r="A19" s="1303">
        <v>12</v>
      </c>
      <c r="B19" s="1362"/>
      <c r="C19" s="1342"/>
      <c r="D19" s="1342"/>
      <c r="E19" s="1670"/>
      <c r="F19" s="1343"/>
      <c r="G19" s="1344"/>
      <c r="H19" s="1345"/>
      <c r="I19" s="1346">
        <f t="shared" si="0"/>
        <v>0</v>
      </c>
      <c r="J19" s="550"/>
      <c r="K19" s="2042"/>
      <c r="L19" s="1259" t="s">
        <v>834</v>
      </c>
      <c r="M19" s="1259" t="s">
        <v>887</v>
      </c>
      <c r="N19" s="1260" t="s">
        <v>833</v>
      </c>
      <c r="O19" s="1261">
        <f t="shared" ca="1" si="5"/>
        <v>0</v>
      </c>
      <c r="P19" s="1261"/>
      <c r="Q19" s="1376" t="str">
        <f ca="1">IF(AND(O19&lt;&gt;0,N19&lt;&gt;Q18,N19&lt;&gt;Q17,N19&lt;&gt;Q16,N19&lt;&gt;Q15,N19&lt;&gt;Q14,N19&lt;&gt;Q13,N19&lt;&gt;Q12,N19&lt;&gt;Q11,N19&lt;&gt;Q10,N19&lt;&gt;Q9,N19&lt;&gt;Q8),N19,IF(AND(O20&lt;&gt;0,N20&lt;&gt;Q18,N20&lt;&gt;Q17,N20&lt;&gt;Q16,N20&lt;&gt;Q15,N20&lt;&gt;Q14,N20&lt;&gt;Q13,N20&lt;&gt;Q12,N20&lt;&gt;Q11,N20&lt;&gt;Q10,N20&lt;&gt;Q9,N20&lt;&gt;Q8),N20,IF(AND(O21&lt;&gt;0,N21&lt;&gt;Q18,N21&lt;&gt;Q17,N21&lt;&gt;Q16,N21&lt;&gt;Q15,N21&lt;&gt;Q14,N21&lt;&gt;Q13,N21&lt;&gt;Q12,N21&lt;&gt;Q11,N21&lt;&gt;Q10,N21&lt;&gt;Q9,N21&lt;&gt;Q8),N21,IF(AND(O22&lt;&gt;0,N22&lt;&gt;Q18,N22&lt;&gt;Q17,N22&lt;&gt;Q16,N22&lt;&gt;Q15,N22&lt;&gt;Q14,N22&lt;&gt;Q13,N22&lt;&gt;Q12,N22&lt;&gt;Q11,N22&lt;&gt;Q10,N22&lt;&gt;Q9,N22&lt;&gt;Q8),N22,IF(AND(O23&lt;&gt;0,N23&lt;&gt;Q18,N23&lt;&gt;Q17,N23&lt;&gt;Q16,N23&lt;&gt;Q15,N23&lt;&gt;Q14,N23&lt;&gt;Q13,N23&lt;&gt;Q12,N23&lt;&gt;Q11,N23&lt;&gt;Q10,N23&lt;&gt;Q9,N23&lt;&gt;Q8),N23,IF(AND(O24&lt;&gt;0,N24&lt;&gt;Q18,N24&lt;&gt;Q17,N24&lt;&gt;Q16,N24&lt;&gt;Q15,N24&lt;&gt;Q14,N24&lt;&gt;Q13,N24&lt;&gt;Q12,N24&lt;&gt;Q11,N24&lt;&gt;Q10,N24&lt;&gt;Q9,N24&lt;&gt;Q8),N24,IF(AND(O25&lt;&gt;0,N25&lt;&gt;Q18,N25&lt;&gt;Q17,N25&lt;&gt;Q16,N25&lt;&gt;Q15,N25&lt;&gt;Q14,N25&lt;&gt;Q13,N25&lt;&gt;Q12,N25&lt;&gt;Q11,N25&lt;&gt;Q10,N25&lt;&gt;Q9,N25&lt;&gt;Q8),N25,IF(AND(O26&lt;&gt;0,N26&lt;&gt;Q18,N26&lt;&gt;Q17,N26&lt;&gt;Q16,N26&lt;&gt;Q15,N26&lt;&gt;Q14,N26&lt;&gt;Q13,N26&lt;&gt;Q12,N26&lt;&gt;Q11,N26&lt;&gt;Q10,N26&lt;&gt;Q9,N26&lt;&gt;Q8),N26,IF(AND(O27&lt;&gt;0,N27&lt;&gt;Q18,N27&lt;&gt;Q17,N27&lt;&gt;Q16,N27&lt;&gt;Q15,N27&lt;&gt;Q14,N27&lt;&gt;Q13,N27&lt;&gt;Q12,N27&lt;&gt;Q11,N27&lt;&gt;Q10,N27&lt;&gt;Q9,N27&lt;&gt;Q8),N27,IF(AND(O28&lt;&gt;0,N28&lt;&gt;Q18,N28&lt;&gt;Q17,N28&lt;&gt;Q16,N28&lt;&gt;Q15,N28&lt;&gt;Q14,N28&lt;&gt;Q13,N28&lt;&gt;Q12,N28&lt;&gt;Q11,N28&lt;&gt;Q10,N28&lt;&gt;Q9,N28&lt;&gt;Q8),N28,IF(AND(O29&lt;&gt;0,N29&lt;&gt;Q18,N29&lt;&gt;Q17,N29&lt;&gt;Q16,N29&lt;&gt;Q15,N29&lt;&gt;Q14,N29&lt;&gt;Q13,N29&lt;&gt;Q12,N29&lt;&gt;Q11,N29&lt;&gt;Q10,N29&lt;&gt;Q9,N29&lt;&gt;Q8),N29,IF(AND(O30&lt;&gt;0,N30&lt;&gt;Q18,N30&lt;&gt;Q17,N30&lt;&gt;Q16,N30&lt;&gt;Q15,N30&lt;&gt;Q14,N30&lt;&gt;Q13,N30&lt;&gt;Q12,N30&lt;&gt;Q11,N30&lt;&gt;Q10,N30&lt;&gt;Q9,N30&lt;&gt;Q8),N30,IF(AND(O31&lt;&gt;0,N31&lt;&gt;Q18,N31&lt;&gt;Q17,N31&lt;&gt;Q16,N31&lt;&gt;Q15,N31&lt;&gt;Q14,N31&lt;&gt;Q13,N31&lt;&gt;Q12,N31&lt;&gt;Q11,N31&lt;&gt;Q10,N31&lt;&gt;Q9,N31&lt;&gt;Q8),N31,IF(AND(O32&lt;&gt;0,N32&lt;&gt;Q18,N32&lt;&gt;Q17,N32&lt;&gt;Q16,N32&lt;&gt;Q15,N32&lt;&gt;Q14,N32&lt;&gt;Q13,N32&lt;&gt;Q12,N32&lt;&gt;Q11,N32&lt;&gt;Q10,N32&lt;&gt;Q9,N32&lt;&gt;Q8),N32,IF(AND(O33&lt;&gt;0,N33&lt;&gt;Q18,N33&lt;&gt;Q17,N33&lt;&gt;Q16,N33&lt;&gt;Q15,N33&lt;&gt;Q14,N33&lt;&gt;Q13,N33&lt;&gt;Q12,N33&lt;&gt;Q11,N33&lt;&gt;Q10,N33&lt;&gt;Q9,N33&lt;&gt;Q8),N33,IF(AND(O34&lt;&gt;0,N34&lt;&gt;Q18,N34&lt;&gt;Q17,N34&lt;&gt;Q16,N34&lt;&gt;Q15,N34&lt;&gt;Q14,N34&lt;&gt;Q13,N34&lt;&gt;Q12,N34&lt;&gt;Q11,N34&lt;&gt;Q10,N34&lt;&gt;Q9,N34&lt;&gt;Q8),N34,IF(AND(O35&lt;&gt;0,N35&lt;&gt;Q18,N35&lt;&gt;Q17,N35&lt;&gt;Q16,N35&lt;&gt;Q15,N35&lt;&gt;Q14,N35&lt;&gt;Q13,N35&lt;&gt;Q12,N35&lt;&gt;Q11,N35&lt;&gt;Q10,N35&lt;&gt;Q9,N35&lt;&gt;Q8),N35,IF(AND(O36&lt;&gt;0,N36&lt;&gt;Q18,N36&lt;&gt;Q17,N36&lt;&gt;Q16,N36&lt;&gt;Q15,N36&lt;&gt;Q14,N36&lt;&gt;Q13,N36&lt;&gt;Q12,N36&lt;&gt;Q11,N36&lt;&gt;Q10,N36&lt;&gt;Q9,N36&lt;&gt;Q8),N36,IF(AND(O37&lt;&gt;0,N37&lt;&gt;Q18,N37&lt;&gt;Q17,N37&lt;&gt;Q16,N37&lt;&gt;Q15,N37&lt;&gt;Q14,N37&lt;&gt;Q13,N37&lt;&gt;Q12,N37&lt;&gt;Q11,N37&lt;&gt;Q10,N37&lt;&gt;Q9,N37&lt;&gt;Q8),N37,"")))))))))))))))))))</f>
        <v/>
      </c>
      <c r="R19" s="1368" t="str">
        <f t="shared" ca="1" si="2"/>
        <v/>
      </c>
      <c r="S19" s="1368" t="str">
        <f t="shared" ca="1" si="3"/>
        <v/>
      </c>
      <c r="T19" s="1403" t="str">
        <f t="shared" ca="1" si="4"/>
        <v/>
      </c>
      <c r="U19" s="1386"/>
      <c r="V19" s="1357"/>
      <c r="Y19" s="1281" t="s">
        <v>833</v>
      </c>
      <c r="Z19" s="1282" t="s">
        <v>834</v>
      </c>
      <c r="AA19" s="1282" t="s">
        <v>887</v>
      </c>
    </row>
    <row r="20" spans="1:27" x14ac:dyDescent="0.2">
      <c r="A20" s="1303">
        <v>13</v>
      </c>
      <c r="B20" s="1362"/>
      <c r="C20" s="1342"/>
      <c r="D20" s="1342"/>
      <c r="E20" s="1670"/>
      <c r="F20" s="1343"/>
      <c r="G20" s="1344"/>
      <c r="H20" s="1345"/>
      <c r="I20" s="1346">
        <f t="shared" si="0"/>
        <v>0</v>
      </c>
      <c r="J20" s="550"/>
      <c r="K20" s="2042"/>
      <c r="L20" s="1262" t="s">
        <v>835</v>
      </c>
      <c r="M20" s="1262" t="s">
        <v>888</v>
      </c>
      <c r="N20" s="1266" t="s">
        <v>832</v>
      </c>
      <c r="O20" s="1261">
        <f t="shared" ca="1" si="5"/>
        <v>0</v>
      </c>
      <c r="P20" s="1261"/>
      <c r="Q20" s="1376" t="str">
        <f ca="1">IF(AND(O20&lt;&gt;0,N20&lt;&gt;Q19,N20&lt;&gt;Q18,N20&lt;&gt;Q17,N20&lt;&gt;Q16,N20&lt;&gt;Q15,N20&lt;&gt;Q14,N20&lt;&gt;Q13,N20&lt;&gt;Q12,N20&lt;&gt;Q11,N20&lt;&gt;Q10,N20&lt;&gt;Q9,N20&lt;&gt;Q8),N20,IF(AND(O21&lt;&gt;0,N21&lt;&gt;Q19,N21&lt;&gt;Q18,N21&lt;&gt;Q17,N21&lt;&gt;Q16,N21&lt;&gt;Q15,N21&lt;&gt;Q14,N21&lt;&gt;Q13,N21&lt;&gt;Q12,N21&lt;&gt;Q11,N21&lt;&gt;Q10,N21&lt;&gt;Q9,N21&lt;&gt;Q8),N21,IF(AND(O22&lt;&gt;0,N22&lt;&gt;Q19,N22&lt;&gt;Q18,N22&lt;&gt;Q17,N22&lt;&gt;Q16,N22&lt;&gt;Q15,N22&lt;&gt;Q14,N22&lt;&gt;Q13,N22&lt;&gt;Q12,N22&lt;&gt;Q11,N22&lt;&gt;Q10,N22&lt;&gt;Q9,N22&lt;&gt;Q8),N22,IF(AND(O23&lt;&gt;0,N23&lt;&gt;Q19,N23&lt;&gt;Q18,N23&lt;&gt;Q17,N23&lt;&gt;Q16,N23&lt;&gt;Q15,N23&lt;&gt;Q14,N23&lt;&gt;Q13,N23&lt;&gt;Q12,N23&lt;&gt;Q11,N23&lt;&gt;Q10,N23&lt;&gt;Q9,N23&lt;&gt;Q8),N23,IF(AND(O24&lt;&gt;0,N24&lt;&gt;Q19,N24&lt;&gt;Q18,N24&lt;&gt;Q17,N24&lt;&gt;Q16,N24&lt;&gt;Q15,N24&lt;&gt;Q14,N24&lt;&gt;Q13,N24&lt;&gt;Q12,N24&lt;&gt;Q11,N24&lt;&gt;Q10,N24&lt;&gt;Q9,N24&lt;&gt;Q8),N24,IF(AND(O25&lt;&gt;0,N25&lt;&gt;Q19,N25&lt;&gt;Q18,N25&lt;&gt;Q17,N25&lt;&gt;Q16,N25&lt;&gt;Q15,N25&lt;&gt;Q14,N25&lt;&gt;Q13,N25&lt;&gt;Q12,N25&lt;&gt;Q11,N25&lt;&gt;Q10,N25&lt;&gt;Q9,N25&lt;&gt;Q8),N25,IF(AND(O26&lt;&gt;0,N26&lt;&gt;Q19,N26&lt;&gt;Q18,N26&lt;&gt;Q17,N26&lt;&gt;Q16,N26&lt;&gt;Q15,N26&lt;&gt;Q14,N26&lt;&gt;Q13,N26&lt;&gt;Q12,N26&lt;&gt;Q11,N26&lt;&gt;Q10,N26&lt;&gt;Q9,N26&lt;&gt;Q8),N26,IF(AND(O27&lt;&gt;0,N27&lt;&gt;Q19,N27&lt;&gt;Q18,N27&lt;&gt;Q17,N27&lt;&gt;Q16,N27&lt;&gt;Q15,N27&lt;&gt;Q14,N27&lt;&gt;Q13,N27&lt;&gt;Q12,N27&lt;&gt;Q11,N27&lt;&gt;Q10,N27&lt;&gt;Q9,N27&lt;&gt;Q8),N27,IF(AND(O28&lt;&gt;0,N28&lt;&gt;Q19,N28&lt;&gt;Q18,N28&lt;&gt;Q17,N28&lt;&gt;Q16,N28&lt;&gt;Q15,N28&lt;&gt;Q14,N28&lt;&gt;Q13,N28&lt;&gt;Q12,N28&lt;&gt;Q11,N28&lt;&gt;Q10,N28&lt;&gt;Q9,N28&lt;&gt;Q8),N28,IF(AND(O29&lt;&gt;0,N29&lt;&gt;Q19,N29&lt;&gt;Q18,N29&lt;&gt;Q17,N29&lt;&gt;Q16,N29&lt;&gt;Q15,N29&lt;&gt;Q14,N29&lt;&gt;Q13,N29&lt;&gt;Q12,N29&lt;&gt;Q11,N29&lt;&gt;Q10,N29&lt;&gt;Q9,N29&lt;&gt;Q8),N29,IF(AND(O30&lt;&gt;0,N30&lt;&gt;Q19,N30&lt;&gt;Q18,N30&lt;&gt;Q17,N30&lt;&gt;Q16,N30&lt;&gt;Q15,N30&lt;&gt;Q14,N30&lt;&gt;Q13,N30&lt;&gt;Q12,N30&lt;&gt;Q11,N30&lt;&gt;Q10,N30&lt;&gt;Q9,N30&lt;&gt;Q8),N30,IF(AND(O31&lt;&gt;0,N31&lt;&gt;Q19,N31&lt;&gt;Q18,N31&lt;&gt;Q17,N31&lt;&gt;Q16,N31&lt;&gt;Q15,N31&lt;&gt;Q14,N31&lt;&gt;Q13,N31&lt;&gt;Q12,N31&lt;&gt;Q11,N31&lt;&gt;Q10,N31&lt;&gt;Q9,N31&lt;&gt;Q8),N31,IF(AND(O32&lt;&gt;0,N32&lt;&gt;Q19,N32&lt;&gt;Q18,N32&lt;&gt;Q17,N32&lt;&gt;Q16,N32&lt;&gt;Q15,N32&lt;&gt;Q14,N32&lt;&gt;Q13,N32&lt;&gt;Q12,N32&lt;&gt;Q11,N32&lt;&gt;Q10,N32&lt;&gt;Q9,N32&lt;&gt;Q8),N32,IF(AND(O33&lt;&gt;0,N33&lt;&gt;Q19,N33&lt;&gt;Q18,N33&lt;&gt;Q17,N33&lt;&gt;Q16,N33&lt;&gt;Q15,N33&lt;&gt;Q14,N33&lt;&gt;Q13,N33&lt;&gt;Q12,N33&lt;&gt;Q11,N33&lt;&gt;Q10,N33&lt;&gt;Q9,N33&lt;&gt;Q8),N33,IF(AND(O34&lt;&gt;0,N34&lt;&gt;Q19,N34&lt;&gt;Q18,N34&lt;&gt;Q17,N34&lt;&gt;Q16,N34&lt;&gt;Q15,N34&lt;&gt;Q14,N34&lt;&gt;Q13,N34&lt;&gt;Q12,N34&lt;&gt;Q11,N34&lt;&gt;Q10,N34&lt;&gt;Q9,N34&lt;&gt;Q8),N34,IF(AND(O35&lt;&gt;0,N35&lt;&gt;Q19,N35&lt;&gt;Q18,N35&lt;&gt;Q17,N35&lt;&gt;Q16,N35&lt;&gt;Q15,N35&lt;&gt;Q14,N35&lt;&gt;Q13,N35&lt;&gt;Q12,N35&lt;&gt;Q11,N35&lt;&gt;Q10,N35&lt;&gt;Q9,N35&lt;&gt;Q8),N35,IF(AND(O36&lt;&gt;0,N36&lt;&gt;Q19,N36&lt;&gt;Q18,N36&lt;&gt;Q17,N36&lt;&gt;Q16,N36&lt;&gt;Q15,N36&lt;&gt;Q14,N36&lt;&gt;Q13,N36&lt;&gt;Q12,N36&lt;&gt;Q11,N36&lt;&gt;Q10,N36&lt;&gt;Q9,N36&lt;&gt;Q8),N36,IF(AND(O37&lt;&gt;0,N37&lt;&gt;Q19,N37&lt;&gt;Q18,N37&lt;&gt;Q17,N37&lt;&gt;Q16,N37&lt;&gt;Q15,N37&lt;&gt;Q14,N37&lt;&gt;Q13,N37&lt;&gt;Q12,N37&lt;&gt;Q11,N37&lt;&gt;Q10,N37&lt;&gt;Q9,N37&lt;&gt;Q8),N37,""))))))))))))))))))</f>
        <v/>
      </c>
      <c r="R20" s="1368" t="str">
        <f t="shared" ca="1" si="2"/>
        <v/>
      </c>
      <c r="S20" s="1368" t="str">
        <f t="shared" ca="1" si="3"/>
        <v/>
      </c>
      <c r="T20" s="1403" t="str">
        <f t="shared" ca="1" si="4"/>
        <v/>
      </c>
      <c r="U20" s="1386"/>
      <c r="V20" s="1357"/>
      <c r="Y20" s="1287" t="s">
        <v>832</v>
      </c>
      <c r="Z20" s="1278" t="s">
        <v>835</v>
      </c>
      <c r="AA20" s="1278" t="s">
        <v>888</v>
      </c>
    </row>
    <row r="21" spans="1:27" x14ac:dyDescent="0.2">
      <c r="A21" s="1303">
        <v>14</v>
      </c>
      <c r="B21" s="1362"/>
      <c r="C21" s="1342"/>
      <c r="D21" s="1342"/>
      <c r="E21" s="1670"/>
      <c r="F21" s="1343"/>
      <c r="G21" s="1344"/>
      <c r="H21" s="1345"/>
      <c r="I21" s="1346">
        <f t="shared" si="0"/>
        <v>0</v>
      </c>
      <c r="J21" s="550"/>
      <c r="K21" s="2042"/>
      <c r="L21" s="1262" t="s">
        <v>837</v>
      </c>
      <c r="M21" s="1262" t="s">
        <v>889</v>
      </c>
      <c r="N21" s="1266" t="s">
        <v>836</v>
      </c>
      <c r="O21" s="1261">
        <f t="shared" ca="1" si="5"/>
        <v>0</v>
      </c>
      <c r="P21" s="1261"/>
      <c r="Q21" s="1376" t="str">
        <f ca="1">IF(AND(O21&lt;&gt;0,N21&lt;&gt;Q20,N21&lt;&gt;Q19,N21&lt;&gt;Q18,N21&lt;&gt;Q17,N21&lt;&gt;Q16,N21&lt;&gt;Q15,N21&lt;&gt;Q14,N21&lt;&gt;Q13,N21&lt;&gt;Q12,N21&lt;&gt;Q11,N21&lt;&gt;Q10,N21&lt;&gt;Q9,N21&lt;&gt;Q8),N21,IF(AND(O22&lt;&gt;0,N22&lt;&gt;Q20,N22&lt;&gt;Q19,N22&lt;&gt;Q18,N22&lt;&gt;Q17,N22&lt;&gt;Q16,N22&lt;&gt;Q15,N22&lt;&gt;Q14,N22&lt;&gt;Q13,N22&lt;&gt;Q12,N22&lt;&gt;Q11,N22&lt;&gt;Q10,N22&lt;&gt;Q9,N22&lt;&gt;Q8),N22,IF(AND(O23&lt;&gt;0,N23&lt;&gt;Q20,N23&lt;&gt;Q19,N23&lt;&gt;Q18,N23&lt;&gt;Q17,N23&lt;&gt;Q16,N23&lt;&gt;Q15,N23&lt;&gt;Q14,N23&lt;&gt;Q13,N23&lt;&gt;Q12,N23&lt;&gt;Q11,N23&lt;&gt;Q10,N23&lt;&gt;Q9,N23&lt;&gt;Q8),N23,IF(AND(O24&lt;&gt;0,N24&lt;&gt;Q20,N24&lt;&gt;Q19,N24&lt;&gt;Q18,N24&lt;&gt;Q17,N24&lt;&gt;Q16,N24&lt;&gt;Q15,N24&lt;&gt;Q14,N24&lt;&gt;Q13,N24&lt;&gt;Q12,N24&lt;&gt;Q11,N24&lt;&gt;Q10,N24&lt;&gt;Q9,N24&lt;&gt;Q8),N24,IF(AND(O25&lt;&gt;0,N25&lt;&gt;Q20,N25&lt;&gt;Q19,N25&lt;&gt;Q18,N25&lt;&gt;Q17,N25&lt;&gt;Q16,N25&lt;&gt;Q15,N25&lt;&gt;Q14,N25&lt;&gt;Q13,N25&lt;&gt;Q12,N25&lt;&gt;Q11,N25&lt;&gt;Q10,N25&lt;&gt;Q9,N25&lt;&gt;Q8),N25,IF(AND(O26&lt;&gt;0,N26&lt;&gt;Q20,N26&lt;&gt;Q19,N26&lt;&gt;Q18,N26&lt;&gt;Q17,N26&lt;&gt;Q16,N26&lt;&gt;Q15,N26&lt;&gt;Q14,N26&lt;&gt;Q13,N26&lt;&gt;Q12,N26&lt;&gt;Q11,N26&lt;&gt;Q10,N26&lt;&gt;Q9,N26&lt;&gt;Q8),N26,IF(AND(O27&lt;&gt;0,N27&lt;&gt;Q20,N27&lt;&gt;Q19,N27&lt;&gt;Q18,N27&lt;&gt;Q17,N27&lt;&gt;Q16,N27&lt;&gt;Q15,N27&lt;&gt;Q14,N27&lt;&gt;Q13,N27&lt;&gt;Q12,N27&lt;&gt;Q11,N27&lt;&gt;Q10,N27&lt;&gt;Q9,N27&lt;&gt;Q8),N27,IF(AND(O28&lt;&gt;0,N28&lt;&gt;Q20,N28&lt;&gt;Q19,N28&lt;&gt;Q18,N28&lt;&gt;Q17,N28&lt;&gt;Q16,N28&lt;&gt;Q15,N28&lt;&gt;Q14,N28&lt;&gt;Q13,N28&lt;&gt;Q12,N28&lt;&gt;Q11,N28&lt;&gt;Q10,N28&lt;&gt;Q9,N28&lt;&gt;Q8),N28,IF(AND(O29&lt;&gt;0,N29&lt;&gt;Q20,N29&lt;&gt;Q19,N29&lt;&gt;Q18,N29&lt;&gt;Q17,N29&lt;&gt;Q16,N29&lt;&gt;Q15,N29&lt;&gt;Q14,N29&lt;&gt;Q13,N29&lt;&gt;Q12,N29&lt;&gt;Q11,N29&lt;&gt;Q10,N29&lt;&gt;Q9,N29&lt;&gt;Q8),N29,IF(AND(O30&lt;&gt;0,N30&lt;&gt;Q20,N30&lt;&gt;Q19,N30&lt;&gt;Q18,N30&lt;&gt;Q17,N30&lt;&gt;Q16,N30&lt;&gt;Q15,N30&lt;&gt;Q14,N30&lt;&gt;Q13,N30&lt;&gt;Q12,N30&lt;&gt;Q11,N30&lt;&gt;Q10,N30&lt;&gt;Q9,N30&lt;&gt;Q8),N30,IF(AND(O31&lt;&gt;0,N31&lt;&gt;Q20,N31&lt;&gt;Q19,N31&lt;&gt;Q18,N31&lt;&gt;Q17,N31&lt;&gt;Q16,N31&lt;&gt;Q15,N31&lt;&gt;Q14,N31&lt;&gt;Q13,N31&lt;&gt;Q12,N31&lt;&gt;Q11,N31&lt;&gt;Q10,N31&lt;&gt;Q9,N31&lt;&gt;Q8),N31,IF(AND(O32&lt;&gt;0,N32&lt;&gt;Q20,N32&lt;&gt;Q19,N32&lt;&gt;Q18,N32&lt;&gt;Q17,N32&lt;&gt;Q16,N32&lt;&gt;Q15,N32&lt;&gt;Q14,N32&lt;&gt;Q13,N32&lt;&gt;Q12,N32&lt;&gt;Q11,N32&lt;&gt;Q10,N32&lt;&gt;Q9,N32&lt;&gt;Q8),N32,IF(AND(O33&lt;&gt;0,N33&lt;&gt;Q20,N33&lt;&gt;Q19,N33&lt;&gt;Q18,N33&lt;&gt;Q17,N33&lt;&gt;Q16,N33&lt;&gt;Q15,N33&lt;&gt;Q14,N33&lt;&gt;Q13,N33&lt;&gt;Q12,N33&lt;&gt;Q11,N33&lt;&gt;Q10,N33&lt;&gt;Q9,N33&lt;&gt;Q8),N33,IF(AND(O34&lt;&gt;0,N34&lt;&gt;Q20,N34&lt;&gt;Q19,N34&lt;&gt;Q18,N34&lt;&gt;Q17,N34&lt;&gt;Q16,N34&lt;&gt;Q15,N34&lt;&gt;Q14,N34&lt;&gt;Q13,N34&lt;&gt;Q12,N34&lt;&gt;Q11,N34&lt;&gt;Q10,N34&lt;&gt;Q9,N34&lt;&gt;Q8),N34,IF(AND(O35&lt;&gt;0,N35&lt;&gt;Q20,N35&lt;&gt;Q19,N35&lt;&gt;Q18,N35&lt;&gt;Q17,N35&lt;&gt;Q16,N35&lt;&gt;Q15,N35&lt;&gt;Q14,N35&lt;&gt;Q13,N35&lt;&gt;Q12,N35&lt;&gt;Q11,N35&lt;&gt;Q10,N35&lt;&gt;Q9,N35&lt;&gt;Q8),N35,IF(AND(O36&lt;&gt;0,N36&lt;&gt;Q20,N36&lt;&gt;Q19,N36&lt;&gt;Q18,N36&lt;&gt;Q17,N36&lt;&gt;Q16,N36&lt;&gt;Q15,N36&lt;&gt;Q14,N36&lt;&gt;Q13,N36&lt;&gt;Q12,N36&lt;&gt;Q11,N36&lt;&gt;Q10,N36&lt;&gt;Q9,N36&lt;&gt;Q8),N36,IF(AND(O37&lt;&gt;0,N37&lt;&gt;Q20,N37&lt;&gt;Q19,N37&lt;&gt;Q18,N37&lt;&gt;Q17,N37&lt;&gt;Q16,N37&lt;&gt;Q15,N37&lt;&gt;Q14,N37&lt;&gt;Q13,N37&lt;&gt;Q12,N37&lt;&gt;Q11,N37&lt;&gt;Q10,N37&lt;&gt;Q9,N37&lt;&gt;Q8),N37,"")))))))))))))))))</f>
        <v/>
      </c>
      <c r="R21" s="1368" t="str">
        <f t="shared" ca="1" si="2"/>
        <v/>
      </c>
      <c r="S21" s="1368" t="str">
        <f t="shared" ca="1" si="3"/>
        <v/>
      </c>
      <c r="T21" s="1403" t="str">
        <f t="shared" ca="1" si="4"/>
        <v/>
      </c>
      <c r="U21" s="1386"/>
      <c r="V21" s="1357"/>
      <c r="Y21" s="1287" t="s">
        <v>836</v>
      </c>
      <c r="Z21" s="1278" t="s">
        <v>837</v>
      </c>
      <c r="AA21" s="1278" t="s">
        <v>889</v>
      </c>
    </row>
    <row r="22" spans="1:27" ht="13.5" thickBot="1" x14ac:dyDescent="0.25">
      <c r="A22" s="1304">
        <v>15</v>
      </c>
      <c r="B22" s="1363"/>
      <c r="C22" s="1347"/>
      <c r="D22" s="1347"/>
      <c r="E22" s="1671"/>
      <c r="F22" s="1348"/>
      <c r="G22" s="1349"/>
      <c r="H22" s="1350"/>
      <c r="I22" s="1351">
        <f t="shared" si="0"/>
        <v>0</v>
      </c>
      <c r="J22" s="550"/>
      <c r="K22" s="2042"/>
      <c r="L22" s="1262" t="s">
        <v>839</v>
      </c>
      <c r="M22" s="1262" t="s">
        <v>890</v>
      </c>
      <c r="N22" s="1266" t="s">
        <v>838</v>
      </c>
      <c r="O22" s="1261">
        <f t="shared" ca="1" si="5"/>
        <v>0</v>
      </c>
      <c r="P22" s="1261"/>
      <c r="Q22" s="1376" t="str">
        <f ca="1">IF(AND(O22&lt;&gt;0,N22&lt;&gt;Q21,N22&lt;&gt;Q20,N22&lt;&gt;Q19,N22&lt;&gt;Q18,N22&lt;&gt;Q17,N22&lt;&gt;Q16,N22&lt;&gt;Q15,N22&lt;&gt;Q14,N22&lt;&gt;Q13,N22&lt;&gt;Q12,N22&lt;&gt;Q11,N22&lt;&gt;Q10,N22&lt;&gt;Q9,N22&lt;&gt;Q8),N22,IF(AND(O23&lt;&gt;0,N23&lt;&gt;Q21,N23&lt;&gt;Q20,N23&lt;&gt;Q19,N23&lt;&gt;Q18,N23&lt;&gt;Q17,N23&lt;&gt;Q16,N23&lt;&gt;Q15,N23&lt;&gt;Q14,N23&lt;&gt;Q13,N23&lt;&gt;Q12,N23&lt;&gt;Q11,N23&lt;&gt;Q10,N23&lt;&gt;Q9,N23&lt;&gt;Q8),N23,IF(AND(O24&lt;&gt;0,N24&lt;&gt;Q21,N24&lt;&gt;Q20,N24&lt;&gt;Q19,N24&lt;&gt;Q18,N24&lt;&gt;Q17,N24&lt;&gt;Q16,N24&lt;&gt;Q15,N24&lt;&gt;Q14,N24&lt;&gt;Q13,N24&lt;&gt;Q12,N24&lt;&gt;Q11,N24&lt;&gt;Q10,N24&lt;&gt;Q9,N24&lt;&gt;Q8),N24,IF(AND(O25&lt;&gt;0,N25&lt;&gt;Q21,N25&lt;&gt;Q20,N25&lt;&gt;Q19,N25&lt;&gt;Q18,N25&lt;&gt;Q17,N25&lt;&gt;Q16,N25&lt;&gt;Q15,N25&lt;&gt;Q14,N25&lt;&gt;Q13,N25&lt;&gt;Q12,N25&lt;&gt;Q11,N25&lt;&gt;Q10,N25&lt;&gt;Q9,N25&lt;&gt;Q8),N25,IF(AND(O26&lt;&gt;0,N26&lt;&gt;Q21,N26&lt;&gt;Q20,N26&lt;&gt;Q19,N26&lt;&gt;Q18,N26&lt;&gt;Q17,N26&lt;&gt;Q16,N26&lt;&gt;Q15,N26&lt;&gt;Q14,N26&lt;&gt;Q13,N26&lt;&gt;Q12,N26&lt;&gt;Q11,N26&lt;&gt;Q10,N26&lt;&gt;Q9,N26&lt;&gt;Q8),N26,IF(AND(O27&lt;&gt;0,N27&lt;&gt;Q21,N27&lt;&gt;Q20,N27&lt;&gt;Q19,N27&lt;&gt;Q18,N27&lt;&gt;Q17,N27&lt;&gt;Q16,N27&lt;&gt;Q15,N27&lt;&gt;Q14,N27&lt;&gt;Q13,N27&lt;&gt;Q12,N27&lt;&gt;Q11,N27&lt;&gt;Q10,N27&lt;&gt;Q9,N27&lt;&gt;Q8),N27,IF(AND(O28&lt;&gt;0,N28&lt;&gt;Q21,N28&lt;&gt;Q20,N28&lt;&gt;Q19,N28&lt;&gt;Q18,N28&lt;&gt;Q17,N28&lt;&gt;Q16,N28&lt;&gt;Q15,N28&lt;&gt;Q14,N28&lt;&gt;Q13,N28&lt;&gt;Q12,N28&lt;&gt;Q11,N28&lt;&gt;Q10,N28&lt;&gt;Q9,N28&lt;&gt;Q8),N28,IF(AND(O29&lt;&gt;0,N29&lt;&gt;Q21,N29&lt;&gt;Q20,N29&lt;&gt;Q19,N29&lt;&gt;Q18,N29&lt;&gt;Q17,N29&lt;&gt;Q16,N29&lt;&gt;Q15,N29&lt;&gt;Q14,N29&lt;&gt;Q13,N29&lt;&gt;Q12,N29&lt;&gt;Q11,N29&lt;&gt;Q10,N29&lt;&gt;Q9,N29&lt;&gt;Q8),N29,IF(AND(O30&lt;&gt;0,N30&lt;&gt;Q21,N30&lt;&gt;Q20,N30&lt;&gt;Q19,N30&lt;&gt;Q18,N30&lt;&gt;Q17,N30&lt;&gt;Q16,N30&lt;&gt;Q15,N30&lt;&gt;Q14,N30&lt;&gt;Q13,N30&lt;&gt;Q12,N30&lt;&gt;Q11,N30&lt;&gt;Q10,N30&lt;&gt;Q9,N30&lt;&gt;Q8),N30,IF(AND(O31&lt;&gt;0,N31&lt;&gt;Q21,N31&lt;&gt;Q20,N31&lt;&gt;Q19,N31&lt;&gt;Q18,N31&lt;&gt;Q17,N31&lt;&gt;Q16,N31&lt;&gt;Q15,N31&lt;&gt;Q14,N31&lt;&gt;Q13,N31&lt;&gt;Q12,N31&lt;&gt;Q11,N31&lt;&gt;Q10,N31&lt;&gt;Q9,N31&lt;&gt;Q8),N31,IF(AND(O32&lt;&gt;0,N32&lt;&gt;Q21,N32&lt;&gt;Q20,N32&lt;&gt;Q19,N32&lt;&gt;Q18,N32&lt;&gt;Q17,N32&lt;&gt;Q16,N32&lt;&gt;Q15,N32&lt;&gt;Q14,N32&lt;&gt;Q13,N32&lt;&gt;Q12,N32&lt;&gt;Q11,N32&lt;&gt;Q10,N32&lt;&gt;Q9,N32&lt;&gt;Q8),N32,IF(AND(O33&lt;&gt;0,N33&lt;&gt;Q21,N33&lt;&gt;Q20,N33&lt;&gt;Q19,N33&lt;&gt;Q18,N33&lt;&gt;Q17,N33&lt;&gt;Q16,N33&lt;&gt;Q15,N33&lt;&gt;Q14,N33&lt;&gt;Q13,N33&lt;&gt;Q12,N33&lt;&gt;Q11,N33&lt;&gt;Q10,N33&lt;&gt;Q9,N33&lt;&gt;Q8),N33,IF(AND(O34&lt;&gt;0,N34&lt;&gt;Q21,N34&lt;&gt;Q20,N34&lt;&gt;Q19,N34&lt;&gt;Q18,N34&lt;&gt;Q17,N34&lt;&gt;Q16,N34&lt;&gt;Q15,N34&lt;&gt;Q14,N34&lt;&gt;Q13,N34&lt;&gt;Q12,N34&lt;&gt;Q11,N34&lt;&gt;Q10,N34&lt;&gt;Q9,N34&lt;&gt;Q8),N34,IF(AND(O35&lt;&gt;0,N35&lt;&gt;Q21,N35&lt;&gt;Q20,N35&lt;&gt;Q19,N35&lt;&gt;Q18,N35&lt;&gt;Q17,N35&lt;&gt;Q16,N35&lt;&gt;Q15,N35&lt;&gt;Q14,N35&lt;&gt;Q13,N35&lt;&gt;Q12,N35&lt;&gt;Q11,N35&lt;&gt;Q10,N35&lt;&gt;Q9,N35&lt;&gt;Q8),N35,IF(AND(O36&lt;&gt;0,N36&lt;&gt;Q21,N36&lt;&gt;Q20,N36&lt;&gt;Q19,N36&lt;&gt;Q18,N36&lt;&gt;Q17,N36&lt;&gt;Q16,N36&lt;&gt;Q15,N36&lt;&gt;Q14,N36&lt;&gt;Q13,N36&lt;&gt;Q12,N36&lt;&gt;Q11,N36&lt;&gt;Q10,N36&lt;&gt;Q9,N36&lt;&gt;Q8),N36,IF(AND(O37&lt;&gt;0,N37&lt;&gt;Q21,N37&lt;&gt;Q20,N37&lt;&gt;Q19,N37&lt;&gt;Q18,N37&lt;&gt;Q17,N37&lt;&gt;Q16,N37&lt;&gt;Q15,N37&lt;&gt;Q14,N37&lt;&gt;Q13,N37&lt;&gt;Q12,N37&lt;&gt;Q11,N37&lt;&gt;Q10,N37&lt;&gt;Q9,N37&lt;&gt;Q8),N37,""))))))))))))))))</f>
        <v/>
      </c>
      <c r="R22" s="1368" t="str">
        <f t="shared" ca="1" si="2"/>
        <v/>
      </c>
      <c r="S22" s="1368" t="str">
        <f t="shared" ca="1" si="3"/>
        <v/>
      </c>
      <c r="T22" s="1403" t="str">
        <f t="shared" ca="1" si="4"/>
        <v/>
      </c>
      <c r="U22" s="1386"/>
      <c r="V22" s="1357"/>
      <c r="Y22" s="1287" t="s">
        <v>838</v>
      </c>
      <c r="Z22" s="1278" t="s">
        <v>839</v>
      </c>
      <c r="AA22" s="1278" t="s">
        <v>890</v>
      </c>
    </row>
    <row r="23" spans="1:27" ht="14.25" thickTop="1" thickBot="1" x14ac:dyDescent="0.25">
      <c r="A23" s="1269"/>
      <c r="B23" s="1360"/>
      <c r="C23" s="1250"/>
      <c r="D23" s="1250"/>
      <c r="E23" s="1661"/>
      <c r="F23" s="1251"/>
      <c r="G23" s="1251"/>
      <c r="H23" s="1270"/>
      <c r="I23" s="1271"/>
      <c r="J23" s="550"/>
      <c r="K23" s="2042"/>
      <c r="L23" s="1263" t="s">
        <v>840</v>
      </c>
      <c r="M23" s="1263" t="s">
        <v>891</v>
      </c>
      <c r="N23" s="1264" t="s">
        <v>841</v>
      </c>
      <c r="O23" s="1261">
        <f t="shared" ca="1" si="5"/>
        <v>0</v>
      </c>
      <c r="P23" s="1261"/>
      <c r="Q23" s="1376" t="str">
        <f ca="1">IF(AND(O23&lt;&gt;0,N23&lt;&gt;Q22,N23&lt;&gt;Q21,N23&lt;&gt;Q20,N23&lt;&gt;Q19,N23&lt;&gt;Q18,N23&lt;&gt;Q17,N23&lt;&gt;Q16,N23&lt;&gt;Q15,N23&lt;&gt;Q14,N23&lt;&gt;Q13,N23&lt;&gt;Q12,N23&lt;&gt;Q11,N23&lt;&gt;Q10,N23&lt;&gt;Q9,N23&lt;&gt;Q8),N23,IF(AND(O24&lt;&gt;0,N24&lt;&gt;Q22,N24&lt;&gt;Q21,N24&lt;&gt;Q20,N24&lt;&gt;Q19,N24&lt;&gt;Q18,N24&lt;&gt;Q17,N24&lt;&gt;Q16,N24&lt;&gt;Q15,N24&lt;&gt;Q14,N24&lt;&gt;Q13,N24&lt;&gt;Q12,N24&lt;&gt;Q11,N24&lt;&gt;Q10,N24&lt;&gt;Q9,N24&lt;&gt;Q8),N24,IF(AND(O25&lt;&gt;0,N25&lt;&gt;Q22,N25&lt;&gt;Q21,N25&lt;&gt;Q20,N25&lt;&gt;Q19,N25&lt;&gt;Q18,N25&lt;&gt;Q17,N25&lt;&gt;Q16,N25&lt;&gt;Q15,N25&lt;&gt;Q14,N25&lt;&gt;Q13,N25&lt;&gt;Q12,N25&lt;&gt;Q11,N25&lt;&gt;Q10,N25&lt;&gt;Q9,N25&lt;&gt;Q8),N25,IF(AND(O26&lt;&gt;0,N26&lt;&gt;Q22,N26&lt;&gt;Q21,N26&lt;&gt;Q20,N26&lt;&gt;Q19,N26&lt;&gt;Q18,N26&lt;&gt;Q17,N26&lt;&gt;Q16,N26&lt;&gt;Q15,N26&lt;&gt;Q14,N26&lt;&gt;Q13,N26&lt;&gt;Q12,N26&lt;&gt;Q11,N26&lt;&gt;Q10,N26&lt;&gt;Q9,N26&lt;&gt;Q8),N26,IF(AND(O27&lt;&gt;0,N27&lt;&gt;Q22,N27&lt;&gt;Q21,N27&lt;&gt;Q20,N27&lt;&gt;Q19,N27&lt;&gt;Q18,N27&lt;&gt;Q17,N27&lt;&gt;Q16,N27&lt;&gt;Q15,N27&lt;&gt;Q14,N27&lt;&gt;Q13,N27&lt;&gt;Q12,N27&lt;&gt;Q11,N27&lt;&gt;Q10,N27&lt;&gt;Q9,N27&lt;&gt;Q8),N27,IF(AND(O28&lt;&gt;0,N28&lt;&gt;Q22,N28&lt;&gt;Q21,N28&lt;&gt;Q20,N28&lt;&gt;Q19,N28&lt;&gt;Q18,N28&lt;&gt;Q17,N28&lt;&gt;Q16,N28&lt;&gt;Q15,N28&lt;&gt;Q14,N28&lt;&gt;Q13,N28&lt;&gt;Q12,N28&lt;&gt;Q11,N28&lt;&gt;Q10,N28&lt;&gt;Q9,N28&lt;&gt;Q8),N28,IF(AND(O29&lt;&gt;0,N29&lt;&gt;Q22,N29&lt;&gt;Q21,N29&lt;&gt;Q20,N29&lt;&gt;Q19,N29&lt;&gt;Q18,N29&lt;&gt;Q17,N29&lt;&gt;Q16,N29&lt;&gt;Q15,N29&lt;&gt;Q14,N29&lt;&gt;Q13,N29&lt;&gt;Q12,N29&lt;&gt;Q11,N29&lt;&gt;Q10,N29&lt;&gt;Q9,N29&lt;&gt;Q8),N29,IF(AND(O30&lt;&gt;0,N30&lt;&gt;Q22,N30&lt;&gt;Q21,N30&lt;&gt;Q20,N30&lt;&gt;Q19,N30&lt;&gt;Q18,N30&lt;&gt;Q17,N30&lt;&gt;Q16,N30&lt;&gt;Q15,N30&lt;&gt;Q14,N30&lt;&gt;Q13,N30&lt;&gt;Q12,N30&lt;&gt;Q11,N30&lt;&gt;Q10,N30&lt;&gt;Q9,N30&lt;&gt;Q8),N30,IF(AND(O31&lt;&gt;0,N31&lt;&gt;Q22,N31&lt;&gt;Q21,N31&lt;&gt;Q20,N31&lt;&gt;Q19,N31&lt;&gt;Q18,N31&lt;&gt;Q17,N31&lt;&gt;Q16,N31&lt;&gt;Q15,N31&lt;&gt;Q14,N31&lt;&gt;Q13,N31&lt;&gt;Q12,N31&lt;&gt;Q11,N31&lt;&gt;Q10,N31&lt;&gt;Q9,N31&lt;&gt;Q8),N31,IF(AND(O32&lt;&gt;0,N32&lt;&gt;Q22,N32&lt;&gt;Q21,N32&lt;&gt;Q20,N32&lt;&gt;Q19,N32&lt;&gt;Q18,N32&lt;&gt;Q17,N32&lt;&gt;Q16,N32&lt;&gt;Q15,N32&lt;&gt;Q14,N32&lt;&gt;Q13,N32&lt;&gt;Q12,N32&lt;&gt;Q11,N32&lt;&gt;Q10,N32&lt;&gt;Q9,N32&lt;&gt;Q8),N32,IF(AND(O33&lt;&gt;0,N33&lt;&gt;Q22,N33&lt;&gt;Q21,N33&lt;&gt;Q20,N33&lt;&gt;Q19,N33&lt;&gt;Q18,N33&lt;&gt;Q17,N33&lt;&gt;Q16,N33&lt;&gt;Q15,N33&lt;&gt;Q14,N33&lt;&gt;Q13,N33&lt;&gt;Q12,N33&lt;&gt;Q11,N33&lt;&gt;Q10,N33&lt;&gt;Q9,N33&lt;&gt;Q8),N33,IF(AND(O34&lt;&gt;0,N34&lt;&gt;Q22,N34&lt;&gt;Q21,N34&lt;&gt;Q20,N34&lt;&gt;Q19,N34&lt;&gt;Q18,N34&lt;&gt;Q17,N34&lt;&gt;Q16,N34&lt;&gt;Q15,N34&lt;&gt;Q14,N34&lt;&gt;Q13,N34&lt;&gt;Q12,N34&lt;&gt;Q11,N34&lt;&gt;Q10,N34&lt;&gt;Q9,N34&lt;&gt;Q8),N34,IF(AND(O35&lt;&gt;0,N35&lt;&gt;Q22,N35&lt;&gt;Q21,N35&lt;&gt;Q20,N35&lt;&gt;Q19,N35&lt;&gt;Q18,N35&lt;&gt;Q17,N35&lt;&gt;Q16,N35&lt;&gt;Q15,N35&lt;&gt;Q14,N35&lt;&gt;Q13,N35&lt;&gt;Q12,N35&lt;&gt;Q11,N35&lt;&gt;Q10,N35&lt;&gt;Q9,N35&lt;&gt;Q8),N35,IF(AND(O36&lt;&gt;0,N36&lt;&gt;Q22,N36&lt;&gt;Q21,N36&lt;&gt;Q20,N36&lt;&gt;Q19,N36&lt;&gt;Q18,N36&lt;&gt;Q17,N36&lt;&gt;Q16,N36&lt;&gt;Q15,N36&lt;&gt;Q14,N36&lt;&gt;Q13,N36&lt;&gt;Q12,N36&lt;&gt;Q11,N36&lt;&gt;Q10,N36&lt;&gt;Q9,N36&lt;&gt;Q8),N36,IF(AND(O37&lt;&gt;0,N37&lt;&gt;Q22,N37&lt;&gt;Q21,N37&lt;&gt;Q20,N37&lt;&gt;Q19,N37&lt;&gt;Q18,N37&lt;&gt;Q17,N37&lt;&gt;Q16,N37&lt;&gt;Q15,N37&lt;&gt;Q14,N37&lt;&gt;Q13,N37&lt;&gt;Q12,N37&lt;&gt;Q11,N37&lt;&gt;Q10,N37&lt;&gt;Q9,N37&lt;&gt;Q8),N37,"")))))))))))))))</f>
        <v/>
      </c>
      <c r="R23" s="1368" t="str">
        <f t="shared" ca="1" si="2"/>
        <v/>
      </c>
      <c r="S23" s="1368" t="str">
        <f t="shared" ca="1" si="3"/>
        <v/>
      </c>
      <c r="T23" s="1403" t="str">
        <f t="shared" ca="1" si="4"/>
        <v/>
      </c>
      <c r="U23" s="1386"/>
      <c r="V23" s="1357"/>
      <c r="Y23" s="1284" t="s">
        <v>841</v>
      </c>
      <c r="Z23" s="1285" t="s">
        <v>840</v>
      </c>
      <c r="AA23" s="1285" t="s">
        <v>891</v>
      </c>
    </row>
    <row r="24" spans="1:27" ht="14.25" thickTop="1" thickBot="1" x14ac:dyDescent="0.25">
      <c r="A24" s="914"/>
      <c r="B24" s="1361"/>
      <c r="C24" s="914"/>
      <c r="D24" s="914"/>
      <c r="E24" s="1662"/>
      <c r="F24" s="1251"/>
      <c r="G24" s="1251"/>
      <c r="H24" s="1025" t="s">
        <v>365</v>
      </c>
      <c r="I24" s="1272">
        <f>SUM(I8:I22)</f>
        <v>0</v>
      </c>
      <c r="J24" s="550"/>
      <c r="K24" s="2042" t="s">
        <v>842</v>
      </c>
      <c r="L24" s="1262" t="s">
        <v>844</v>
      </c>
      <c r="M24" s="1262" t="s">
        <v>892</v>
      </c>
      <c r="N24" s="1266" t="s">
        <v>843</v>
      </c>
      <c r="O24" s="1261">
        <f ca="1">SUMIF($B$56:$I$65,N24,$I$56:$I$65)</f>
        <v>0</v>
      </c>
      <c r="P24" s="1261"/>
      <c r="Q24" s="1376" t="str">
        <f ca="1">IF(AND(O24&lt;&gt;0,N24&lt;&gt;Q23,N24&lt;&gt;Q22,N24&lt;&gt;Q21,N24&lt;&gt;Q20,N24&lt;&gt;Q19,N24&lt;&gt;Q18,N24&lt;&gt;Q17,N24&lt;&gt;Q16,N24&lt;&gt;Q15,N24&lt;&gt;Q14,N24&lt;&gt;Q13,N24&lt;&gt;Q12,N24&lt;&gt;Q11,N24&lt;&gt;Q10,N24&lt;&gt;Q9,N24&lt;&gt;Q8),N24,IF(AND(O25&lt;&gt;0,N25&lt;&gt;Q23,N25&lt;&gt;Q22,N25&lt;&gt;Q21,N25&lt;&gt;Q20,N25&lt;&gt;Q19,N25&lt;&gt;Q18,N25&lt;&gt;Q17,N25&lt;&gt;Q16,N25&lt;&gt;Q15,N25&lt;&gt;Q14,N25&lt;&gt;Q13,N25&lt;&gt;Q12,N25&lt;&gt;Q11,N25&lt;&gt;Q10,N25&lt;&gt;Q9,N25&lt;&gt;Q8),N25,IF(AND(O26&lt;&gt;0,N26&lt;&gt;Q23,N26&lt;&gt;Q22,N26&lt;&gt;Q21,N26&lt;&gt;Q20,N26&lt;&gt;Q19,N26&lt;&gt;Q18,N26&lt;&gt;Q17,N26&lt;&gt;Q16,N26&lt;&gt;Q15,N26&lt;&gt;Q14,N26&lt;&gt;Q13,N26&lt;&gt;Q12,N26&lt;&gt;Q11,N26&lt;&gt;Q10,N26&lt;&gt;Q9,N26&lt;&gt;Q8),N26,IF(AND(O27&lt;&gt;0,N27&lt;&gt;Q23,N27&lt;&gt;Q22,N27&lt;&gt;Q21,N27&lt;&gt;Q20,N27&lt;&gt;Q19,N27&lt;&gt;Q18,N27&lt;&gt;Q17,N27&lt;&gt;Q16,N27&lt;&gt;Q15,N27&lt;&gt;Q14,N27&lt;&gt;Q13,N27&lt;&gt;Q12,N27&lt;&gt;Q11,N27&lt;&gt;Q10,N27&lt;&gt;Q9,N27&lt;&gt;Q8),N27,IF(AND(O28&lt;&gt;0,N28&lt;&gt;Q23,N28&lt;&gt;Q22,N28&lt;&gt;Q21,N28&lt;&gt;Q20,N28&lt;&gt;Q19,N28&lt;&gt;Q18,N28&lt;&gt;Q17,N28&lt;&gt;Q16,N28&lt;&gt;Q15,N28&lt;&gt;Q14,N28&lt;&gt;Q13,N28&lt;&gt;Q12,N28&lt;&gt;Q11,N28&lt;&gt;Q10,N28&lt;&gt;Q9,N28&lt;&gt;Q8),N28,IF(AND(O29&lt;&gt;0,N29&lt;&gt;Q23,N29&lt;&gt;Q22,N29&lt;&gt;Q21,N29&lt;&gt;Q20,N29&lt;&gt;Q19,N29&lt;&gt;Q18,N29&lt;&gt;Q17,N29&lt;&gt;Q16,N29&lt;&gt;Q15,N29&lt;&gt;Q14,N29&lt;&gt;Q13,N29&lt;&gt;Q12,N29&lt;&gt;Q11,N29&lt;&gt;Q10,N29&lt;&gt;Q9,N29&lt;&gt;Q8),N29,IF(AND(O30&lt;&gt;0,N30&lt;&gt;Q23,N30&lt;&gt;Q22,N30&lt;&gt;Q21,N30&lt;&gt;Q20,N30&lt;&gt;Q19,N30&lt;&gt;Q18,N30&lt;&gt;Q17,N30&lt;&gt;Q16,N30&lt;&gt;Q15,N30&lt;&gt;Q14,N30&lt;&gt;Q13,N30&lt;&gt;Q12,N30&lt;&gt;Q11,N30&lt;&gt;Q10,N30&lt;&gt;Q9,N30&lt;&gt;Q8),N30,IF(AND(O31&lt;&gt;0,N31&lt;&gt;Q23,N31&lt;&gt;Q22,N31&lt;&gt;Q21,N31&lt;&gt;Q20,N31&lt;&gt;Q19,N31&lt;&gt;Q18,N31&lt;&gt;Q17,N31&lt;&gt;Q16,N31&lt;&gt;Q15,N31&lt;&gt;Q14,N31&lt;&gt;Q13,N31&lt;&gt;Q12,N31&lt;&gt;Q11,N31&lt;&gt;Q10,N31&lt;&gt;Q9,N31&lt;&gt;Q8),N31,IF(AND(O32&lt;&gt;0,N32&lt;&gt;Q23,N32&lt;&gt;Q22,N32&lt;&gt;Q21,N32&lt;&gt;Q20,N32&lt;&gt;Q19,N32&lt;&gt;Q18,N32&lt;&gt;Q17,N32&lt;&gt;Q16,N32&lt;&gt;Q15,N32&lt;&gt;Q14,N32&lt;&gt;Q13,N32&lt;&gt;Q12,N32&lt;&gt;Q11,N32&lt;&gt;Q10,N32&lt;&gt;Q9,N32&lt;&gt;Q8),N32,IF(AND(O33&lt;&gt;0,N33&lt;&gt;Q23,N33&lt;&gt;Q22,N33&lt;&gt;Q21,N33&lt;&gt;Q20,N33&lt;&gt;Q19,N33&lt;&gt;Q18,N33&lt;&gt;Q17,N33&lt;&gt;Q16,N33&lt;&gt;Q15,N33&lt;&gt;Q14,N33&lt;&gt;Q13,N33&lt;&gt;Q12,N33&lt;&gt;Q11,N33&lt;&gt;Q10,N33&lt;&gt;Q9,N33&lt;&gt;Q8),N33,IF(AND(O34&lt;&gt;0,N34&lt;&gt;Q23,N34&lt;&gt;Q22,N34&lt;&gt;Q21,N34&lt;&gt;Q20,N34&lt;&gt;Q19,N34&lt;&gt;Q18,N34&lt;&gt;Q17,N34&lt;&gt;Q16,N34&lt;&gt;Q15,N34&lt;&gt;Q14,N34&lt;&gt;Q13,N34&lt;&gt;Q12,N34&lt;&gt;Q11,N34&lt;&gt;Q10,N34&lt;&gt;Q9,N34&lt;&gt;Q8),N34,IF(AND(O35&lt;&gt;0,N35&lt;&gt;Q23,N35&lt;&gt;Q22,N35&lt;&gt;Q21,N35&lt;&gt;Q20,N35&lt;&gt;Q19,N35&lt;&gt;Q18,N35&lt;&gt;Q17,N35&lt;&gt;Q16,N35&lt;&gt;Q15,N35&lt;&gt;Q14,N35&lt;&gt;Q13,N35&lt;&gt;Q12,N35&lt;&gt;Q11,N35&lt;&gt;Q10,N35&lt;&gt;Q9,N35&lt;&gt;Q8),N35,IF(AND(O36&lt;&gt;0,N36&lt;&gt;Q23,N36&lt;&gt;Q22,N36&lt;&gt;Q21,N36&lt;&gt;Q20,N36&lt;&gt;Q19,N36&lt;&gt;Q18,N36&lt;&gt;Q17,N36&lt;&gt;Q16,N36&lt;&gt;Q15,N36&lt;&gt;Q14,N36&lt;&gt;Q13,N36&lt;&gt;Q12,N36&lt;&gt;Q11,N36&lt;&gt;Q10,N36&lt;&gt;Q9,N36&lt;&gt;Q8),N36,IF(AND(O37&lt;&gt;0,N37&lt;&gt;Q23,N37&lt;&gt;Q22,N37&lt;&gt;Q21,N37&lt;&gt;Q20,N37&lt;&gt;Q19,N37&lt;&gt;Q18,N37&lt;&gt;Q17,N37&lt;&gt;Q16,N37&lt;&gt;Q15,N37&lt;&gt;Q14,N37&lt;&gt;Q13,N37&lt;&gt;Q12,N37&lt;&gt;Q11,N37&lt;&gt;Q10,N37&lt;&gt;Q9,N37&lt;&gt;Q8),N37,""))))))))))))))</f>
        <v/>
      </c>
      <c r="R24" s="1368" t="str">
        <f t="shared" ca="1" si="2"/>
        <v/>
      </c>
      <c r="S24" s="1368" t="str">
        <f t="shared" ca="1" si="3"/>
        <v/>
      </c>
      <c r="T24" s="1403" t="str">
        <f t="shared" ca="1" si="4"/>
        <v/>
      </c>
      <c r="U24" s="1386"/>
      <c r="V24" s="1357"/>
      <c r="Y24" s="1287" t="s">
        <v>843</v>
      </c>
      <c r="Z24" s="1278" t="s">
        <v>844</v>
      </c>
      <c r="AA24" s="1278" t="s">
        <v>892</v>
      </c>
    </row>
    <row r="25" spans="1:27" ht="13.5" thickTop="1" x14ac:dyDescent="0.2">
      <c r="A25" s="914" t="s">
        <v>818</v>
      </c>
      <c r="B25" s="1361"/>
      <c r="C25" s="1250"/>
      <c r="D25" s="1250"/>
      <c r="E25" s="1661"/>
      <c r="F25" s="1251"/>
      <c r="G25" s="1251"/>
      <c r="H25" s="1270"/>
      <c r="I25" s="1271"/>
      <c r="J25" s="550"/>
      <c r="K25" s="2042"/>
      <c r="L25" s="1262" t="s">
        <v>846</v>
      </c>
      <c r="M25" s="1262" t="s">
        <v>893</v>
      </c>
      <c r="N25" s="1266" t="s">
        <v>845</v>
      </c>
      <c r="O25" s="1261">
        <f ca="1">SUMIF($B$56:$I$65,N25,$I$56:$I$65)</f>
        <v>0</v>
      </c>
      <c r="P25" s="1261"/>
      <c r="Q25" s="1376" t="str">
        <f ca="1">IF(AND(O25&lt;&gt;0,N25&lt;&gt;Q24,N25&lt;&gt;Q23,N25&lt;&gt;Q22,N25&lt;&gt;Q21,N25&lt;&gt;Q20,N25&lt;&gt;Q19,N25&lt;&gt;Q18,N25&lt;&gt;Q17,N25&lt;&gt;Q16,N25&lt;&gt;Q15,N25&lt;&gt;Q14,N25&lt;&gt;Q13,N25&lt;&gt;Q12,N25&lt;&gt;Q11,N25&lt;&gt;Q10,N25&lt;&gt;Q9,N25&lt;&gt;Q8),N25,IF(AND(O26&lt;&gt;0,N26&lt;&gt;Q24,N26&lt;&gt;Q23,N26&lt;&gt;Q22,N26&lt;&gt;Q21,N26&lt;&gt;Q20,N26&lt;&gt;Q19,N26&lt;&gt;Q18,N26&lt;&gt;Q17,N26&lt;&gt;Q16,N26&lt;&gt;Q15,N26&lt;&gt;Q14,N26&lt;&gt;Q13,N26&lt;&gt;Q12,N26&lt;&gt;Q11,N26&lt;&gt;Q10,N26&lt;&gt;Q9,N26&lt;&gt;Q8),N26,IF(AND(O27&lt;&gt;0,N27&lt;&gt;Q24,N27&lt;&gt;Q23,N27&lt;&gt;Q22,N27&lt;&gt;Q21,N27&lt;&gt;Q20,N27&lt;&gt;Q19,N27&lt;&gt;Q18,N27&lt;&gt;Q17,N27&lt;&gt;Q16,N27&lt;&gt;Q15,N27&lt;&gt;Q14,N27&lt;&gt;Q13,N27&lt;&gt;Q12,N27&lt;&gt;Q11,N27&lt;&gt;Q10,N27&lt;&gt;Q9,N27&lt;&gt;Q8),N27,IF(AND(O28&lt;&gt;0,N28&lt;&gt;Q24,N28&lt;&gt;Q23,N28&lt;&gt;Q22,N28&lt;&gt;Q21,N28&lt;&gt;Q20,N28&lt;&gt;Q19,N28&lt;&gt;Q18,N28&lt;&gt;Q17,N28&lt;&gt;Q16,N28&lt;&gt;Q15,N28&lt;&gt;Q14,N28&lt;&gt;Q13,N28&lt;&gt;Q12,N28&lt;&gt;Q11,N28&lt;&gt;Q10,N28&lt;&gt;Q9,N28&lt;&gt;Q8),N28,IF(AND(O29&lt;&gt;0,N29&lt;&gt;Q24,N29&lt;&gt;Q23,N29&lt;&gt;Q22,N29&lt;&gt;Q21,N29&lt;&gt;Q20,N29&lt;&gt;Q19,N29&lt;&gt;Q18,N29&lt;&gt;Q17,N29&lt;&gt;Q16,N29&lt;&gt;Q15,N29&lt;&gt;Q14,N29&lt;&gt;Q13,N29&lt;&gt;Q12,N29&lt;&gt;Q11,N29&lt;&gt;Q10,N29&lt;&gt;Q9,N29&lt;&gt;Q8),N29,IF(AND(O30&lt;&gt;0,N30&lt;&gt;Q24,N30&lt;&gt;Q23,N30&lt;&gt;Q22,N30&lt;&gt;Q21,N30&lt;&gt;Q20,N30&lt;&gt;Q19,N30&lt;&gt;Q18,N30&lt;&gt;Q17,N30&lt;&gt;Q16,N30&lt;&gt;Q15,N30&lt;&gt;Q14,N30&lt;&gt;Q13,N30&lt;&gt;Q12,N30&lt;&gt;Q11,N30&lt;&gt;Q10,N30&lt;&gt;Q9,N30&lt;&gt;Q8),N30,IF(AND(O31&lt;&gt;0,N31&lt;&gt;Q24,N31&lt;&gt;Q23,N31&lt;&gt;Q22,N31&lt;&gt;Q21,N31&lt;&gt;Q20,N31&lt;&gt;Q19,N31&lt;&gt;Q18,N31&lt;&gt;Q17,N31&lt;&gt;Q16,N31&lt;&gt;Q15,N31&lt;&gt;Q14,N31&lt;&gt;Q13,N31&lt;&gt;Q12,N31&lt;&gt;Q11,N31&lt;&gt;Q10,N31&lt;&gt;Q9,N31&lt;&gt;Q8),N31,IF(AND(O32&lt;&gt;0,N32&lt;&gt;Q24,N32&lt;&gt;Q23,N32&lt;&gt;Q22,N32&lt;&gt;Q21,N32&lt;&gt;Q20,N32&lt;&gt;Q19,N32&lt;&gt;Q18,N32&lt;&gt;Q17,N32&lt;&gt;Q16,N32&lt;&gt;Q15,N32&lt;&gt;Q14,N32&lt;&gt;Q13,N32&lt;&gt;Q12,N32&lt;&gt;Q11,N32&lt;&gt;Q10,N32&lt;&gt;Q9,N32&lt;&gt;Q8),N32,IF(AND(O33&lt;&gt;0,N33&lt;&gt;Q24,N33&lt;&gt;Q23,N33&lt;&gt;Q22,N33&lt;&gt;Q21,N33&lt;&gt;Q20,N33&lt;&gt;Q19,N33&lt;&gt;Q18,N33&lt;&gt;Q17,N33&lt;&gt;Q16,N33&lt;&gt;Q15,N33&lt;&gt;Q14,N33&lt;&gt;Q13,N33&lt;&gt;Q12,N33&lt;&gt;Q11,N33&lt;&gt;Q10,N33&lt;&gt;Q9,N33&lt;&gt;Q8),N33,IF(AND(O34&lt;&gt;0,N34&lt;&gt;Q24,N34&lt;&gt;Q23,N34&lt;&gt;Q22,N34&lt;&gt;Q21,N34&lt;&gt;Q20,N34&lt;&gt;Q19,N34&lt;&gt;Q18,N34&lt;&gt;Q17,N34&lt;&gt;Q16,N34&lt;&gt;Q15,N34&lt;&gt;Q14,N34&lt;&gt;Q13,N34&lt;&gt;Q12,N34&lt;&gt;Q11,N34&lt;&gt;Q10,N34&lt;&gt;Q9,N34&lt;&gt;Q8),N34,IF(AND(O35&lt;&gt;0,N35&lt;&gt;Q24,N35&lt;&gt;Q23,N35&lt;&gt;Q22,N35&lt;&gt;Q21,N35&lt;&gt;Q20,N35&lt;&gt;Q19,N35&lt;&gt;Q18,N35&lt;&gt;Q17,N35&lt;&gt;Q16,N35&lt;&gt;Q15,N35&lt;&gt;Q14,N35&lt;&gt;Q13,N35&lt;&gt;Q12,N35&lt;&gt;Q11,N35&lt;&gt;Q10,N35&lt;&gt;Q9,N35&lt;&gt;Q8),N35,IF(AND(O36&lt;&gt;0,N36&lt;&gt;Q24,N36&lt;&gt;Q23,N36&lt;&gt;Q22,N36&lt;&gt;Q21,N36&lt;&gt;Q20,N36&lt;&gt;Q19,N36&lt;&gt;Q18,N36&lt;&gt;Q17,N36&lt;&gt;Q16,N36&lt;&gt;Q15,N36&lt;&gt;Q14,N36&lt;&gt;Q13,N36&lt;&gt;Q12,N36&lt;&gt;Q11,N36&lt;&gt;Q10,N36&lt;&gt;Q9,N36&lt;&gt;Q8),N36,IF(AND(O37&lt;&gt;0,N37&lt;&gt;Q24,N37&lt;&gt;Q23,N37&lt;&gt;Q22,N37&lt;&gt;Q21,N37&lt;&gt;Q20,N37&lt;&gt;Q19,N37&lt;&gt;Q18,N37&lt;&gt;Q17,N37&lt;&gt;Q16,N37&lt;&gt;Q15,N37&lt;&gt;Q14,N37&lt;&gt;Q13,N37&lt;&gt;Q12,N37&lt;&gt;Q11,N37&lt;&gt;Q10,N37&lt;&gt;Q9,N37&lt;&gt;Q8),N37,"")))))))))))))</f>
        <v/>
      </c>
      <c r="R25" s="1368" t="str">
        <f t="shared" ca="1" si="2"/>
        <v/>
      </c>
      <c r="S25" s="1368" t="str">
        <f t="shared" ca="1" si="3"/>
        <v/>
      </c>
      <c r="T25" s="1403" t="str">
        <f t="shared" ca="1" si="4"/>
        <v/>
      </c>
      <c r="U25" s="1386"/>
      <c r="V25" s="1357"/>
      <c r="Y25" s="1287" t="s">
        <v>845</v>
      </c>
      <c r="Z25" s="1278" t="s">
        <v>846</v>
      </c>
      <c r="AA25" s="1278" t="s">
        <v>893</v>
      </c>
    </row>
    <row r="26" spans="1:27" ht="13.5" thickBot="1" x14ac:dyDescent="0.25">
      <c r="A26" s="914"/>
      <c r="B26" s="1361"/>
      <c r="C26" s="1250"/>
      <c r="D26" s="1250"/>
      <c r="E26" s="1661"/>
      <c r="F26" s="1251"/>
      <c r="G26" s="1251"/>
      <c r="H26" s="1270"/>
      <c r="I26" s="1271"/>
      <c r="J26" s="550"/>
      <c r="K26" s="2042"/>
      <c r="L26" s="1262" t="s">
        <v>848</v>
      </c>
      <c r="M26" s="1262" t="s">
        <v>894</v>
      </c>
      <c r="N26" s="1266" t="s">
        <v>847</v>
      </c>
      <c r="O26" s="1261">
        <f ca="1">SUMIF($B$56:$I$65,N26,$I$56:$I$65)</f>
        <v>0</v>
      </c>
      <c r="P26" s="1261"/>
      <c r="Q26" s="1376" t="str">
        <f ca="1">IF(AND(O26&lt;&gt;0,N26&lt;&gt;Q25,N26&lt;&gt;Q24,N26&lt;&gt;Q23,N26&lt;&gt;Q22,N26&lt;&gt;Q21,N26&lt;&gt;Q20,N26&lt;&gt;Q19,N26&lt;&gt;Q18,N26&lt;&gt;Q17,N26&lt;&gt;Q16,N26&lt;&gt;Q15,N26&lt;&gt;Q14,N26&lt;&gt;Q13,N26&lt;&gt;Q12,N26&lt;&gt;Q11,N26&lt;&gt;Q10,N26&lt;&gt;Q9,N26&lt;&gt;Q8),N26,IF(AND(O27&lt;&gt;0,N27&lt;&gt;Q25,N27&lt;&gt;Q24,N27&lt;&gt;Q23,N27&lt;&gt;Q22,N27&lt;&gt;Q21,N27&lt;&gt;Q20,N27&lt;&gt;Q19,N27&lt;&gt;Q18,N27&lt;&gt;Q17,N27&lt;&gt;Q16,N27&lt;&gt;Q15,N27&lt;&gt;Q14,N27&lt;&gt;Q13,N27&lt;&gt;Q12,N27&lt;&gt;Q11,N27&lt;&gt;Q10,N27&lt;&gt;Q9,N27&lt;&gt;Q8),N27,IF(AND(O28&lt;&gt;0,N28&lt;&gt;Q25,N28&lt;&gt;Q24,N28&lt;&gt;Q23,N28&lt;&gt;Q22,N28&lt;&gt;Q21,N28&lt;&gt;Q20,N28&lt;&gt;Q19,N28&lt;&gt;Q18,N28&lt;&gt;Q17,N28&lt;&gt;Q16,N28&lt;&gt;Q15,N28&lt;&gt;Q14,N28&lt;&gt;Q13,N28&lt;&gt;Q12,N28&lt;&gt;Q11,N28&lt;&gt;Q10,N28&lt;&gt;Q9,N28&lt;&gt;Q8),N28,IF(AND(O29&lt;&gt;0,N29&lt;&gt;Q25,N29&lt;&gt;Q24,N29&lt;&gt;Q23,N29&lt;&gt;Q22,N29&lt;&gt;Q21,N29&lt;&gt;Q20,N29&lt;&gt;Q19,N29&lt;&gt;Q18,N29&lt;&gt;Q17,N29&lt;&gt;Q16,N29&lt;&gt;Q15,N29&lt;&gt;Q14,N29&lt;&gt;Q13,N29&lt;&gt;Q12,N29&lt;&gt;Q11,N29&lt;&gt;Q10,N29&lt;&gt;Q9,N29&lt;&gt;Q8),N29,IF(AND(O30&lt;&gt;0,N30&lt;&gt;Q25,N30&lt;&gt;Q24,N30&lt;&gt;Q23,N30&lt;&gt;Q22,N30&lt;&gt;Q21,N30&lt;&gt;Q20,N30&lt;&gt;Q19,N30&lt;&gt;Q18,N30&lt;&gt;Q17,N30&lt;&gt;Q16,N30&lt;&gt;Q15,N30&lt;&gt;Q14,N30&lt;&gt;Q13,N30&lt;&gt;Q12,N30&lt;&gt;Q11,N30&lt;&gt;Q10,N30&lt;&gt;Q9,N30&lt;&gt;Q8),N30,IF(AND(O31&lt;&gt;0,N31&lt;&gt;Q25,N31&lt;&gt;Q24,N31&lt;&gt;Q23,N31&lt;&gt;Q22,N31&lt;&gt;Q21,N31&lt;&gt;Q20,N31&lt;&gt;Q19,N31&lt;&gt;Q18,N31&lt;&gt;Q17,N31&lt;&gt;Q16,N31&lt;&gt;Q15,N31&lt;&gt;Q14,N31&lt;&gt;Q13,N31&lt;&gt;Q12,N31&lt;&gt;Q11,N31&lt;&gt;Q10,N31&lt;&gt;Q9,N31&lt;&gt;Q8),N31,IF(AND(O32&lt;&gt;0,N32&lt;&gt;Q25,N32&lt;&gt;Q24,N32&lt;&gt;Q23,N32&lt;&gt;Q22,N32&lt;&gt;Q21,N32&lt;&gt;Q20,N32&lt;&gt;Q19,N32&lt;&gt;Q18,N32&lt;&gt;Q17,N32&lt;&gt;Q16,N32&lt;&gt;Q15,N32&lt;&gt;Q14,N32&lt;&gt;Q13,N32&lt;&gt;Q12,N32&lt;&gt;Q11,N32&lt;&gt;Q10,N32&lt;&gt;Q9,N32&lt;&gt;Q8),N32,IF(AND(O33&lt;&gt;0,N33&lt;&gt;Q25,N33&lt;&gt;Q24,N33&lt;&gt;Q23,N33&lt;&gt;Q22,N33&lt;&gt;Q21,N33&lt;&gt;Q20,N33&lt;&gt;Q19,N33&lt;&gt;Q18,N33&lt;&gt;Q17,N33&lt;&gt;Q16,N33&lt;&gt;Q15,N33&lt;&gt;Q14,N33&lt;&gt;Q13,N33&lt;&gt;Q12,N33&lt;&gt;Q11,N33&lt;&gt;Q10,N33&lt;&gt;Q9,N33&lt;&gt;Q8),N33,IF(AND(O34&lt;&gt;0,N34&lt;&gt;Q25,N34&lt;&gt;Q24,N34&lt;&gt;Q23,N34&lt;&gt;Q22,N34&lt;&gt;Q21,N34&lt;&gt;Q20,N34&lt;&gt;Q19,N34&lt;&gt;Q18,N34&lt;&gt;Q17,N34&lt;&gt;Q16,N34&lt;&gt;Q15,N34&lt;&gt;Q14,N34&lt;&gt;Q13,N34&lt;&gt;Q12,N34&lt;&gt;Q11,N34&lt;&gt;Q10,N34&lt;&gt;Q9,N34&lt;&gt;Q8),N34,IF(AND(O35&lt;&gt;0,N35&lt;&gt;Q25,N35&lt;&gt;Q24,N35&lt;&gt;Q23,N35&lt;&gt;Q22,N35&lt;&gt;Q21,N35&lt;&gt;Q20,N35&lt;&gt;Q19,N35&lt;&gt;Q18,N35&lt;&gt;Q17,N35&lt;&gt;Q16,N35&lt;&gt;Q15,N35&lt;&gt;Q14,N35&lt;&gt;Q13,N35&lt;&gt;Q12,N35&lt;&gt;Q11,N35&lt;&gt;Q10,N35&lt;&gt;Q9,N35&lt;&gt;Q8),N35,IF(AND(O36&lt;&gt;0,N36&lt;&gt;Q25,N36&lt;&gt;Q24,N36&lt;&gt;Q23,N36&lt;&gt;Q22,N36&lt;&gt;Q21,N36&lt;&gt;Q20,N36&lt;&gt;Q19,N36&lt;&gt;Q18,N36&lt;&gt;Q17,N36&lt;&gt;Q16,N36&lt;&gt;Q15,N36&lt;&gt;Q14,N36&lt;&gt;Q13,N36&lt;&gt;Q12,N36&lt;&gt;Q11,N36&lt;&gt;Q10,N36&lt;&gt;Q9,N36&lt;&gt;Q8),N36,IF(AND(O37&lt;&gt;0,N37&lt;&gt;Q25,N37&lt;&gt;Q24,N37&lt;&gt;Q23,N37&lt;&gt;Q22,N37&lt;&gt;Q21,N37&lt;&gt;Q20,N37&lt;&gt;Q19,N37&lt;&gt;Q18,N37&lt;&gt;Q17,N37&lt;&gt;Q16,N37&lt;&gt;Q15,N37&lt;&gt;Q14,N37&lt;&gt;Q13,N37&lt;&gt;Q12,N37&lt;&gt;Q11,N37&lt;&gt;Q10,N37&lt;&gt;Q9,N37&lt;&gt;Q8),N37,""))))))))))))</f>
        <v/>
      </c>
      <c r="R26" s="1368" t="str">
        <f t="shared" ca="1" si="2"/>
        <v/>
      </c>
      <c r="S26" s="1368" t="str">
        <f t="shared" ca="1" si="3"/>
        <v/>
      </c>
      <c r="T26" s="1403" t="str">
        <f t="shared" ca="1" si="4"/>
        <v/>
      </c>
      <c r="U26" s="1386"/>
      <c r="V26" s="1357"/>
      <c r="Y26" s="1287" t="s">
        <v>847</v>
      </c>
      <c r="Z26" s="1278" t="s">
        <v>848</v>
      </c>
      <c r="AA26" s="1278" t="s">
        <v>894</v>
      </c>
    </row>
    <row r="27" spans="1:27" ht="13.5" thickTop="1" x14ac:dyDescent="0.2">
      <c r="A27" s="2036" t="s">
        <v>87</v>
      </c>
      <c r="B27" s="2033" t="s">
        <v>1119</v>
      </c>
      <c r="C27" s="2038" t="s">
        <v>358</v>
      </c>
      <c r="D27" s="2033" t="s">
        <v>1126</v>
      </c>
      <c r="E27" s="2040" t="s">
        <v>359</v>
      </c>
      <c r="F27" s="2033" t="s">
        <v>360</v>
      </c>
      <c r="G27" s="2033" t="s">
        <v>361</v>
      </c>
      <c r="H27" s="2033"/>
      <c r="I27" s="2035"/>
      <c r="J27" s="345"/>
      <c r="K27" s="2042"/>
      <c r="L27" s="1263" t="s">
        <v>850</v>
      </c>
      <c r="M27" s="1263" t="s">
        <v>895</v>
      </c>
      <c r="N27" s="1264" t="s">
        <v>849</v>
      </c>
      <c r="O27" s="1261">
        <f ca="1">SUMIF($B$56:$I$65,N27,$I$56:$I$65)</f>
        <v>0</v>
      </c>
      <c r="P27" s="1261"/>
      <c r="Q27" s="1376" t="str">
        <f ca="1">IF(AND(O27&lt;&gt;0,N27&lt;&gt;Q26,N27&lt;&gt;Q25,N27&lt;&gt;Q24,N27&lt;&gt;Q23,N27&lt;&gt;Q22,N27&lt;&gt;Q21,N27&lt;&gt;Q20,N27&lt;&gt;Q19,N27&lt;&gt;Q18,N27&lt;&gt;Q17,N27&lt;&gt;Q16,N27&lt;&gt;Q15,N27&lt;&gt;Q14,N27&lt;&gt;Q13,N27&lt;&gt;Q12,N27&lt;&gt;Q11,N27&lt;&gt;Q10,N27&lt;&gt;Q9,N27&lt;&gt;Q8),N27,IF(AND(O28&lt;&gt;0,N28&lt;&gt;Q26,N28&lt;&gt;Q25,N28&lt;&gt;Q24,N28&lt;&gt;Q23,N28&lt;&gt;Q22,N28&lt;&gt;Q21,N28&lt;&gt;Q20,N28&lt;&gt;Q19,N28&lt;&gt;Q18,N28&lt;&gt;Q17,N28&lt;&gt;Q16,N28&lt;&gt;Q15,N28&lt;&gt;Q14,N28&lt;&gt;Q13,N28&lt;&gt;Q12,N28&lt;&gt;Q11,N28&lt;&gt;Q10,N28&lt;&gt;Q9,N28&lt;&gt;Q8),N28,IF(AND(O29&lt;&gt;0,N29&lt;&gt;Q26,N29&lt;&gt;Q25,N29&lt;&gt;Q24,N29&lt;&gt;Q23,N29&lt;&gt;Q22,N29&lt;&gt;Q21,N29&lt;&gt;Q20,N29&lt;&gt;Q19,N29&lt;&gt;Q18,N29&lt;&gt;Q17,N29&lt;&gt;Q16,N29&lt;&gt;Q15,N29&lt;&gt;Q14,N29&lt;&gt;Q13,N29&lt;&gt;Q12,N29&lt;&gt;Q11,N29&lt;&gt;Q10,N29&lt;&gt;Q9,N29&lt;&gt;Q8),N29,IF(AND(O30&lt;&gt;0,N30&lt;&gt;Q26,N30&lt;&gt;Q25,N30&lt;&gt;Q24,N30&lt;&gt;Q23,N30&lt;&gt;Q22,N30&lt;&gt;Q21,N30&lt;&gt;Q20,N30&lt;&gt;Q19,N30&lt;&gt;Q18,N30&lt;&gt;Q17,N30&lt;&gt;Q16,N30&lt;&gt;Q15,N30&lt;&gt;Q14,N30&lt;&gt;Q13,N30&lt;&gt;Q12,N30&lt;&gt;Q11,N30&lt;&gt;Q10,N30&lt;&gt;Q9,N30&lt;&gt;Q8),N30,IF(AND(O31&lt;&gt;0,N31&lt;&gt;Q26,N31&lt;&gt;Q25,N31&lt;&gt;Q24,N31&lt;&gt;Q23,N31&lt;&gt;Q22,N31&lt;&gt;Q21,N31&lt;&gt;Q20,N31&lt;&gt;Q19,N31&lt;&gt;Q18,N31&lt;&gt;Q17,N31&lt;&gt;Q16,N31&lt;&gt;Q15,N31&lt;&gt;Q14,N31&lt;&gt;Q13,N31&lt;&gt;Q12,N31&lt;&gt;Q11,N31&lt;&gt;Q10,N31&lt;&gt;Q9,N31&lt;&gt;Q8),N31,IF(AND(O32&lt;&gt;0,N32&lt;&gt;Q26,N32&lt;&gt;Q25,N32&lt;&gt;Q24,N32&lt;&gt;Q23,N32&lt;&gt;Q22,N32&lt;&gt;Q21,N32&lt;&gt;Q20,N32&lt;&gt;Q19,N32&lt;&gt;Q18,N32&lt;&gt;Q17,N32&lt;&gt;Q16,N32&lt;&gt;Q15,N32&lt;&gt;Q14,N32&lt;&gt;Q13,N32&lt;&gt;Q12,N32&lt;&gt;Q11,N32&lt;&gt;Q10,N32&lt;&gt;Q9,N32&lt;&gt;Q8),N32,IF(AND(O33&lt;&gt;0,N33&lt;&gt;Q26,N33&lt;&gt;Q25,N33&lt;&gt;Q24,N33&lt;&gt;Q23,N33&lt;&gt;Q22,N33&lt;&gt;Q21,N33&lt;&gt;Q20,N33&lt;&gt;Q19,N33&lt;&gt;Q18,N33&lt;&gt;Q17,N33&lt;&gt;Q16,N33&lt;&gt;Q15,N33&lt;&gt;Q14,N33&lt;&gt;Q13,N33&lt;&gt;Q12,N33&lt;&gt;Q11,N33&lt;&gt;Q10,N33&lt;&gt;Q9,N33&lt;&gt;Q8),N33,IF(AND(O34&lt;&gt;0,N34&lt;&gt;Q26,N34&lt;&gt;Q25,N34&lt;&gt;Q24,N34&lt;&gt;Q23,N34&lt;&gt;Q22,N34&lt;&gt;Q21,N34&lt;&gt;Q20,N34&lt;&gt;Q19,N34&lt;&gt;Q18,N34&lt;&gt;Q17,N34&lt;&gt;Q16,N34&lt;&gt;Q15,N34&lt;&gt;Q14,N34&lt;&gt;Q13,N34&lt;&gt;Q12,N34&lt;&gt;Q11,N34&lt;&gt;Q10,N34&lt;&gt;Q9,N34&lt;&gt;Q8),N34,IF(AND(O35&lt;&gt;0,N35&lt;&gt;Q26,N35&lt;&gt;Q25,N35&lt;&gt;Q24,N35&lt;&gt;Q23,N35&lt;&gt;Q22,N35&lt;&gt;Q21,N35&lt;&gt;Q20,N35&lt;&gt;Q19,N35&lt;&gt;Q18,N35&lt;&gt;Q17,N35&lt;&gt;Q16,N35&lt;&gt;Q15,N35&lt;&gt;Q14,N35&lt;&gt;Q13,N35&lt;&gt;Q12,N35&lt;&gt;Q11,N35&lt;&gt;Q10,N35&lt;&gt;Q9,N35&lt;&gt;Q8),N35,IF(AND(O36&lt;&gt;0,N36&lt;&gt;Q26,N36&lt;&gt;Q25,N36&lt;&gt;Q24,N36&lt;&gt;Q23,N36&lt;&gt;Q22,N36&lt;&gt;Q21,N36&lt;&gt;Q20,N36&lt;&gt;Q19,N36&lt;&gt;Q18,N36&lt;&gt;Q17,N36&lt;&gt;Q16,N36&lt;&gt;Q15,N36&lt;&gt;Q14,N36&lt;&gt;Q13,N36&lt;&gt;Q12,N36&lt;&gt;Q11,N36&lt;&gt;Q10,N36&lt;&gt;Q9,N36&lt;&gt;Q8),N36,IF(AND(O37&lt;&gt;0,N37&lt;&gt;Q26,N37&lt;&gt;Q25,N37&lt;&gt;Q24,N37&lt;&gt;Q23,N37&lt;&gt;Q22,N37&lt;&gt;Q21,N37&lt;&gt;Q20,N37&lt;&gt;Q19,N37&lt;&gt;Q18,N37&lt;&gt;Q17,N37&lt;&gt;Q16,N37&lt;&gt;Q15,N37&lt;&gt;Q14,N37&lt;&gt;Q13,N37&lt;&gt;Q12,N37&lt;&gt;Q11,N37&lt;&gt;Q10,N37&lt;&gt;Q9,N37&lt;&gt;Q8),N37,"")))))))))))</f>
        <v/>
      </c>
      <c r="R27" s="1368" t="str">
        <f t="shared" ca="1" si="2"/>
        <v/>
      </c>
      <c r="S27" s="1368" t="str">
        <f t="shared" ca="1" si="3"/>
        <v/>
      </c>
      <c r="T27" s="1403" t="str">
        <f t="shared" ca="1" si="4"/>
        <v/>
      </c>
      <c r="U27" s="1386"/>
      <c r="V27" s="1357"/>
      <c r="Y27" s="1284" t="s">
        <v>849</v>
      </c>
      <c r="Z27" s="1285" t="s">
        <v>850</v>
      </c>
      <c r="AA27" s="1285" t="s">
        <v>895</v>
      </c>
    </row>
    <row r="28" spans="1:27" ht="25.5" x14ac:dyDescent="0.2">
      <c r="A28" s="2037"/>
      <c r="B28" s="2034"/>
      <c r="C28" s="2039"/>
      <c r="D28" s="2034"/>
      <c r="E28" s="2041"/>
      <c r="F28" s="2034"/>
      <c r="G28" s="1255" t="s">
        <v>362</v>
      </c>
      <c r="H28" s="1255" t="s">
        <v>363</v>
      </c>
      <c r="I28" s="1256" t="s">
        <v>364</v>
      </c>
      <c r="J28" s="345"/>
      <c r="K28" s="2042" t="s">
        <v>851</v>
      </c>
      <c r="L28" s="1262" t="s">
        <v>853</v>
      </c>
      <c r="M28" s="1262" t="s">
        <v>896</v>
      </c>
      <c r="N28" s="1266" t="s">
        <v>852</v>
      </c>
      <c r="O28" s="1273">
        <f t="shared" ref="O28:O33" ca="1" si="6">SUMIF($B$72:$I$81,N28,$I$72:$I$81)</f>
        <v>0</v>
      </c>
      <c r="P28" s="1261"/>
      <c r="Q28" s="1376" t="str">
        <f ca="1">IF(AND(O28&lt;&gt;0,N28&lt;&gt;Q27,N28&lt;&gt;Q26,N28&lt;&gt;Q25,N28&lt;&gt;Q24,N28&lt;&gt;Q23,N28&lt;&gt;Q22,N28&lt;&gt;Q21,N28&lt;&gt;Q20,N28&lt;&gt;Q19,N28&lt;&gt;Q18,N28&lt;&gt;Q17,N28&lt;&gt;Q16,N28&lt;&gt;Q15,N28&lt;&gt;Q14,N28&lt;&gt;Q13,N28&lt;&gt;Q12,N28&lt;&gt;Q11,N28&lt;&gt;Q10,N28&lt;&gt;Q9,N28&lt;&gt;Q8),N28,IF(AND(O29&lt;&gt;0,N29&lt;&gt;Q27,N29&lt;&gt;Q26,N29&lt;&gt;Q25,N29&lt;&gt;Q24,N29&lt;&gt;Q23,N29&lt;&gt;Q22,N29&lt;&gt;Q21,N29&lt;&gt;Q20,N29&lt;&gt;Q19,N29&lt;&gt;Q18,N29&lt;&gt;Q17,N29&lt;&gt;Q16,N29&lt;&gt;Q15,N29&lt;&gt;Q14,N29&lt;&gt;Q13,N29&lt;&gt;Q12,N29&lt;&gt;Q11,N29&lt;&gt;Q10,N29&lt;&gt;Q9,N29&lt;&gt;Q8),N29,IF(AND(O30&lt;&gt;0,N30&lt;&gt;Q27,N30&lt;&gt;Q26,N30&lt;&gt;Q25,N30&lt;&gt;Q24,N30&lt;&gt;Q23,N30&lt;&gt;Q22,N30&lt;&gt;Q21,N30&lt;&gt;Q20,N30&lt;&gt;Q19,N30&lt;&gt;Q18,N30&lt;&gt;Q17,N30&lt;&gt;Q16,N30&lt;&gt;Q15,N30&lt;&gt;Q14,N30&lt;&gt;Q13,N30&lt;&gt;Q12,N30&lt;&gt;Q11,N30&lt;&gt;Q10,N30&lt;&gt;Q9,N30&lt;&gt;Q8),N30,IF(AND(O31&lt;&gt;0,N31&lt;&gt;Q27,N31&lt;&gt;Q26,N31&lt;&gt;Q25,N31&lt;&gt;Q24,N31&lt;&gt;Q23,N31&lt;&gt;Q22,N31&lt;&gt;Q21,N31&lt;&gt;Q20,N31&lt;&gt;Q19,N31&lt;&gt;Q18,N31&lt;&gt;Q17,N31&lt;&gt;Q16,N31&lt;&gt;Q15,N31&lt;&gt;Q14,N31&lt;&gt;Q13,N31&lt;&gt;Q12,N31&lt;&gt;Q11,N31&lt;&gt;Q10,N31&lt;&gt;Q9,N31&lt;&gt;Q8),N31,IF(AND(O32&lt;&gt;0,N32&lt;&gt;Q27,N32&lt;&gt;Q26,N32&lt;&gt;Q25,N32&lt;&gt;Q24,N32&lt;&gt;Q23,N32&lt;&gt;Q22,N32&lt;&gt;Q21,N32&lt;&gt;Q20,N32&lt;&gt;Q19,N32&lt;&gt;Q18,N32&lt;&gt;Q17,N32&lt;&gt;Q16,N32&lt;&gt;Q15,N32&lt;&gt;Q14,N32&lt;&gt;Q13,N32&lt;&gt;Q12,N32&lt;&gt;Q11,N32&lt;&gt;Q10,N32&lt;&gt;Q9,N32&lt;&gt;Q8),N32,IF(AND(O33&lt;&gt;0,N33&lt;&gt;Q27,N33&lt;&gt;Q26,N33&lt;&gt;Q25,N33&lt;&gt;Q24,N33&lt;&gt;Q23,N33&lt;&gt;Q22,N33&lt;&gt;Q21,N33&lt;&gt;Q20,N33&lt;&gt;Q19,N33&lt;&gt;Q18,N33&lt;&gt;Q17,N33&lt;&gt;Q16,N33&lt;&gt;Q15,N33&lt;&gt;Q14,N33&lt;&gt;Q13,N33&lt;&gt;Q12,N33&lt;&gt;Q11,N33&lt;&gt;Q10,N33&lt;&gt;Q9,N33&lt;&gt;Q8),N33,IF(AND(O34&lt;&gt;0,N34&lt;&gt;Q27,N34&lt;&gt;Q26,N34&lt;&gt;Q25,N34&lt;&gt;Q24,N34&lt;&gt;Q23,N34&lt;&gt;Q22,N34&lt;&gt;Q21,N34&lt;&gt;Q20,N34&lt;&gt;Q19,N34&lt;&gt;Q18,N34&lt;&gt;Q17,N34&lt;&gt;Q16,N34&lt;&gt;Q15,N34&lt;&gt;Q14,N34&lt;&gt;Q13,N34&lt;&gt;Q12,N34&lt;&gt;Q11,N34&lt;&gt;Q10,N34&lt;&gt;Q9,N34&lt;&gt;Q8),N34,IF(AND(O35&lt;&gt;0,N35&lt;&gt;Q27,N35&lt;&gt;Q26,N35&lt;&gt;Q25,N35&lt;&gt;Q24,N35&lt;&gt;Q23,N35&lt;&gt;Q22,N35&lt;&gt;Q21,N35&lt;&gt;Q20,N35&lt;&gt;Q19,N35&lt;&gt;Q18,N35&lt;&gt;Q17,N35&lt;&gt;Q16,N35&lt;&gt;Q15,N35&lt;&gt;Q14,N35&lt;&gt;Q13,N35&lt;&gt;Q12,N35&lt;&gt;Q11,N35&lt;&gt;Q10,N35&lt;&gt;Q9,N35&lt;&gt;Q8),N35,IF(AND(O36&lt;&gt;0,N36&lt;&gt;Q27,N36&lt;&gt;Q26,N36&lt;&gt;Q25,N36&lt;&gt;Q24,N36&lt;&gt;Q23,N36&lt;&gt;Q22,N36&lt;&gt;Q21,N36&lt;&gt;Q20,N36&lt;&gt;Q19,N36&lt;&gt;Q18,N36&lt;&gt;Q17,N36&lt;&gt;Q16,N36&lt;&gt;Q15,N36&lt;&gt;Q14,N36&lt;&gt;Q13,N36&lt;&gt;Q12,N36&lt;&gt;Q11,N36&lt;&gt;Q10,N36&lt;&gt;Q9,N36&lt;&gt;Q8),N36,IF(AND(O37&lt;&gt;0,N37&lt;&gt;Q27,N37&lt;&gt;Q26,N37&lt;&gt;Q25,N37&lt;&gt;Q24,N37&lt;&gt;Q23,N37&lt;&gt;Q22,N37&lt;&gt;Q21,N37&lt;&gt;Q20,N37&lt;&gt;Q19,N37&lt;&gt;Q18,N37&lt;&gt;Q17,N37&lt;&gt;Q16,N37&lt;&gt;Q15,N37&lt;&gt;Q14,N37&lt;&gt;Q13,N37&lt;&gt;Q12,N37&lt;&gt;Q11,N37&lt;&gt;Q10,N37&lt;&gt;Q9,37&lt;&gt;Q8),N37,""))))))))))</f>
        <v/>
      </c>
      <c r="R28" s="1368" t="str">
        <f t="shared" ca="1" si="2"/>
        <v/>
      </c>
      <c r="S28" s="1368" t="str">
        <f t="shared" ca="1" si="3"/>
        <v/>
      </c>
      <c r="T28" s="1403" t="str">
        <f t="shared" ca="1" si="4"/>
        <v/>
      </c>
      <c r="U28" s="1386"/>
      <c r="V28" s="1357"/>
      <c r="Y28" s="1287" t="s">
        <v>852</v>
      </c>
      <c r="Z28" s="1278" t="s">
        <v>853</v>
      </c>
      <c r="AA28" s="1278" t="s">
        <v>896</v>
      </c>
    </row>
    <row r="29" spans="1:27" ht="15" x14ac:dyDescent="0.2">
      <c r="A29" s="1303">
        <v>1</v>
      </c>
      <c r="B29" s="1362"/>
      <c r="C29" s="1342"/>
      <c r="D29" s="1342"/>
      <c r="E29" s="1670"/>
      <c r="F29" s="1343"/>
      <c r="G29" s="1344"/>
      <c r="H29" s="1345"/>
      <c r="I29" s="1346">
        <f t="shared" ref="I29:I33" si="7">G29*H29</f>
        <v>0</v>
      </c>
      <c r="J29" s="550"/>
      <c r="K29" s="2042"/>
      <c r="L29" s="1262" t="s">
        <v>855</v>
      </c>
      <c r="M29" s="1262" t="s">
        <v>897</v>
      </c>
      <c r="N29" s="1274" t="s">
        <v>854</v>
      </c>
      <c r="O29" s="1273">
        <f t="shared" ca="1" si="6"/>
        <v>0</v>
      </c>
      <c r="P29" s="1261"/>
      <c r="Q29" s="1376" t="str">
        <f ca="1">IF(AND(O29&lt;&gt;0,N29&lt;&gt;Q28,N29&lt;&gt;Q27,N29&lt;&gt;Q26,N29&lt;&gt;Q25,N29&lt;&gt;Q24,N29&lt;&gt;Q23,N29&lt;&gt;Q22,N29&lt;&gt;Q21,N29&lt;&gt;Q20,N29&lt;&gt;Q19,N29&lt;&gt;Q18,N29&lt;&gt;Q17,N29&lt;&gt;Q16,N29&lt;&gt;Q15,N29&lt;&gt;Q14,N29&lt;&gt;Q13,N29&lt;&gt;Q12,N29&lt;&gt;Q11,N29&lt;&gt;Q10,N29&lt;&gt;Q9,N29&lt;&gt;Q8),N29,IF(AND(O30&lt;&gt;0,N30&lt;&gt;Q28,N30&lt;&gt;Q27,N30&lt;&gt;Q26,N30&lt;&gt;Q25,N30&lt;&gt;Q24,N30&lt;&gt;Q23,N30&lt;&gt;Q22,N30&lt;&gt;Q21,N30&lt;&gt;Q20,N30&lt;&gt;Q19,N30&lt;&gt;Q18,N30&lt;&gt;Q17,N30&lt;&gt;Q16,N30&lt;&gt;Q15,N30&lt;&gt;Q14,N30&lt;&gt;Q13,N30&lt;&gt;Q12,N30&lt;&gt;Q11,N30&lt;&gt;Q10,N30&lt;&gt;Q9,N30&lt;&gt;Q8),N30,IF(AND(O31&lt;&gt;0,N31&lt;&gt;Q28,N31&lt;&gt;Q27,N31&lt;&gt;Q26,N31&lt;&gt;Q25,N31&lt;&gt;Q24,N31&lt;&gt;Q23,N31&lt;&gt;Q22,N31&lt;&gt;Q21,N31&lt;&gt;Q20,N31&lt;&gt;Q19,N31&lt;&gt;Q18,N31&lt;&gt;Q17,N31&lt;&gt;Q16,N31&lt;&gt;Q15,N31&lt;&gt;Q14,N31&lt;&gt;Q13,N31&lt;&gt;Q12,N31&lt;&gt;Q11,N31&lt;&gt;Q10,N31&lt;&gt;Q9,N31&lt;&gt;Q8),N31,IF(AND(O32&lt;&gt;0,N32&lt;&gt;Q28,N32&lt;&gt;Q27,N32&lt;&gt;Q26,N32&lt;&gt;Q25,N32&lt;&gt;Q24,N32&lt;&gt;Q23,N32&lt;&gt;Q22,N32&lt;&gt;Q21,N32&lt;&gt;Q20,N32&lt;&gt;Q19,N32&lt;&gt;Q18,N32&lt;&gt;Q17,N32&lt;&gt;Q16,N32&lt;&gt;Q15,N32&lt;&gt;Q14,N32&lt;&gt;Q13,N32&lt;&gt;Q12,N32&lt;&gt;Q11,N32&lt;&gt;Q10,N32&lt;&gt;Q9,N32&lt;&gt;Q8),N32,IF(AND(O33&lt;&gt;0,N33&lt;&gt;Q28,N33&lt;&gt;Q27,N33&lt;&gt;Q26,N33&lt;&gt;Q25,N33&lt;&gt;Q24,N33&lt;&gt;Q23,N33&lt;&gt;Q22,N33&lt;&gt;Q21,N33&lt;&gt;Q20,N33&lt;&gt;Q19,N33&lt;&gt;Q18,N33&lt;&gt;Q17,N33&lt;&gt;Q16,N33&lt;&gt;Q15,N33&lt;&gt;Q14,N33&lt;&gt;Q13,N33&lt;&gt;Q12,N33&lt;&gt;Q11,N33&lt;&gt;Q10,N33&lt;&gt;Q9,N33&lt;&gt;Q8),N33,IF(AND(O34&lt;&gt;0,N34&lt;&gt;Q28,N34&lt;&gt;Q27,N34&lt;&gt;Q26,N34&lt;&gt;Q25,N34&lt;&gt;Q24,N34&lt;&gt;Q23,N34&lt;&gt;Q22,N34&lt;&gt;Q21,N34&lt;&gt;Q20,N34&lt;&gt;Q19,N34&lt;&gt;Q18,N34&lt;&gt;Q17,N34&lt;&gt;Q16,N34&lt;&gt;Q15,N34&lt;&gt;Q14,N34&lt;&gt;Q13,N34&lt;&gt;Q12,N34&lt;&gt;Q11,N34&lt;&gt;Q10,N34&lt;&gt;Q9,N34&lt;&gt;Q8),N34,IF(AND(O35&lt;&gt;0,N35&lt;&gt;Q28,N35&lt;&gt;Q27,N35&lt;&gt;Q26,N35&lt;&gt;Q25,N35&lt;&gt;Q24,N35&lt;&gt;Q23,N35&lt;&gt;Q22,N35&lt;&gt;Q21,N35&lt;&gt;Q20,N35&lt;&gt;Q19,N35&lt;&gt;Q18,N35&lt;&gt;Q17,N35&lt;&gt;Q16,N35&lt;&gt;Q15,N35&lt;&gt;Q14,N35&lt;&gt;Q13,N35&lt;&gt;Q12,N35&lt;&gt;Q11,N35&lt;&gt;Q10,N35&lt;&gt;Q9,N35&lt;&gt;Q8),N35,IF(AND(O36&lt;&gt;0,N36&lt;&gt;Q28,N36&lt;&gt;Q27,N36&lt;&gt;Q26,N36&lt;&gt;Q25,N36&lt;&gt;Q24,N36&lt;&gt;Q23,N36&lt;&gt;Q22,N36&lt;&gt;Q21,N36&lt;&gt;Q20,N36&lt;&gt;Q19,N36&lt;&gt;Q18,N36&lt;&gt;Q17,N36&lt;&gt;Q16,N36&lt;&gt;Q15,N36&lt;&gt;Q14,N36&lt;&gt;Q13,N36&lt;&gt;Q12,N36&lt;&gt;Q11,N36&lt;&gt;Q10,N36&lt;&gt;Q9,N36&lt;&gt;Q8),N36,IF(AND(O37&lt;&gt;0,N37&lt;&gt;Q28,N37&lt;&gt;Q27,N37&lt;&gt;Q26,N37&lt;&gt;Q25,N37&lt;&gt;Q24,N37&lt;&gt;Q23,N37&lt;&gt;Q22,N37&lt;&gt;Q21,N37&lt;&gt;Q20,N37&lt;&gt;Q19,N37&lt;&gt;Q18,N37&lt;&gt;Q17,N37&lt;&gt;Q16,N37&lt;&gt;Q15,N37&lt;&gt;Q14,N37&lt;&gt;Q13,N37&lt;&gt;Q12,N37&lt;&gt;Q11,N37&lt;&gt;Q10,N37&lt;&gt;Q9,N37&lt;&gt;Q8),N37,"")))))))))</f>
        <v/>
      </c>
      <c r="R29" s="1368" t="str">
        <f t="shared" ca="1" si="2"/>
        <v/>
      </c>
      <c r="S29" s="1368" t="str">
        <f t="shared" ca="1" si="3"/>
        <v/>
      </c>
      <c r="T29" s="1403" t="str">
        <f t="shared" ca="1" si="4"/>
        <v/>
      </c>
      <c r="U29" s="1386"/>
      <c r="V29" s="1357"/>
      <c r="Y29" s="1290" t="s">
        <v>854</v>
      </c>
      <c r="Z29" s="1278" t="s">
        <v>855</v>
      </c>
      <c r="AA29" s="1278" t="s">
        <v>897</v>
      </c>
    </row>
    <row r="30" spans="1:27" ht="15" x14ac:dyDescent="0.2">
      <c r="A30" s="1303">
        <v>2</v>
      </c>
      <c r="B30" s="1362"/>
      <c r="C30" s="1342"/>
      <c r="D30" s="1342"/>
      <c r="E30" s="1670"/>
      <c r="F30" s="1343"/>
      <c r="G30" s="1344"/>
      <c r="H30" s="1345"/>
      <c r="I30" s="1346">
        <f t="shared" si="7"/>
        <v>0</v>
      </c>
      <c r="J30" s="550"/>
      <c r="K30" s="2042"/>
      <c r="L30" s="1262" t="s">
        <v>857</v>
      </c>
      <c r="M30" s="1262" t="s">
        <v>898</v>
      </c>
      <c r="N30" s="1274" t="s">
        <v>856</v>
      </c>
      <c r="O30" s="1273">
        <f t="shared" ca="1" si="6"/>
        <v>0</v>
      </c>
      <c r="P30" s="1261"/>
      <c r="Q30" s="1376" t="str">
        <f ca="1">IF(AND(O30&lt;&gt;0,N30&lt;&gt;Q29,N30&lt;&gt;Q28,N30&lt;&gt;Q27,N30&lt;&gt;Q26,N30&lt;&gt;Q25,N30&lt;&gt;Q24,N30&lt;&gt;Q23,N30&lt;&gt;Q22,N30&lt;&gt;Q21,N30&lt;&gt;Q20,N30&lt;&gt;Q19,N30&lt;&gt;Q18,N30&lt;&gt;Q17,N30&lt;&gt;Q16,N30&lt;&gt;Q15,N30&lt;&gt;Q14,N30&lt;&gt;Q13,N30&lt;&gt;Q12,N30&lt;&gt;Q11,N30&lt;&gt;Q10,N30&lt;&gt;Q9,N30&lt;&gt;Q8),N30,IF(AND(O31&lt;&gt;0,N31&lt;&gt;Q29,N31&lt;&gt;Q28,N31&lt;&gt;Q27,N31&lt;&gt;Q26,N31&lt;&gt;Q25,N31&lt;&gt;Q24,N31&lt;&gt;Q23,N31&lt;&gt;Q22,N31&lt;&gt;Q21,N31&lt;&gt;Q20,N31&lt;&gt;Q19,N31&lt;&gt;Q18,N31&lt;&gt;Q17,N31&lt;&gt;Q16,N31&lt;&gt;Q15,N31&lt;&gt;Q14,N31&lt;&gt;Q13,N31&lt;&gt;Q12,N31&lt;&gt;Q11,N31&lt;&gt;Q10,N31&lt;&gt;Q9,N31&lt;&gt;Q8),N31,IF(AND(O32&lt;&gt;0,N32&lt;&gt;Q29,N32&lt;&gt;Q28,N32&lt;&gt;Q27,N32&lt;&gt;Q26,N32&lt;&gt;Q25,N32&lt;&gt;Q24,N32&lt;&gt;Q23,N32&lt;&gt;Q22,N32&lt;&gt;Q21,N32&lt;&gt;Q20,N32&lt;&gt;Q19,N32&lt;&gt;Q18,N32&lt;&gt;Q17,N32&lt;&gt;Q16,N32&lt;&gt;Q15,N32&lt;&gt;Q14,N32&lt;&gt;Q13,N32&lt;&gt;Q12,N32&lt;&gt;Q11,N32&lt;&gt;Q10,N32&lt;&gt;Q9,N32&lt;&gt;Q8),N32,IF(AND(O33&lt;&gt;0,N33&lt;&gt;Q29,N33&lt;&gt;Q28,N33&lt;&gt;Q27,N33&lt;&gt;Q26,N33&lt;&gt;Q25,N33&lt;&gt;Q24,N33&lt;&gt;Q23,N33&lt;&gt;Q22,N33&lt;&gt;Q21,N33&lt;&gt;Q20,N33&lt;&gt;Q19,N33&lt;&gt;Q18,N33&lt;&gt;Q17,N33&lt;&gt;Q16,N33&lt;&gt;Q15,N33&lt;&gt;Q14,N33&lt;&gt;Q13,N33&lt;&gt;Q12,N33&lt;&gt;Q11,N33&lt;&gt;Q10,N33&lt;&gt;Q9,N33&lt;&gt;Q8),N33,IF(AND(O34&lt;&gt;0,N34&lt;&gt;Q29,N34&lt;&gt;Q28,N34&lt;&gt;Q27,N34&lt;&gt;Q26,N34&lt;&gt;Q25,N34&lt;&gt;Q24,N34&lt;&gt;Q23,N34&lt;&gt;Q22,N34&lt;&gt;Q21,N34&lt;&gt;Q20,N34&lt;&gt;Q19,N34&lt;&gt;Q18,N34&lt;&gt;Q17,N34&lt;&gt;Q16,N34&lt;&gt;Q15,N34&lt;&gt;Q14,N34&lt;&gt;Q13,N34&lt;&gt;Q12,N34&lt;&gt;Q11,N34&lt;&gt;Q10,N34&lt;&gt;Q9,N34&lt;&gt;Q8),N34,IF(AND(O35&lt;&gt;0,N35&lt;&gt;Q29,N35&lt;&gt;Q28,N35&lt;&gt;Q27,N35&lt;&gt;Q26,N35&lt;&gt;Q25,N35&lt;&gt;Q24,N35&lt;&gt;Q23,N35&lt;&gt;Q22,N35&lt;&gt;Q21,N35&lt;&gt;Q20,N35&lt;&gt;Q19,N35&lt;&gt;Q18,N35&lt;&gt;Q17,N35&lt;&gt;Q16,N35&lt;&gt;Q15,N35&lt;&gt;Q14,N35&lt;&gt;Q13,N35&lt;&gt;Q12,N35&lt;&gt;Q11,N35&lt;&gt;Q10,N35&lt;&gt;Q9,N35&lt;&gt;Q8),N35,IF(AND(O36&lt;&gt;0,N36&lt;&gt;Q29,N36&lt;&gt;Q28,N36&lt;&gt;Q27,N36&lt;&gt;Q26,N36&lt;&gt;Q25,N36&lt;&gt;Q24,N36&lt;&gt;Q23,N36&lt;&gt;Q22,N36&lt;&gt;Q21,N36&lt;&gt;Q20,N36&lt;&gt;Q19,N36&lt;&gt;Q18,N36&lt;&gt;Q17,N36&lt;&gt;Q16,N36&lt;&gt;Q15,N36&lt;&gt;Q14,N36&lt;&gt;Q13,N36&lt;&gt;Q12,N36&lt;&gt;Q11,N36&lt;&gt;Q10,N36&lt;&gt;Q9,N36&lt;&gt;Q8),N36,IF(AND(O37&lt;&gt;0,N37&lt;&gt;Q29,N37&lt;&gt;Q28,N37&lt;&gt;Q27,N37&lt;&gt;Q26,N37&lt;&gt;Q25,N37&lt;&gt;Q24,N37&lt;&gt;Q23,N37&lt;&gt;Q22,N37&lt;&gt;Q21,N37&lt;&gt;Q20,N37&lt;&gt;Q19,N37&lt;&gt;Q18,N37&lt;&gt;Q17,N37&lt;&gt;Q16,N37&lt;&gt;Q15,N37&lt;&gt;Q14,N37&lt;&gt;Q13,N37&lt;&gt;Q12,N37&lt;&gt;Q11,N37&lt;&gt;Q10,N37&lt;&gt;Q9,N37&lt;&gt;Q8),N37,""))))))))</f>
        <v/>
      </c>
      <c r="R30" s="1368" t="str">
        <f t="shared" ca="1" si="2"/>
        <v/>
      </c>
      <c r="S30" s="1368" t="str">
        <f t="shared" ca="1" si="3"/>
        <v/>
      </c>
      <c r="T30" s="1403" t="str">
        <f t="shared" ca="1" si="4"/>
        <v/>
      </c>
      <c r="U30" s="1386"/>
      <c r="V30" s="1357"/>
      <c r="Y30" s="1290" t="s">
        <v>856</v>
      </c>
      <c r="Z30" s="1278" t="s">
        <v>857</v>
      </c>
      <c r="AA30" s="1278" t="s">
        <v>898</v>
      </c>
    </row>
    <row r="31" spans="1:27" ht="15" x14ac:dyDescent="0.2">
      <c r="A31" s="1303">
        <v>3</v>
      </c>
      <c r="B31" s="1362"/>
      <c r="C31" s="1342"/>
      <c r="D31" s="1342"/>
      <c r="E31" s="1670"/>
      <c r="F31" s="1343"/>
      <c r="G31" s="1344"/>
      <c r="H31" s="1345"/>
      <c r="I31" s="1346">
        <f t="shared" si="7"/>
        <v>0</v>
      </c>
      <c r="J31" s="550"/>
      <c r="K31" s="2042"/>
      <c r="L31" s="1262" t="s">
        <v>859</v>
      </c>
      <c r="M31" s="1262" t="s">
        <v>899</v>
      </c>
      <c r="N31" s="1274" t="s">
        <v>858</v>
      </c>
      <c r="O31" s="1273">
        <f t="shared" ca="1" si="6"/>
        <v>0</v>
      </c>
      <c r="P31" s="1261"/>
      <c r="Q31" s="1376" t="str">
        <f ca="1">IF(AND(O31&lt;&gt;0,N31&lt;&gt;Q30,N31&lt;&gt;Q29,N31&lt;&gt;Q28,N31&lt;&gt;Q27,N31&lt;&gt;Q26,N31&lt;&gt;Q25,N31&lt;&gt;Q24,N31&lt;&gt;Q23,N31&lt;&gt;Q22,N31&lt;&gt;Q21,N31&lt;&gt;Q20,N31&lt;&gt;Q19,N31&lt;&gt;Q18,N31&lt;&gt;Q17,N31&lt;&gt;Q16,N31&lt;&gt;Q15,N31&lt;&gt;Q14,N31&lt;&gt;Q13,N31&lt;&gt;Q12,N31&lt;&gt;Q11,N31&lt;&gt;Q10,N31&lt;&gt;P9,N31&lt;&gt;P8),N31,IF(AND(O32&lt;&gt;0,N32&lt;&gt;Q30,N32&lt;&gt;Q29,N32&lt;&gt;Q28,N32&lt;&gt;Q27,N32&lt;&gt;Q26,N32&lt;&gt;Q25,N32&lt;&gt;Q24,N32&lt;&gt;Q23,N32&lt;&gt;Q22,N32&lt;&gt;Q21,N32&lt;&gt;Q20,N32&lt;&gt;Q19,N32&lt;&gt;Q18,N32&lt;&gt;Q17,N32&lt;&gt;Q16,N32&lt;&gt;Q15,N32&lt;&gt;Q14,N32&lt;&gt;Q13,N32&lt;&gt;Q12,N32&lt;&gt;Q11,N32&lt;&gt;Q10,N32&lt;&gt;P9,N32&lt;&gt;P8),N32,IF(AND(O33&lt;&gt;0,N33&lt;&gt;Q30,N33&lt;&gt;Q29,N33&lt;&gt;Q28,N33&lt;&gt;Q27,N33&lt;&gt;Q26,N33&lt;&gt;Q25,N33&lt;&gt;Q24,N33&lt;&gt;Q23,N33&lt;&gt;Q22,N33&lt;&gt;Q21,N33&lt;&gt;Q20,N33&lt;&gt;Q19,N33&lt;&gt;Q18,N33&lt;&gt;Q17,N33&lt;&gt;Q16,N33&lt;&gt;Q15,N33&lt;&gt;Q14,N33&lt;&gt;Q13,N33&lt;&gt;Q12,N33&lt;&gt;Q11,N33&lt;&gt;Q10,N33&lt;&gt;P9,N33&lt;&gt;P8),N33,IF(AND(O34&lt;&gt;0,N34&lt;&gt;Q30,N34&lt;&gt;Q29,N34&lt;&gt;Q28,N34&lt;&gt;Q27,N34&lt;&gt;Q26,N34&lt;&gt;Q25,N34&lt;&gt;Q24,N34&lt;&gt;Q23,N34&lt;&gt;Q22,N34&lt;&gt;Q21,N34&lt;&gt;Q20,N34&lt;&gt;Q19,N34&lt;&gt;Q18,N34&lt;&gt;Q17,N34&lt;&gt;Q16,N34&lt;&gt;Q15,N34&lt;&gt;Q14,N34&lt;&gt;Q13,N34&lt;&gt;Q12,N34&lt;&gt;Q11,N34&lt;&gt;Q10,N34&lt;&gt;P9,N34&lt;&gt;P8),N34,IF(AND(O35&lt;&gt;0,N35&lt;&gt;Q30,N35&lt;&gt;Q29,N35&lt;&gt;Q28,N35&lt;&gt;Q27,N35&lt;&gt;Q26,N35&lt;&gt;Q25,N35&lt;&gt;Q24,N35&lt;&gt;Q23,N35&lt;&gt;Q22,N35&lt;&gt;Q21,N35&lt;&gt;Q20,N35&lt;&gt;Q19,N35&lt;&gt;Q18,N35&lt;&gt;Q17,N35&lt;&gt;Q16,N35&lt;&gt;Q15,N35&lt;&gt;Q14,N35&lt;&gt;Q13,N35&lt;&gt;Q12,N35&lt;&gt;Q11,N35&lt;&gt;Q10,N35&lt;&gt;P9,N35&lt;&gt;P8),N35,IF(AND(O36&lt;&gt;0,N36&lt;&gt;Q30,N36&lt;&gt;Q29,N36&lt;&gt;Q28,N36&lt;&gt;Q27,N36&lt;&gt;Q26,N36&lt;&gt;Q25,N36&lt;&gt;Q24,N36&lt;&gt;Q23,N36&lt;&gt;Q22,N36&lt;&gt;Q21,N36&lt;&gt;Q20,N36&lt;&gt;Q19,N36&lt;&gt;Q18,N36&lt;&gt;Q17,N36&lt;&gt;Q16,N36&lt;&gt;Q15,N36&lt;&gt;Q14,N36&lt;&gt;Q13,N36&lt;&gt;Q12,N36&lt;&gt;Q11,N36&lt;&gt;Q10,N36&lt;&gt;P9,N36&lt;&gt;P8),N36,IF(AND(O37&lt;&gt;0,N37&lt;&gt;Q30,N37&lt;&gt;Q29,N37&lt;&gt;Q28,N37&lt;&gt;Q27,N37&lt;&gt;Q26,N37&lt;&gt;Q25,N37&lt;&gt;Q24,N37&lt;&gt;Q23,N37&lt;&gt;Q22,N37&lt;&gt;Q21,N37&lt;&gt;Q20,N37&lt;&gt;Q19,N37&lt;&gt;Q18,N37&lt;&gt;Q17,N37&lt;&gt;Q16,N37&lt;&gt;Q15,N37&lt;&gt;Q14,N37&lt;&gt;Q13,N37&lt;&gt;Q12,N37&lt;&gt;Q11,N37&lt;&gt;Q10,N37&lt;&gt;P9,N37&lt;&gt;P8),N37,"")))))))</f>
        <v/>
      </c>
      <c r="R31" s="1368" t="str">
        <f t="shared" ca="1" si="2"/>
        <v/>
      </c>
      <c r="S31" s="1368" t="str">
        <f t="shared" ca="1" si="3"/>
        <v/>
      </c>
      <c r="T31" s="1403" t="str">
        <f t="shared" ca="1" si="4"/>
        <v/>
      </c>
      <c r="U31" s="1386"/>
      <c r="V31" s="1357"/>
      <c r="Y31" s="1290" t="s">
        <v>858</v>
      </c>
      <c r="Z31" s="1278" t="s">
        <v>859</v>
      </c>
      <c r="AA31" s="1278" t="s">
        <v>899</v>
      </c>
    </row>
    <row r="32" spans="1:27" ht="15" x14ac:dyDescent="0.2">
      <c r="A32" s="1303">
        <v>4</v>
      </c>
      <c r="B32" s="1362"/>
      <c r="C32" s="1342"/>
      <c r="D32" s="1342"/>
      <c r="E32" s="1670"/>
      <c r="F32" s="1343"/>
      <c r="G32" s="1344"/>
      <c r="H32" s="1345"/>
      <c r="I32" s="1346">
        <f t="shared" si="7"/>
        <v>0</v>
      </c>
      <c r="J32" s="550"/>
      <c r="K32" s="2042"/>
      <c r="L32" s="1262" t="s">
        <v>861</v>
      </c>
      <c r="M32" s="1262" t="s">
        <v>900</v>
      </c>
      <c r="N32" s="1274" t="s">
        <v>860</v>
      </c>
      <c r="O32" s="1273">
        <f t="shared" ca="1" si="6"/>
        <v>0</v>
      </c>
      <c r="P32" s="1261"/>
      <c r="Q32" s="1376" t="str">
        <f ca="1">IF(AND(O32&lt;&gt;0,N32&lt;&gt;Q31,N32&lt;&gt;Q30,N32&lt;&gt;Q29,N32&lt;&gt;Q28,N32&lt;&gt;Q27,N32&lt;&gt;Q26,N32&lt;&gt;Q25,N32&lt;&gt;Q24,N32&lt;&gt;Q23,N32&lt;&gt;Q22,N32&lt;&gt;Q21,N32&lt;&gt;Q20,N32&lt;&gt;Q19,N32&lt;&gt;Q18,N32&lt;&gt;Q17,N32&lt;&gt;Q16,N32&lt;&gt;Q15,N32&lt;&gt;Q14,N32&lt;&gt;Q13,N32&lt;&gt;Q12,N32&lt;&gt;Q11,N32&lt;&gt;Q10,N32&lt;&gt;Q9,N32&lt;&gt;Q8),N32,IF(AND(O33&lt;&gt;0,N33&lt;&gt;Q31,N33&lt;&gt;Q30,N33&lt;&gt;Q29,N33&lt;&gt;Q28,N33&lt;&gt;Q27,N33&lt;&gt;Q26,N33&lt;&gt;Q25,N33&lt;&gt;Q24,N33&lt;&gt;Q23,N33&lt;&gt;Q22,N33&lt;&gt;Q21,N33&lt;&gt;Q20,N33&lt;&gt;Q19,N33&lt;&gt;Q18,N33&lt;&gt;Q17,N33&lt;&gt;Q16,N33&lt;&gt;Q15,N33&lt;&gt;Q14,N33&lt;&gt;Q13,N33&lt;&gt;Q12,N33&lt;&gt;Q11,N33&lt;&gt;Q10,N33&lt;&gt;Q9,N33&lt;&gt;Q8),N33,IF(AND(O34&lt;&gt;0,N34&lt;&gt;Q31,N34&lt;&gt;Q30,N34&lt;&gt;Q29,N34&lt;&gt;Q28,N34&lt;&gt;Q27,N34&lt;&gt;Q26,N34&lt;&gt;Q25,N34&lt;&gt;Q24,N34&lt;&gt;Q23,N34&lt;&gt;Q22,N34&lt;&gt;Q21,N34&lt;&gt;Q20,N34&lt;&gt;Q19,N34&lt;&gt;Q18,N34&lt;&gt;Q17,N34&lt;&gt;Q16,N34&lt;&gt;Q15,N34&lt;&gt;Q14,N34&lt;&gt;Q13,N34&lt;&gt;Q12,N34&lt;&gt;Q11,N34&lt;&gt;Q10,N34&lt;&gt;Q9,N34&lt;&gt;Q8),N34,IF(AND(O35&lt;&gt;0,N35&lt;&gt;Q31,N35&lt;&gt;Q30,N35&lt;&gt;Q29,N35&lt;&gt;Q28,N35&lt;&gt;Q27,N35&lt;&gt;Q26,N35&lt;&gt;Q25,N35&lt;&gt;Q24,N35&lt;&gt;Q23,N35&lt;&gt;Q22,N35&lt;&gt;Q21,N35&lt;&gt;Q20,N35&lt;&gt;Q19,N35&lt;&gt;Q18,N35&lt;&gt;Q17,N35&lt;&gt;Q16,N35&lt;&gt;Q15,N35&lt;&gt;Q14,N35&lt;&gt;Q13,N35&lt;&gt;Q12,N35&lt;&gt;Q11,N35&lt;&gt;Q10,N35&lt;&gt;Q9,N35&lt;&gt;Q8),N35,IF(AND(O36&lt;&gt;0,N36&lt;&gt;Q31,N36&lt;&gt;Q30,N36&lt;&gt;Q29,N36&lt;&gt;Q28,N36&lt;&gt;Q27,N36&lt;&gt;Q26,N36&lt;&gt;Q25,N36&lt;&gt;Q24,N36&lt;&gt;Q23,N36&lt;&gt;Q22,N36&lt;&gt;Q21,N36&lt;&gt;Q20,N36&lt;&gt;Q19,N36&lt;&gt;Q18,N36&lt;&gt;Q17,N36&lt;&gt;Q16,N36&lt;&gt;Q15,N36&lt;&gt;Q14,N36&lt;&gt;Q13,N36&lt;&gt;Q12,N36&lt;&gt;Q11,N36&lt;&gt;Q10,N36&lt;&gt;Q9,N36&lt;&gt;Q8),N36,IF(AND(O37&lt;&gt;0,N37&lt;&gt;Q31,N37&lt;&gt;Q30,N37&lt;&gt;Q29,N37&lt;&gt;Q28,N37&lt;&gt;Q27,N37&lt;&gt;Q26,N37&lt;&gt;Q25,N37&lt;&gt;Q24,N37&lt;&gt;Q23,N37&lt;&gt;Q22,N37&lt;&gt;Q21,N37&lt;&gt;Q20,N37&lt;&gt;Q19,N37&lt;&gt;Q18,N37&lt;&gt;Q17,N37&lt;&gt;Q16,N37&lt;&gt;Q15,N37&lt;&gt;Q14,N37&lt;&gt;Q13,N37&lt;&gt;Q12,N37&lt;&gt;Q11,N37&lt;&gt;Q10,N37&lt;&gt;Q9,N37&lt;&gt;Q8),N37,""))))))</f>
        <v/>
      </c>
      <c r="R32" s="1368" t="str">
        <f t="shared" ca="1" si="2"/>
        <v/>
      </c>
      <c r="S32" s="1368" t="str">
        <f t="shared" ca="1" si="3"/>
        <v/>
      </c>
      <c r="T32" s="1403" t="str">
        <f t="shared" ca="1" si="4"/>
        <v/>
      </c>
      <c r="U32" s="1386"/>
      <c r="V32" s="1357"/>
      <c r="Y32" s="1290" t="s">
        <v>860</v>
      </c>
      <c r="Z32" s="1278" t="s">
        <v>861</v>
      </c>
      <c r="AA32" s="1278" t="s">
        <v>900</v>
      </c>
    </row>
    <row r="33" spans="1:27" ht="13.5" thickBot="1" x14ac:dyDescent="0.25">
      <c r="A33" s="1304">
        <v>5</v>
      </c>
      <c r="B33" s="1363"/>
      <c r="C33" s="1347"/>
      <c r="D33" s="1347"/>
      <c r="E33" s="1671"/>
      <c r="F33" s="1348"/>
      <c r="G33" s="1349"/>
      <c r="H33" s="1350"/>
      <c r="I33" s="1351">
        <f t="shared" si="7"/>
        <v>0</v>
      </c>
      <c r="J33" s="550"/>
      <c r="K33" s="2042"/>
      <c r="L33" s="1263" t="s">
        <v>863</v>
      </c>
      <c r="M33" s="1263" t="s">
        <v>901</v>
      </c>
      <c r="N33" s="1264" t="s">
        <v>862</v>
      </c>
      <c r="O33" s="1273">
        <f t="shared" ca="1" si="6"/>
        <v>0</v>
      </c>
      <c r="P33" s="1261"/>
      <c r="Q33" s="1376" t="str">
        <f ca="1">IF(AND(O33&lt;&gt;0,N33&lt;&gt;Q32,N33&lt;&gt;Q31,N33&lt;&gt;Q30,N33&lt;&gt;Q29,N33&lt;&gt;Q28,N33&lt;&gt;Q27,N33&lt;&gt;Q26,N33&lt;&gt;Q25,N33&lt;&gt;Q24,N33&lt;&gt;Q23,N33&lt;&gt;Q22,N33&lt;&gt;Q21,N33&lt;&gt;Q20,N33&lt;&gt;Q19,N33&lt;&gt;Q18,N33&lt;&gt;Q17,N33&lt;&gt;Q16,N33&lt;&gt;Q15,N33&lt;&gt;Q14,N33&lt;&gt;Q13,N33&lt;&gt;Q12,N33&lt;&gt;Q11,N33&lt;&gt;Q10,N33&lt;&gt;Q9,N33&lt;&gt;Q8),N33,IF(AND(O34&lt;&gt;0,N34&lt;&gt;Q32,N34&lt;&gt;Q31,N34&lt;&gt;Q30,N34&lt;&gt;Q29,N34&lt;&gt;Q28,N34&lt;&gt;Q27,N34&lt;&gt;Q26,N34&lt;&gt;Q25,N34&lt;&gt;Q24,N34&lt;&gt;Q23,N34&lt;&gt;Q22,N34&lt;&gt;Q21,N34&lt;&gt;Q20,N34&lt;&gt;Q19,N34&lt;&gt;Q18,N34&lt;&gt;Q17,N34&lt;&gt;Q16,N34&lt;&gt;Q15,N34&lt;&gt;Q14,N34&lt;&gt;Q13,N34&lt;&gt;Q12,N34&lt;&gt;Q11,N34&lt;&gt;Q10,N34&lt;&gt;Q9,N34&lt;&gt;Q8),N34,IF(AND(O35&lt;&gt;0,N35&lt;&gt;Q32,N35&lt;&gt;Q31,N35&lt;&gt;Q30,N35&lt;&gt;Q29,N35&lt;&gt;Q28,N35&lt;&gt;Q27,N35&lt;&gt;Q26,N35&lt;&gt;Q25,N35&lt;&gt;Q24,N35&lt;&gt;Q23,N35&lt;&gt;Q22,N35&lt;&gt;Q21,N35&lt;&gt;Q20,N35&lt;&gt;Q19,N35&lt;&gt;Q18,N35&lt;&gt;Q17,N35&lt;&gt;Q16,N35&lt;&gt;Q15,N35&lt;&gt;Q14,N35&lt;&gt;Q13,N35&lt;&gt;Q12,N35&lt;&gt;Q11,N35&lt;&gt;Q10,N35&lt;&gt;Q9,N35&lt;&gt;Q8),N35,IF(AND(O36&lt;&gt;0,N36&lt;&gt;Q32,N36&lt;&gt;Q31,N36&lt;&gt;Q30,N36&lt;&gt;Q29,N36&lt;&gt;Q28,N36&lt;&gt;Q27,N36&lt;&gt;Q26,N36&lt;&gt;Q25,N36&lt;&gt;Q24,N36&lt;&gt;Q23,N36&lt;&gt;Q22,N36&lt;&gt;Q21,N36&lt;&gt;Q20,N36&lt;&gt;Q19,N36&lt;&gt;Q18,N36&lt;&gt;Q17,N36&lt;&gt;Q16,N36&lt;&gt;Q15,N36&lt;&gt;Q14,N36&lt;&gt;Q13,N36&lt;&gt;Q12,N36&lt;&gt;Q11,N36&lt;&gt;Q10,N36&lt;&gt;Q9,N36&lt;&gt;Q8),N36,IF(AND(O37&lt;&gt;0,N37&lt;&gt;Q32,N37&lt;&gt;Q31,N37&lt;&gt;Q30,N37&lt;&gt;Q29,N37&lt;&gt;Q28,N37&lt;&gt;Q27,N37&lt;&gt;Q26,N37&lt;&gt;Q25,N37&lt;&gt;Q24,N37&lt;&gt;Q23,N37&lt;&gt;Q22,N37&lt;&gt;Q21,N37&lt;&gt;Q20,N37&lt;&gt;Q19,N37&lt;&gt;Q18,N37&lt;&gt;Q17,N37&lt;&gt;Q16,N37&lt;&gt;Q15,N37&lt;&gt;Q14,N37&lt;&gt;Q13,N37&lt;&gt;Q12,N37&lt;&gt;Q11,N37&lt;&gt;Q10,N37&lt;&gt;Q9,N37&lt;&gt;Q8),N37,"")))))</f>
        <v/>
      </c>
      <c r="R33" s="1368" t="str">
        <f t="shared" ca="1" si="2"/>
        <v/>
      </c>
      <c r="S33" s="1368" t="str">
        <f t="shared" ca="1" si="3"/>
        <v/>
      </c>
      <c r="T33" s="1403" t="str">
        <f t="shared" ca="1" si="4"/>
        <v/>
      </c>
      <c r="U33" s="1386"/>
      <c r="V33" s="1357"/>
      <c r="Y33" s="1284" t="s">
        <v>862</v>
      </c>
      <c r="Z33" s="1285" t="s">
        <v>863</v>
      </c>
      <c r="AA33" s="1285" t="s">
        <v>901</v>
      </c>
    </row>
    <row r="34" spans="1:27" ht="16.5" thickTop="1" thickBot="1" x14ac:dyDescent="0.25">
      <c r="A34" s="1269"/>
      <c r="B34" s="1360"/>
      <c r="C34" s="1250"/>
      <c r="D34" s="1250"/>
      <c r="E34" s="1661"/>
      <c r="F34" s="1251"/>
      <c r="G34" s="1251"/>
      <c r="H34" s="1270"/>
      <c r="I34" s="1271"/>
      <c r="J34" s="550"/>
      <c r="K34" s="2042" t="s">
        <v>864</v>
      </c>
      <c r="L34" s="1262" t="s">
        <v>866</v>
      </c>
      <c r="M34" s="1262" t="s">
        <v>902</v>
      </c>
      <c r="N34" s="1274" t="s">
        <v>865</v>
      </c>
      <c r="O34" s="1261">
        <f ca="1">SUMIF($B$88:$I$97,N34,$I$88:$I$97)</f>
        <v>0</v>
      </c>
      <c r="P34" s="1261"/>
      <c r="Q34" s="1376" t="str">
        <f ca="1">IF(AND(O34&lt;&gt;0,N34&lt;&gt;Q33,N34&lt;&gt;Q32,N34&lt;&gt;Q31,N34&lt;&gt;Q30,N34&lt;&gt;Q29,N34&lt;&gt;Q28,N34&lt;&gt;Q27,N34&lt;&gt;Q26,N34&lt;&gt;Q25,N34&lt;&gt;Q24,N34&lt;&gt;Q23,N34&lt;&gt;Q22,N34&lt;&gt;Q21,N34&lt;&gt;Q20,N34&lt;&gt;Q19,N34&lt;&gt;Q18,N34&lt;&gt;Q17,N34&lt;&gt;Q16,N34&lt;&gt;Q15,N34&lt;&gt;Q14,N34&lt;&gt;Q13,N34&lt;&gt;Q12,N34&lt;&gt;Q11,N34&lt;&gt;Q10,N34&lt;&gt;Q9,N34&lt;&gt;Q8),N34,IF(AND(O35&lt;&gt;0,N35&lt;&gt;Q33,N35&lt;&gt;Q32,N35&lt;&gt;Q31,N35&lt;&gt;Q30,N35&lt;&gt;Q29,N35&lt;&gt;Q28,N35&lt;&gt;Q27,N35&lt;&gt;Q26,N35&lt;&gt;Q25,N35&lt;&gt;Q24,N35&lt;&gt;Q23,N35&lt;&gt;Q22,N35&lt;&gt;Q21,N35&lt;&gt;Q20,N35&lt;&gt;Q19,N35&lt;&gt;Q18,N35&lt;&gt;Q17,N35&lt;&gt;Q16,N35&lt;&gt;Q15,N35&lt;&gt;Q14,N35&lt;&gt;Q13,N35&lt;&gt;Q12,N35&lt;&gt;Q11,N35&lt;&gt;Q10,N35&lt;&gt;Q9,N35&lt;&gt;Q8),N35,IF(AND(O36&lt;&gt;0,N36&lt;&gt;Q33,N36&lt;&gt;Q32,N36&lt;&gt;Q31,N36&lt;&gt;Q30,N36&lt;&gt;Q29,N36&lt;&gt;Q28,N36&lt;&gt;Q27,N36&lt;&gt;Q26,N36&lt;&gt;Q25,N36&lt;&gt;Q24,N36&lt;&gt;Q23,N36&lt;&gt;Q22,N36&lt;&gt;Q21,N36&lt;&gt;Q20,N36&lt;&gt;Q19,N36&lt;&gt;Q18,N36&lt;&gt;Q17,N36&lt;&gt;Q16,N36&lt;&gt;Q15,N36&lt;&gt;Q14,N36&lt;&gt;Q13,N36&lt;&gt;Q12,N36&lt;&gt;Q11,N36&lt;&gt;Q10,N36&lt;&gt;Q9,N36&lt;&gt;Q8),N36,IF(AND(O37&lt;&gt;0,N37&lt;&gt;Q33,N37&lt;&gt;Q32,N37&lt;&gt;Q31,N37&lt;&gt;Q30,N37&lt;&gt;Q29,N37&lt;&gt;Q28,N37&lt;&gt;Q27,N37&lt;&gt;Q26,N37&lt;&gt;Q25,N37&lt;&gt;Q24,N37&lt;&gt;Q23,N37&lt;&gt;Q22,N37&lt;&gt;Q21,N37&lt;&gt;Q20,N37&lt;&gt;Q19,N37&lt;&gt;Q18,N37&lt;&gt;Q17,N37&lt;&gt;Q16,N37&lt;&gt;Q15,N37&lt;&gt;Q14,N37&lt;&gt;Q13,N37&lt;&gt;Q12,N37&lt;&gt;Q11,N37&lt;&gt;Q10,N37&lt;&gt;Q9,N37&lt;&gt;Q8),N37,""))))</f>
        <v/>
      </c>
      <c r="R34" s="1368" t="str">
        <f t="shared" ca="1" si="2"/>
        <v/>
      </c>
      <c r="S34" s="1368" t="str">
        <f t="shared" ca="1" si="3"/>
        <v/>
      </c>
      <c r="T34" s="1403" t="str">
        <f t="shared" ca="1" si="4"/>
        <v/>
      </c>
      <c r="U34" s="1386"/>
      <c r="V34" s="1357"/>
      <c r="Y34" s="1290" t="s">
        <v>865</v>
      </c>
      <c r="Z34" s="1278" t="s">
        <v>866</v>
      </c>
      <c r="AA34" s="1278" t="s">
        <v>902</v>
      </c>
    </row>
    <row r="35" spans="1:27" ht="16.5" thickTop="1" thickBot="1" x14ac:dyDescent="0.25">
      <c r="A35" s="914"/>
      <c r="B35" s="1361"/>
      <c r="C35" s="914"/>
      <c r="D35" s="914"/>
      <c r="E35" s="1662"/>
      <c r="F35" s="1251"/>
      <c r="G35" s="1251"/>
      <c r="H35" s="1025" t="s">
        <v>365</v>
      </c>
      <c r="I35" s="1272">
        <f>SUM(I29:I33)</f>
        <v>0</v>
      </c>
      <c r="J35" s="550"/>
      <c r="K35" s="2042"/>
      <c r="L35" s="1262" t="s">
        <v>868</v>
      </c>
      <c r="M35" s="1262" t="s">
        <v>903</v>
      </c>
      <c r="N35" s="1274" t="s">
        <v>867</v>
      </c>
      <c r="O35" s="1261">
        <f ca="1">SUMIF($B$88:$I$97,N35,$I$88:$I$97)</f>
        <v>0</v>
      </c>
      <c r="P35" s="1261"/>
      <c r="Q35" s="1376" t="str">
        <f ca="1">IF(AND(O35&lt;&gt;0,N35&lt;&gt;Q34,N35&lt;&gt;Q33,N35&lt;&gt;Q32,N35&lt;&gt;Q31,N35&lt;&gt;Q30,N35&lt;&gt;Q29,N35&lt;&gt;Q28,N35&lt;&gt;Q27,N35&lt;&gt;Q26,N35&lt;&gt;Q25,N35&lt;&gt;Q24,N35&lt;&gt;Q23,N35&lt;&gt;Q22,N35&lt;&gt;Q21,N35&lt;&gt;Q20,N35&lt;&gt;Q19,N35&lt;&gt;Q18,N35&lt;&gt;Q17,N35&lt;&gt;Q16,N35&lt;&gt;Q15,N35&lt;&gt;Q14,N35&lt;&gt;Q13,N35&lt;&gt;Q12,N35&lt;&gt;Q11,N35&lt;&gt;Q10,N35&lt;&gt;Q9,N35&lt;&gt;Q8),N35,IF(AND(O36&lt;&gt;0,N36&lt;&gt;Q34,N36&lt;&gt;Q33,N36&lt;&gt;Q32,N36&lt;&gt;Q31,N36&lt;&gt;Q30,N36&lt;&gt;Q29,N36&lt;&gt;Q28,N36&lt;&gt;Q27,N36&lt;&gt;Q26,N36&lt;&gt;Q25,N36&lt;&gt;Q24,N36&lt;&gt;Q23,N36&lt;&gt;Q22,N36&lt;&gt;Q21,N36&lt;&gt;Q20,N36&lt;&gt;Q19,N36&lt;&gt;Q18,N36&lt;&gt;Q17,N36&lt;&gt;Q16,N36&lt;&gt;Q15,N36&lt;&gt;Q14,N36&lt;&gt;Q13,N36&lt;&gt;Q12,N36&lt;&gt;Q11,N36&lt;&gt;Q10,N36&lt;&gt;Q9,N36&lt;&gt;Q8),N36,IF(AND(O37&lt;&gt;0,N37&lt;&gt;Q34,N37&lt;&gt;Q33,N37&lt;&gt;Q32,N37&lt;&gt;Q31,N37&lt;&gt;Q30,N37&lt;&gt;Q29,N37&lt;&gt;Q28,N37&lt;&gt;Q27,N37&lt;&gt;Q26,N37&lt;&gt;Q25,N37&lt;&gt;Q24,N37&lt;&gt;Q23,N37&lt;&gt;Q22,N37&lt;&gt;Q21,N37&lt;&gt;Q20,N37&lt;&gt;Q19,N37&lt;&gt;Q18,N37&lt;&gt;Q17,N37&lt;&gt;Q16,N37&lt;&gt;Q15,N37&lt;&gt;Q14,N37&lt;&gt;Q13,N37&lt;&gt;Q12,N37&lt;&gt;Q11,N37&lt;&gt;Q10,N37&lt;&gt;Q9,N37&lt;&gt;Q8),N37,"")))</f>
        <v/>
      </c>
      <c r="R35" s="1368" t="str">
        <f t="shared" ca="1" si="2"/>
        <v/>
      </c>
      <c r="S35" s="1368" t="str">
        <f t="shared" ca="1" si="3"/>
        <v/>
      </c>
      <c r="T35" s="1403" t="str">
        <f t="shared" ca="1" si="4"/>
        <v/>
      </c>
      <c r="U35" s="1386"/>
      <c r="V35" s="1357"/>
      <c r="Y35" s="1290" t="s">
        <v>867</v>
      </c>
      <c r="Z35" s="1278" t="s">
        <v>868</v>
      </c>
      <c r="AA35" s="1278" t="s">
        <v>903</v>
      </c>
    </row>
    <row r="36" spans="1:27" ht="15.75" thickTop="1" x14ac:dyDescent="0.2">
      <c r="A36" s="914" t="s">
        <v>823</v>
      </c>
      <c r="B36" s="1361"/>
      <c r="C36" s="1250"/>
      <c r="D36" s="1250"/>
      <c r="E36" s="1661"/>
      <c r="F36" s="1251"/>
      <c r="G36" s="1251"/>
      <c r="H36" s="1270"/>
      <c r="I36" s="1271"/>
      <c r="J36" s="550"/>
      <c r="K36" s="2042"/>
      <c r="L36" s="1262" t="s">
        <v>870</v>
      </c>
      <c r="M36" s="1262" t="s">
        <v>904</v>
      </c>
      <c r="N36" s="1274" t="s">
        <v>869</v>
      </c>
      <c r="O36" s="1261">
        <f ca="1">SUMIF($B$88:$I$97,N36,$I$88:$I$97)</f>
        <v>0</v>
      </c>
      <c r="P36" s="1261"/>
      <c r="Q36" s="1376" t="str">
        <f ca="1">IF(AND(O36&lt;&gt;0,N36&lt;&gt;Q35,N36&lt;&gt;Q34,N36&lt;&gt;Q33,N36&lt;&gt;Q32,N36&lt;&gt;Q31,N36&lt;&gt;Q30,N36&lt;&gt;Q29,N36&lt;&gt;Q28,N36&lt;&gt;Q27,N36&lt;&gt;Q26,N36&lt;&gt;Q25,N36&lt;&gt;Q24,N36&lt;&gt;Q23,N36&lt;&gt;Q22,N36&lt;&gt;Q21,N36&lt;&gt;Q20,N36&lt;&gt;Q19,N36&lt;&gt;Q18,N36&lt;&gt;Q17,N36&lt;&gt;Q16,N36&lt;&gt;Q15,N36&lt;&gt;Q14,N36&lt;&gt;Q13,N36&lt;&gt;Q12,N36&lt;&gt;Q11,N36&lt;&gt;Q10,N36&lt;&gt;Q9,N36&lt;&gt;Q8),N36,IF(AND(O37&lt;&gt;0,N37&lt;&gt;Q35,N37&lt;&gt;Q34,N37&lt;&gt;Q33,N37&lt;&gt;Q32,N37&lt;&gt;Q31,N37&lt;&gt;Q30,N37&lt;&gt;Q29,N37&lt;&gt;Q28,N37&lt;&gt;Q27,N37&lt;&gt;Q26,N37&lt;&gt;Q25,N37&lt;&gt;Q24,N37&lt;&gt;Q23,N37&lt;&gt;Q22,N37&lt;&gt;Q21,N37&lt;&gt;Q20,N37&lt;&gt;Q19,N37&lt;&gt;Q18,N37&lt;&gt;Q17,N37&lt;&gt;Q16,N37&lt;&gt;Q15,N37&lt;&gt;Q14,N37&lt;&gt;Q13,N37&lt;&gt;Q12,N37&lt;&gt;Q11,N37&lt;&gt;Q10,N37&lt;&gt;Q9,N37&lt;&gt;Q8),N37,""))</f>
        <v/>
      </c>
      <c r="R36" s="1368" t="str">
        <f t="shared" ca="1" si="2"/>
        <v/>
      </c>
      <c r="S36" s="1368" t="str">
        <f t="shared" ca="1" si="3"/>
        <v/>
      </c>
      <c r="T36" s="1403" t="str">
        <f t="shared" ca="1" si="4"/>
        <v/>
      </c>
      <c r="U36" s="1386"/>
      <c r="V36" s="1357"/>
      <c r="Y36" s="1290" t="s">
        <v>869</v>
      </c>
      <c r="Z36" s="1278" t="s">
        <v>870</v>
      </c>
      <c r="AA36" s="1278" t="s">
        <v>904</v>
      </c>
    </row>
    <row r="37" spans="1:27" ht="15.75" thickBot="1" x14ac:dyDescent="0.25">
      <c r="A37" s="914"/>
      <c r="B37" s="1361"/>
      <c r="C37" s="1250"/>
      <c r="D37" s="1250"/>
      <c r="E37" s="1661"/>
      <c r="F37" s="1251"/>
      <c r="G37" s="1251"/>
      <c r="H37" s="1270"/>
      <c r="I37" s="1271"/>
      <c r="J37" s="550"/>
      <c r="K37" s="2043"/>
      <c r="L37" s="1275" t="s">
        <v>872</v>
      </c>
      <c r="M37" s="1275" t="s">
        <v>905</v>
      </c>
      <c r="N37" s="1276" t="s">
        <v>871</v>
      </c>
      <c r="O37" s="1261">
        <f ca="1">SUMIF($B$88:$I$97,N37,$I$88:$I$97)</f>
        <v>0</v>
      </c>
      <c r="P37" s="1261"/>
      <c r="Q37" s="1377" t="str">
        <f ca="1">IF(AND(O37&lt;&gt;0,N37&lt;&gt;Q36,N37&lt;&gt;Q35,N37&lt;&gt;Q34,N37&lt;&gt;Q33,N37&lt;&gt;Q32,N37&lt;&gt;Q31,N37&lt;&gt;Q30,N37&lt;&gt;Q29,N37&lt;&gt;Q28,N37&lt;&gt;Q27,N37&lt;&gt;Q26,N37&lt;&gt;Q25,N37&lt;&gt;Q24,N37&lt;&gt;Q23,N37&lt;&gt;Q22,N37&lt;&gt;Q21,N37&lt;&gt;Q20,N37&lt;&gt;Q19,N37&lt;&gt;Q18,N37&lt;&gt;Q17,N37&lt;&gt;Q16,N37&lt;&gt;Q15,N37&lt;&gt;Q14,N37&lt;&gt;Q13,N37&lt;&gt;Q12,N37&lt;&gt;Q11,N37&lt;&gt;Q10,N37&lt;&gt;Q9,N37&lt;&gt;Q8),N37,"")</f>
        <v/>
      </c>
      <c r="R37" s="1369" t="str">
        <f t="shared" ca="1" si="2"/>
        <v/>
      </c>
      <c r="S37" s="1369" t="str">
        <f t="shared" ca="1" si="3"/>
        <v/>
      </c>
      <c r="T37" s="1403" t="str">
        <f t="shared" ca="1" si="4"/>
        <v/>
      </c>
      <c r="U37" s="1387"/>
      <c r="V37" s="1357"/>
      <c r="Y37" s="1291" t="s">
        <v>871</v>
      </c>
      <c r="Z37" s="1292" t="s">
        <v>872</v>
      </c>
      <c r="AA37" s="1292" t="s">
        <v>905</v>
      </c>
    </row>
    <row r="38" spans="1:27" ht="26.25" customHeight="1" thickTop="1" x14ac:dyDescent="0.2">
      <c r="A38" s="2036" t="s">
        <v>87</v>
      </c>
      <c r="B38" s="2033" t="s">
        <v>1119</v>
      </c>
      <c r="C38" s="2038" t="s">
        <v>358</v>
      </c>
      <c r="D38" s="2033" t="s">
        <v>1128</v>
      </c>
      <c r="E38" s="2040" t="s">
        <v>359</v>
      </c>
      <c r="F38" s="2033" t="s">
        <v>360</v>
      </c>
      <c r="G38" s="2033" t="s">
        <v>361</v>
      </c>
      <c r="H38" s="2033"/>
      <c r="I38" s="2035"/>
      <c r="J38" s="550"/>
      <c r="K38" s="1257"/>
      <c r="L38" s="1257"/>
      <c r="M38" s="1257"/>
      <c r="N38" s="1277"/>
      <c r="O38" s="1257"/>
      <c r="P38" s="1257"/>
      <c r="Q38" s="2032" t="s">
        <v>367</v>
      </c>
      <c r="R38" s="2032"/>
      <c r="S38" s="1393"/>
      <c r="T38" s="1393"/>
      <c r="U38" s="1394"/>
      <c r="V38" s="1357"/>
      <c r="Y38" s="1287" t="s">
        <v>873</v>
      </c>
      <c r="Z38" s="1278" t="s">
        <v>874</v>
      </c>
      <c r="AA38" s="1278" t="s">
        <v>906</v>
      </c>
    </row>
    <row r="39" spans="1:27" ht="30.75" thickBot="1" x14ac:dyDescent="0.25">
      <c r="A39" s="2037"/>
      <c r="B39" s="2034"/>
      <c r="C39" s="2039"/>
      <c r="D39" s="2034"/>
      <c r="E39" s="2041"/>
      <c r="F39" s="2034"/>
      <c r="G39" s="1255" t="s">
        <v>362</v>
      </c>
      <c r="H39" s="1255" t="s">
        <v>363</v>
      </c>
      <c r="I39" s="1256" t="s">
        <v>364</v>
      </c>
      <c r="J39" s="550"/>
      <c r="K39" s="1257"/>
      <c r="L39" s="2044" t="s">
        <v>1127</v>
      </c>
      <c r="M39" s="2044"/>
      <c r="N39" s="2044"/>
      <c r="O39" s="2044"/>
      <c r="P39" s="1311"/>
      <c r="Q39" s="1395" t="s">
        <v>1123</v>
      </c>
      <c r="R39" s="1395" t="s">
        <v>1122</v>
      </c>
      <c r="S39" s="1395"/>
      <c r="T39" s="1395" t="s">
        <v>490</v>
      </c>
      <c r="U39" s="1396" t="s">
        <v>1290</v>
      </c>
      <c r="V39" s="1357"/>
      <c r="Y39" s="1287" t="s">
        <v>875</v>
      </c>
      <c r="Z39" s="1278" t="s">
        <v>876</v>
      </c>
      <c r="AA39" s="1278" t="s">
        <v>907</v>
      </c>
    </row>
    <row r="40" spans="1:27" x14ac:dyDescent="0.2">
      <c r="A40" s="1303">
        <v>1</v>
      </c>
      <c r="B40" s="1354"/>
      <c r="C40" s="1342"/>
      <c r="D40" s="1342"/>
      <c r="E40" s="1672"/>
      <c r="F40" s="1343"/>
      <c r="G40" s="1344"/>
      <c r="H40" s="1345"/>
      <c r="I40" s="1346">
        <f t="shared" ref="I40:I49" si="8">G40*H40</f>
        <v>0</v>
      </c>
      <c r="J40" s="550"/>
      <c r="K40" s="2045" t="s">
        <v>367</v>
      </c>
      <c r="L40" s="1262" t="s">
        <v>874</v>
      </c>
      <c r="M40" s="1262" t="s">
        <v>906</v>
      </c>
      <c r="N40" s="1266" t="s">
        <v>873</v>
      </c>
      <c r="O40" s="1261">
        <f ca="1">SUMIF($B$108:$I$117,N40,$I$108:$I$117)</f>
        <v>0</v>
      </c>
      <c r="P40" s="1267"/>
      <c r="Q40" s="1375" t="str">
        <f ca="1">IF(O40&gt;0,N40,IF(O41&gt;0,N41,IF(O42&gt;0,N42,IF(O43&gt;0,N43,""))))</f>
        <v/>
      </c>
      <c r="R40" s="1367" t="str">
        <f t="shared" ref="R40" ca="1" si="9">IF(ISNA(VLOOKUP(Q40,$Y$8:$AA$41,2,FALSE))=TRUE,"",VLOOKUP(Q40,$Y$8:$AA$41,2,FALSE))</f>
        <v/>
      </c>
      <c r="S40" s="1367" t="str">
        <f t="shared" ref="S40:S43" ca="1" si="10">IF(ISNA(VLOOKUP(Q40,$Y$8:$AA$41,3,FALSE))=TRUE,"",VLOOKUP(Q40,$Y$8:$AA$41,3,FALSE))</f>
        <v/>
      </c>
      <c r="T40" s="1401" t="str">
        <f ca="1">IF(ISNA(VLOOKUP(Q40,$N$40:$O$43,2,FALSE))=TRUE,"",VLOOKUP(Q40,$N$40:$O$43,2,FALSE))</f>
        <v/>
      </c>
      <c r="U40" s="1386"/>
      <c r="V40" s="1357"/>
      <c r="Y40" s="1287" t="s">
        <v>877</v>
      </c>
      <c r="Z40" s="1278" t="s">
        <v>878</v>
      </c>
      <c r="AA40" s="1278" t="s">
        <v>908</v>
      </c>
    </row>
    <row r="41" spans="1:27" ht="15.75" thickBot="1" x14ac:dyDescent="0.25">
      <c r="A41" s="1303">
        <v>2</v>
      </c>
      <c r="B41" s="1354"/>
      <c r="C41" s="1342"/>
      <c r="D41" s="1342"/>
      <c r="E41" s="1672"/>
      <c r="F41" s="1343"/>
      <c r="G41" s="1344"/>
      <c r="H41" s="1345"/>
      <c r="I41" s="1346">
        <f t="shared" si="8"/>
        <v>0</v>
      </c>
      <c r="J41" s="550"/>
      <c r="K41" s="2046"/>
      <c r="L41" s="1262" t="s">
        <v>876</v>
      </c>
      <c r="M41" s="1262" t="s">
        <v>907</v>
      </c>
      <c r="N41" s="1266" t="s">
        <v>875</v>
      </c>
      <c r="O41" s="1261">
        <f t="shared" ref="O41:O43" ca="1" si="11">SUMIF($B$108:$I$117,N41,$I$108:$I$117)</f>
        <v>0</v>
      </c>
      <c r="P41" s="1267"/>
      <c r="Q41" s="1375" t="str">
        <f ca="1">IF(Q40=N41," ",IF(O41&gt;0,N41,IF(O42&gt;0,N42,IF(O43&gt;0,N43,IF(O44&gt;0,N44,"")))))</f>
        <v/>
      </c>
      <c r="R41" s="1367" t="str">
        <f ca="1">IF(ISNA(VLOOKUP(Q41,$Y$8:$AA$41,2,FALSE))=TRUE,"",VLOOKUP(Q41,$Y$8:$AA$41,2,FALSE))</f>
        <v/>
      </c>
      <c r="S41" s="1367" t="str">
        <f t="shared" ca="1" si="10"/>
        <v/>
      </c>
      <c r="T41" s="1401" t="str">
        <f t="shared" ref="T41:T43" ca="1" si="12">IF(ISNA(VLOOKUP(Q41,$N$40:$O$43,2,FALSE))=TRUE,"",VLOOKUP(Q41,$N$40:$O$43,2,FALSE))</f>
        <v/>
      </c>
      <c r="U41" s="1386"/>
      <c r="V41" s="1357"/>
      <c r="Y41" s="1291" t="s">
        <v>879</v>
      </c>
      <c r="Z41" s="1292" t="s">
        <v>880</v>
      </c>
      <c r="AA41" s="1292" t="s">
        <v>909</v>
      </c>
    </row>
    <row r="42" spans="1:27" x14ac:dyDescent="0.2">
      <c r="A42" s="1303">
        <v>3</v>
      </c>
      <c r="B42" s="1354"/>
      <c r="C42" s="1342"/>
      <c r="D42" s="1342"/>
      <c r="E42" s="1672"/>
      <c r="F42" s="1343"/>
      <c r="G42" s="1344"/>
      <c r="H42" s="1345"/>
      <c r="I42" s="1346">
        <f t="shared" si="8"/>
        <v>0</v>
      </c>
      <c r="J42" s="550"/>
      <c r="K42" s="2046"/>
      <c r="L42" s="1262" t="s">
        <v>878</v>
      </c>
      <c r="M42" s="1262" t="s">
        <v>908</v>
      </c>
      <c r="N42" s="1266" t="s">
        <v>877</v>
      </c>
      <c r="O42" s="1261">
        <f t="shared" ca="1" si="11"/>
        <v>0</v>
      </c>
      <c r="P42" s="1267"/>
      <c r="Q42" s="1375" t="str">
        <f t="shared" ref="Q42:Q43" ca="1" si="13">IF(Q41=N42," ",IF(O42&gt;0,N42,IF(O43&gt;0,N43,IF(O44&gt;0,N44,IF(O45&gt;0,N45,"")))))</f>
        <v/>
      </c>
      <c r="R42" s="1397" t="str">
        <f ca="1">IF(ISNA(VLOOKUP(Q42,$Y$8:$AA$41,2,FALSE))=TRUE,"",VLOOKUP(Q42,$Y$8:$AA$41,2,FALSE))</f>
        <v/>
      </c>
      <c r="S42" s="1367" t="str">
        <f t="shared" ca="1" si="10"/>
        <v/>
      </c>
      <c r="T42" s="1401" t="str">
        <f t="shared" ca="1" si="12"/>
        <v/>
      </c>
      <c r="U42" s="1386"/>
      <c r="V42" s="1357"/>
    </row>
    <row r="43" spans="1:27" ht="13.5" thickBot="1" x14ac:dyDescent="0.25">
      <c r="A43" s="1303">
        <v>4</v>
      </c>
      <c r="B43" s="1354"/>
      <c r="C43" s="1342"/>
      <c r="D43" s="1342"/>
      <c r="E43" s="1672"/>
      <c r="F43" s="1343"/>
      <c r="G43" s="1344"/>
      <c r="H43" s="1345"/>
      <c r="I43" s="1346">
        <f t="shared" si="8"/>
        <v>0</v>
      </c>
      <c r="J43" s="345"/>
      <c r="K43" s="2047"/>
      <c r="L43" s="1275" t="s">
        <v>880</v>
      </c>
      <c r="M43" s="1275" t="s">
        <v>909</v>
      </c>
      <c r="N43" s="1266" t="s">
        <v>879</v>
      </c>
      <c r="O43" s="1261">
        <f t="shared" ca="1" si="11"/>
        <v>0</v>
      </c>
      <c r="P43" s="1267"/>
      <c r="Q43" s="1375" t="str">
        <f t="shared" ca="1" si="13"/>
        <v/>
      </c>
      <c r="R43" s="1398" t="str">
        <f ca="1">IF(ISNA(VLOOKUP(Q43,$Y$8:$AA$41,2,FALSE))=TRUE,"",VLOOKUP(Q43,$Y$8:$AA$41,2,FALSE))</f>
        <v/>
      </c>
      <c r="S43" s="1392" t="str">
        <f t="shared" ca="1" si="10"/>
        <v/>
      </c>
      <c r="T43" s="1402" t="str">
        <f t="shared" ca="1" si="12"/>
        <v/>
      </c>
      <c r="U43" s="1387"/>
      <c r="V43" s="1357"/>
    </row>
    <row r="44" spans="1:27" x14ac:dyDescent="0.2">
      <c r="A44" s="1303">
        <v>5</v>
      </c>
      <c r="B44" s="1354"/>
      <c r="C44" s="1342"/>
      <c r="D44" s="1342"/>
      <c r="E44" s="1672"/>
      <c r="F44" s="1343"/>
      <c r="G44" s="1344"/>
      <c r="H44" s="1345"/>
      <c r="I44" s="1346">
        <f t="shared" si="8"/>
        <v>0</v>
      </c>
      <c r="J44" s="345"/>
      <c r="K44" s="346"/>
      <c r="L44" s="346"/>
      <c r="M44" s="346"/>
      <c r="N44" s="346"/>
      <c r="O44" s="346"/>
      <c r="P44" s="1370"/>
      <c r="Q44" s="1372"/>
      <c r="R44" s="551"/>
      <c r="S44" s="551"/>
      <c r="T44" s="551"/>
      <c r="U44" s="1382"/>
      <c r="V44" s="1357"/>
    </row>
    <row r="45" spans="1:27" x14ac:dyDescent="0.2">
      <c r="A45" s="1303">
        <v>6</v>
      </c>
      <c r="B45" s="1354"/>
      <c r="C45" s="1342"/>
      <c r="D45" s="1342"/>
      <c r="E45" s="1672"/>
      <c r="F45" s="1343"/>
      <c r="G45" s="1344"/>
      <c r="H45" s="1345"/>
      <c r="I45" s="1346">
        <f t="shared" si="8"/>
        <v>0</v>
      </c>
      <c r="J45" s="550"/>
      <c r="K45" s="551"/>
      <c r="L45" s="551"/>
      <c r="M45" s="551"/>
      <c r="N45" s="551"/>
      <c r="O45" s="551"/>
      <c r="P45" s="552"/>
      <c r="Q45" s="1372"/>
      <c r="R45" s="551"/>
      <c r="S45" s="551"/>
      <c r="T45" s="551"/>
      <c r="U45" s="1382"/>
      <c r="V45" s="1357"/>
    </row>
    <row r="46" spans="1:27" x14ac:dyDescent="0.2">
      <c r="A46" s="1303">
        <v>7</v>
      </c>
      <c r="B46" s="1354"/>
      <c r="C46" s="1342"/>
      <c r="D46" s="1342"/>
      <c r="E46" s="1672"/>
      <c r="F46" s="1343"/>
      <c r="G46" s="1344"/>
      <c r="H46" s="1345"/>
      <c r="I46" s="1346">
        <f t="shared" si="8"/>
        <v>0</v>
      </c>
      <c r="J46" s="550"/>
      <c r="K46" s="551"/>
      <c r="L46" s="551"/>
      <c r="M46" s="551"/>
      <c r="N46" s="551"/>
      <c r="O46" s="551"/>
      <c r="P46" s="552"/>
      <c r="Q46" s="1372"/>
      <c r="R46" s="551"/>
      <c r="S46" s="551"/>
      <c r="T46" s="551"/>
      <c r="U46" s="1382"/>
      <c r="V46" s="1357"/>
    </row>
    <row r="47" spans="1:27" x14ac:dyDescent="0.2">
      <c r="A47" s="1303">
        <v>8</v>
      </c>
      <c r="B47" s="1354"/>
      <c r="C47" s="1342"/>
      <c r="D47" s="1342"/>
      <c r="E47" s="1672"/>
      <c r="F47" s="1343"/>
      <c r="G47" s="1344"/>
      <c r="H47" s="1345"/>
      <c r="I47" s="1346">
        <f t="shared" si="8"/>
        <v>0</v>
      </c>
      <c r="J47" s="550"/>
      <c r="K47" s="551"/>
      <c r="L47" s="551"/>
      <c r="M47" s="551"/>
      <c r="N47" s="551"/>
      <c r="O47" s="551"/>
      <c r="P47" s="552"/>
      <c r="Q47" s="1378"/>
      <c r="R47" s="346"/>
      <c r="S47" s="346"/>
      <c r="T47" s="346"/>
      <c r="U47" s="1388"/>
      <c r="V47" s="1357"/>
    </row>
    <row r="48" spans="1:27" x14ac:dyDescent="0.2">
      <c r="A48" s="1303">
        <v>9</v>
      </c>
      <c r="B48" s="1354"/>
      <c r="C48" s="1342"/>
      <c r="D48" s="1342"/>
      <c r="E48" s="1672"/>
      <c r="F48" s="1343"/>
      <c r="G48" s="1344"/>
      <c r="H48" s="1345"/>
      <c r="I48" s="1346">
        <f t="shared" si="8"/>
        <v>0</v>
      </c>
      <c r="J48" s="550"/>
      <c r="K48" s="551"/>
      <c r="L48" s="551"/>
      <c r="M48" s="551"/>
      <c r="N48" s="551"/>
      <c r="O48" s="551"/>
      <c r="P48" s="552"/>
      <c r="Q48" s="1378"/>
      <c r="R48" s="346"/>
      <c r="S48" s="346"/>
      <c r="T48" s="346"/>
      <c r="U48" s="1388"/>
      <c r="V48" s="1357"/>
    </row>
    <row r="49" spans="1:22" ht="13.5" thickBot="1" x14ac:dyDescent="0.25">
      <c r="A49" s="1304">
        <v>10</v>
      </c>
      <c r="B49" s="1355"/>
      <c r="C49" s="1347"/>
      <c r="D49" s="1347"/>
      <c r="E49" s="1673"/>
      <c r="F49" s="1348"/>
      <c r="G49" s="1349"/>
      <c r="H49" s="1350"/>
      <c r="I49" s="1351">
        <f t="shared" si="8"/>
        <v>0</v>
      </c>
      <c r="J49" s="550"/>
      <c r="K49" s="551"/>
      <c r="L49" s="551"/>
      <c r="M49" s="551"/>
      <c r="N49" s="551"/>
      <c r="O49" s="551"/>
      <c r="P49" s="552"/>
      <c r="Q49" s="1372"/>
      <c r="R49" s="551"/>
      <c r="S49" s="551"/>
      <c r="T49" s="551"/>
      <c r="U49" s="1382"/>
      <c r="V49" s="1357"/>
    </row>
    <row r="50" spans="1:22" ht="14.25" thickTop="1" thickBot="1" x14ac:dyDescent="0.25">
      <c r="A50" s="1269"/>
      <c r="B50" s="1360"/>
      <c r="C50" s="1250"/>
      <c r="D50" s="1250"/>
      <c r="E50" s="1661"/>
      <c r="F50" s="1251"/>
      <c r="G50" s="1251"/>
      <c r="H50" s="1270"/>
      <c r="I50" s="1271"/>
      <c r="J50" s="550"/>
      <c r="K50" s="551"/>
      <c r="L50" s="551"/>
      <c r="M50" s="551"/>
      <c r="N50" s="551"/>
      <c r="O50" s="551"/>
      <c r="P50" s="552"/>
      <c r="Q50" s="1372"/>
      <c r="R50" s="551"/>
      <c r="S50" s="551"/>
      <c r="T50" s="551"/>
      <c r="U50" s="1382"/>
      <c r="V50" s="1357"/>
    </row>
    <row r="51" spans="1:22" ht="14.25" thickTop="1" thickBot="1" x14ac:dyDescent="0.25">
      <c r="A51" s="914"/>
      <c r="B51" s="1361"/>
      <c r="C51" s="914"/>
      <c r="D51" s="914"/>
      <c r="E51" s="1662"/>
      <c r="F51" s="1251"/>
      <c r="G51" s="1251"/>
      <c r="H51" s="1025" t="s">
        <v>365</v>
      </c>
      <c r="I51" s="1272">
        <f>SUM(I40:I49)</f>
        <v>0</v>
      </c>
      <c r="J51" s="550"/>
      <c r="K51" s="551"/>
      <c r="L51" s="551"/>
      <c r="M51" s="551"/>
      <c r="N51" s="551"/>
      <c r="O51" s="551"/>
      <c r="P51" s="552"/>
      <c r="Q51" s="1372"/>
      <c r="R51" s="551"/>
      <c r="S51" s="551"/>
      <c r="T51" s="551"/>
      <c r="U51" s="1382"/>
      <c r="V51" s="1357"/>
    </row>
    <row r="52" spans="1:22" ht="13.5" thickTop="1" x14ac:dyDescent="0.2">
      <c r="A52" s="914" t="s">
        <v>842</v>
      </c>
      <c r="B52" s="1361"/>
      <c r="C52" s="914"/>
      <c r="D52" s="914"/>
      <c r="E52" s="1662"/>
      <c r="F52" s="1251"/>
      <c r="G52" s="1251"/>
      <c r="H52" s="1025"/>
      <c r="I52" s="1271"/>
      <c r="J52" s="550"/>
      <c r="K52" s="551"/>
      <c r="L52" s="551"/>
      <c r="M52" s="551"/>
      <c r="N52" s="551"/>
      <c r="O52" s="551"/>
      <c r="P52" s="552"/>
      <c r="Q52" s="1372"/>
      <c r="R52" s="551"/>
      <c r="S52" s="551"/>
      <c r="T52" s="551"/>
      <c r="U52" s="1382"/>
      <c r="V52" s="1357"/>
    </row>
    <row r="53" spans="1:22" ht="13.5" thickBot="1" x14ac:dyDescent="0.25">
      <c r="A53" s="914"/>
      <c r="B53" s="1361"/>
      <c r="C53" s="914"/>
      <c r="D53" s="914"/>
      <c r="E53" s="1662"/>
      <c r="F53" s="1251"/>
      <c r="G53" s="1251"/>
      <c r="H53" s="1025"/>
      <c r="I53" s="1271"/>
      <c r="J53" s="550"/>
      <c r="K53" s="551"/>
      <c r="L53" s="551"/>
      <c r="M53" s="551"/>
      <c r="N53" s="551"/>
      <c r="O53" s="551"/>
      <c r="P53" s="552"/>
      <c r="Q53" s="1372"/>
      <c r="R53" s="551"/>
      <c r="S53" s="551"/>
      <c r="T53" s="551"/>
      <c r="U53" s="1382"/>
      <c r="V53" s="1357"/>
    </row>
    <row r="54" spans="1:22" ht="13.5" thickTop="1" x14ac:dyDescent="0.2">
      <c r="A54" s="2036" t="s">
        <v>87</v>
      </c>
      <c r="B54" s="2033" t="s">
        <v>1119</v>
      </c>
      <c r="C54" s="2038" t="s">
        <v>358</v>
      </c>
      <c r="D54" s="2033" t="s">
        <v>1128</v>
      </c>
      <c r="E54" s="2040" t="s">
        <v>359</v>
      </c>
      <c r="F54" s="2033" t="s">
        <v>360</v>
      </c>
      <c r="G54" s="2033" t="s">
        <v>361</v>
      </c>
      <c r="H54" s="2033"/>
      <c r="I54" s="2035"/>
      <c r="J54" s="550"/>
      <c r="K54" s="551"/>
      <c r="L54" s="551"/>
      <c r="M54" s="551"/>
      <c r="N54" s="551"/>
      <c r="O54" s="551"/>
      <c r="P54" s="552"/>
      <c r="Q54" s="1372"/>
      <c r="R54" s="551"/>
      <c r="S54" s="551"/>
      <c r="T54" s="551"/>
      <c r="U54" s="1382"/>
      <c r="V54" s="1357"/>
    </row>
    <row r="55" spans="1:22" ht="25.5" x14ac:dyDescent="0.2">
      <c r="A55" s="2037"/>
      <c r="B55" s="2034"/>
      <c r="C55" s="2039"/>
      <c r="D55" s="2034"/>
      <c r="E55" s="2041"/>
      <c r="F55" s="2034"/>
      <c r="G55" s="1255" t="s">
        <v>362</v>
      </c>
      <c r="H55" s="1255" t="s">
        <v>363</v>
      </c>
      <c r="I55" s="1256" t="s">
        <v>364</v>
      </c>
      <c r="J55" s="550"/>
      <c r="K55" s="551"/>
      <c r="L55" s="551"/>
      <c r="M55" s="551"/>
      <c r="N55" s="551"/>
      <c r="O55" s="551"/>
      <c r="P55" s="552"/>
      <c r="Q55" s="1372"/>
      <c r="R55" s="551"/>
      <c r="S55" s="551"/>
      <c r="T55" s="551"/>
      <c r="U55" s="1382"/>
      <c r="V55" s="1357"/>
    </row>
    <row r="56" spans="1:22" x14ac:dyDescent="0.2">
      <c r="A56" s="1303">
        <v>1</v>
      </c>
      <c r="B56" s="1354"/>
      <c r="C56" s="1342"/>
      <c r="D56" s="1342"/>
      <c r="E56" s="1672"/>
      <c r="F56" s="1343"/>
      <c r="G56" s="1344"/>
      <c r="H56" s="1345"/>
      <c r="I56" s="1346">
        <f t="shared" ref="I56:I65" si="14">G56*H56</f>
        <v>0</v>
      </c>
      <c r="J56" s="550"/>
      <c r="K56" s="551"/>
      <c r="L56" s="551"/>
      <c r="M56" s="551"/>
      <c r="N56" s="551"/>
      <c r="O56" s="551"/>
      <c r="P56" s="551"/>
      <c r="Q56" s="1372"/>
      <c r="R56" s="551"/>
      <c r="S56" s="551"/>
      <c r="T56" s="551"/>
      <c r="U56" s="1382"/>
      <c r="V56" s="1357"/>
    </row>
    <row r="57" spans="1:22" x14ac:dyDescent="0.2">
      <c r="A57" s="1303">
        <v>2</v>
      </c>
      <c r="B57" s="1354"/>
      <c r="C57" s="1342"/>
      <c r="D57" s="1342"/>
      <c r="E57" s="1672"/>
      <c r="F57" s="1343"/>
      <c r="G57" s="1344"/>
      <c r="H57" s="1345"/>
      <c r="I57" s="1346">
        <f t="shared" si="14"/>
        <v>0</v>
      </c>
      <c r="J57" s="550"/>
      <c r="K57" s="551"/>
      <c r="L57" s="551"/>
      <c r="M57" s="551"/>
      <c r="N57" s="551"/>
      <c r="O57" s="551"/>
      <c r="P57" s="551"/>
      <c r="Q57" s="1372"/>
      <c r="R57" s="551"/>
      <c r="S57" s="551"/>
      <c r="T57" s="551"/>
      <c r="U57" s="1382"/>
      <c r="V57" s="1357"/>
    </row>
    <row r="58" spans="1:22" x14ac:dyDescent="0.2">
      <c r="A58" s="1303">
        <v>3</v>
      </c>
      <c r="B58" s="1354"/>
      <c r="C58" s="1342"/>
      <c r="D58" s="1342"/>
      <c r="E58" s="1672"/>
      <c r="F58" s="1343"/>
      <c r="G58" s="1344"/>
      <c r="H58" s="1345"/>
      <c r="I58" s="1346">
        <f t="shared" si="14"/>
        <v>0</v>
      </c>
      <c r="J58" s="550"/>
      <c r="K58" s="551"/>
      <c r="L58" s="551"/>
      <c r="M58" s="551"/>
      <c r="N58" s="551"/>
      <c r="O58" s="551"/>
      <c r="P58" s="551"/>
      <c r="Q58" s="1372"/>
      <c r="R58" s="551"/>
      <c r="S58" s="551"/>
      <c r="T58" s="551"/>
      <c r="U58" s="1382"/>
      <c r="V58" s="1357"/>
    </row>
    <row r="59" spans="1:22" x14ac:dyDescent="0.2">
      <c r="A59" s="1303">
        <v>4</v>
      </c>
      <c r="B59" s="1354"/>
      <c r="C59" s="1342"/>
      <c r="D59" s="1342"/>
      <c r="E59" s="1672"/>
      <c r="F59" s="1343"/>
      <c r="G59" s="1344"/>
      <c r="H59" s="1345"/>
      <c r="I59" s="1346">
        <f t="shared" si="14"/>
        <v>0</v>
      </c>
      <c r="J59" s="345"/>
      <c r="K59" s="346"/>
      <c r="L59" s="346"/>
      <c r="M59" s="346"/>
      <c r="N59" s="346"/>
      <c r="O59" s="346"/>
      <c r="P59" s="346"/>
      <c r="Q59" s="1372"/>
      <c r="R59" s="551"/>
      <c r="S59" s="551"/>
      <c r="T59" s="551"/>
      <c r="U59" s="1382"/>
      <c r="V59" s="1357"/>
    </row>
    <row r="60" spans="1:22" x14ac:dyDescent="0.2">
      <c r="A60" s="1303">
        <v>5</v>
      </c>
      <c r="B60" s="1354"/>
      <c r="C60" s="1342"/>
      <c r="D60" s="1342"/>
      <c r="E60" s="1672"/>
      <c r="F60" s="1343"/>
      <c r="G60" s="1344"/>
      <c r="H60" s="1345"/>
      <c r="I60" s="1346">
        <f t="shared" si="14"/>
        <v>0</v>
      </c>
      <c r="J60" s="345"/>
      <c r="K60" s="346"/>
      <c r="L60" s="346"/>
      <c r="M60" s="346"/>
      <c r="N60" s="346"/>
      <c r="O60" s="346"/>
      <c r="P60" s="346"/>
      <c r="Q60" s="1372"/>
      <c r="R60" s="551"/>
      <c r="S60" s="551"/>
      <c r="T60" s="551"/>
      <c r="U60" s="1382"/>
      <c r="V60" s="1357"/>
    </row>
    <row r="61" spans="1:22" x14ac:dyDescent="0.2">
      <c r="A61" s="1303">
        <v>6</v>
      </c>
      <c r="B61" s="1354"/>
      <c r="C61" s="1342"/>
      <c r="D61" s="1342"/>
      <c r="E61" s="1672"/>
      <c r="F61" s="1343"/>
      <c r="G61" s="1344"/>
      <c r="H61" s="1345"/>
      <c r="I61" s="1346">
        <f t="shared" si="14"/>
        <v>0</v>
      </c>
      <c r="J61" s="550"/>
      <c r="K61" s="551"/>
      <c r="L61" s="551"/>
      <c r="M61" s="551"/>
      <c r="N61" s="551"/>
      <c r="O61" s="551"/>
      <c r="P61" s="551"/>
      <c r="Q61" s="1372"/>
      <c r="R61" s="551"/>
      <c r="S61" s="551"/>
      <c r="T61" s="551"/>
      <c r="U61" s="1382"/>
      <c r="V61" s="1357"/>
    </row>
    <row r="62" spans="1:22" x14ac:dyDescent="0.2">
      <c r="A62" s="1303">
        <v>7</v>
      </c>
      <c r="B62" s="1354"/>
      <c r="C62" s="1342"/>
      <c r="D62" s="1342"/>
      <c r="E62" s="1672"/>
      <c r="F62" s="1343"/>
      <c r="G62" s="1344"/>
      <c r="H62" s="1345"/>
      <c r="I62" s="1346">
        <f t="shared" si="14"/>
        <v>0</v>
      </c>
      <c r="J62" s="550"/>
      <c r="K62" s="551"/>
      <c r="L62" s="551"/>
      <c r="M62" s="551"/>
      <c r="N62" s="551"/>
      <c r="O62" s="551"/>
      <c r="P62" s="551"/>
      <c r="Q62" s="1372"/>
      <c r="R62" s="551"/>
      <c r="S62" s="551"/>
      <c r="T62" s="551"/>
      <c r="U62" s="1382"/>
      <c r="V62" s="1357"/>
    </row>
    <row r="63" spans="1:22" x14ac:dyDescent="0.2">
      <c r="A63" s="1303">
        <v>8</v>
      </c>
      <c r="B63" s="1354"/>
      <c r="C63" s="1342"/>
      <c r="D63" s="1342"/>
      <c r="E63" s="1672"/>
      <c r="F63" s="1343"/>
      <c r="G63" s="1344"/>
      <c r="H63" s="1345"/>
      <c r="I63" s="1346">
        <f t="shared" si="14"/>
        <v>0</v>
      </c>
      <c r="J63" s="550"/>
      <c r="K63" s="551"/>
      <c r="L63" s="551"/>
      <c r="M63" s="551"/>
      <c r="N63" s="551"/>
      <c r="O63" s="551"/>
      <c r="P63" s="551"/>
      <c r="Q63" s="1378"/>
      <c r="R63" s="346"/>
      <c r="S63" s="346"/>
      <c r="T63" s="346"/>
      <c r="U63" s="1388"/>
      <c r="V63" s="1357"/>
    </row>
    <row r="64" spans="1:22" x14ac:dyDescent="0.2">
      <c r="A64" s="1303">
        <v>9</v>
      </c>
      <c r="B64" s="1354"/>
      <c r="C64" s="1342"/>
      <c r="D64" s="1342"/>
      <c r="E64" s="1672"/>
      <c r="F64" s="1343"/>
      <c r="G64" s="1344"/>
      <c r="H64" s="1345"/>
      <c r="I64" s="1346">
        <f t="shared" si="14"/>
        <v>0</v>
      </c>
      <c r="J64" s="550"/>
      <c r="K64" s="551"/>
      <c r="L64" s="551"/>
      <c r="M64" s="551"/>
      <c r="N64" s="551"/>
      <c r="O64" s="551"/>
      <c r="P64" s="551"/>
      <c r="Q64" s="1378"/>
      <c r="R64" s="346"/>
      <c r="S64" s="346"/>
      <c r="T64" s="346"/>
      <c r="U64" s="1388"/>
      <c r="V64" s="1357"/>
    </row>
    <row r="65" spans="1:22" ht="13.5" thickBot="1" x14ac:dyDescent="0.25">
      <c r="A65" s="1304">
        <v>10</v>
      </c>
      <c r="B65" s="1355"/>
      <c r="C65" s="1347"/>
      <c r="D65" s="1347"/>
      <c r="E65" s="1673"/>
      <c r="F65" s="1348"/>
      <c r="G65" s="1349"/>
      <c r="H65" s="1350"/>
      <c r="I65" s="1351">
        <f t="shared" si="14"/>
        <v>0</v>
      </c>
      <c r="J65" s="550"/>
      <c r="K65" s="551"/>
      <c r="L65" s="551"/>
      <c r="M65" s="551"/>
      <c r="N65" s="551"/>
      <c r="O65" s="551"/>
      <c r="P65" s="551"/>
      <c r="Q65" s="1372"/>
      <c r="R65" s="551"/>
      <c r="S65" s="551"/>
      <c r="T65" s="551"/>
      <c r="U65" s="1382"/>
      <c r="V65" s="1357"/>
    </row>
    <row r="66" spans="1:22" ht="14.25" thickTop="1" thickBot="1" x14ac:dyDescent="0.25">
      <c r="A66" s="1269"/>
      <c r="B66" s="1360"/>
      <c r="C66" s="1250"/>
      <c r="D66" s="1250"/>
      <c r="E66" s="1661"/>
      <c r="F66" s="1251"/>
      <c r="G66" s="1251"/>
      <c r="H66" s="1270"/>
      <c r="I66" s="1271"/>
      <c r="J66" s="550"/>
      <c r="K66" s="551"/>
      <c r="L66" s="551"/>
      <c r="M66" s="551"/>
      <c r="N66" s="551"/>
      <c r="O66" s="551"/>
      <c r="P66" s="551"/>
      <c r="Q66" s="1372"/>
      <c r="R66" s="551"/>
      <c r="S66" s="551"/>
      <c r="T66" s="551"/>
      <c r="U66" s="1382"/>
      <c r="V66" s="1357"/>
    </row>
    <row r="67" spans="1:22" ht="14.25" thickTop="1" thickBot="1" x14ac:dyDescent="0.25">
      <c r="A67" s="914"/>
      <c r="B67" s="1361"/>
      <c r="C67" s="914"/>
      <c r="D67" s="914"/>
      <c r="E67" s="1662"/>
      <c r="F67" s="1251"/>
      <c r="G67" s="1251"/>
      <c r="H67" s="1025" t="s">
        <v>365</v>
      </c>
      <c r="I67" s="1272">
        <f>SUM(I56:I65)</f>
        <v>0</v>
      </c>
      <c r="J67" s="550"/>
      <c r="K67" s="551"/>
      <c r="L67" s="551"/>
      <c r="M67" s="551"/>
      <c r="N67" s="551"/>
      <c r="O67" s="551"/>
      <c r="P67" s="551"/>
      <c r="Q67" s="1372"/>
      <c r="R67" s="551"/>
      <c r="S67" s="551"/>
      <c r="T67" s="551"/>
      <c r="U67" s="1382"/>
      <c r="V67" s="1357"/>
    </row>
    <row r="68" spans="1:22" ht="13.5" thickTop="1" x14ac:dyDescent="0.2">
      <c r="A68" s="914" t="s">
        <v>851</v>
      </c>
      <c r="B68" s="1361"/>
      <c r="C68" s="914"/>
      <c r="D68" s="914"/>
      <c r="E68" s="1662"/>
      <c r="F68" s="1251"/>
      <c r="G68" s="1251"/>
      <c r="H68" s="1025"/>
      <c r="I68" s="1271"/>
      <c r="J68" s="550"/>
      <c r="K68" s="551"/>
      <c r="L68" s="551"/>
      <c r="M68" s="551"/>
      <c r="N68" s="551"/>
      <c r="O68" s="551"/>
      <c r="P68" s="551"/>
      <c r="Q68" s="1372"/>
      <c r="R68" s="551"/>
      <c r="S68" s="551"/>
      <c r="T68" s="551"/>
      <c r="U68" s="1382"/>
      <c r="V68" s="1357"/>
    </row>
    <row r="69" spans="1:22" ht="13.5" thickBot="1" x14ac:dyDescent="0.25">
      <c r="A69" s="914"/>
      <c r="B69" s="1361"/>
      <c r="C69" s="914"/>
      <c r="D69" s="914"/>
      <c r="E69" s="1662"/>
      <c r="F69" s="1251"/>
      <c r="G69" s="1251"/>
      <c r="H69" s="1025"/>
      <c r="I69" s="1271"/>
      <c r="J69" s="550"/>
      <c r="K69" s="551"/>
      <c r="L69" s="551"/>
      <c r="M69" s="551"/>
      <c r="N69" s="551"/>
      <c r="O69" s="551"/>
      <c r="P69" s="551"/>
      <c r="Q69" s="1372"/>
      <c r="R69" s="551"/>
      <c r="S69" s="551"/>
      <c r="T69" s="551"/>
      <c r="U69" s="1382"/>
      <c r="V69" s="1357"/>
    </row>
    <row r="70" spans="1:22" ht="13.5" thickTop="1" x14ac:dyDescent="0.2">
      <c r="A70" s="2036" t="s">
        <v>87</v>
      </c>
      <c r="B70" s="2033" t="s">
        <v>1119</v>
      </c>
      <c r="C70" s="2038" t="s">
        <v>358</v>
      </c>
      <c r="D70" s="2033" t="s">
        <v>1128</v>
      </c>
      <c r="E70" s="2040" t="s">
        <v>359</v>
      </c>
      <c r="F70" s="2033" t="s">
        <v>360</v>
      </c>
      <c r="G70" s="2033" t="s">
        <v>361</v>
      </c>
      <c r="H70" s="2033"/>
      <c r="I70" s="2035"/>
      <c r="J70" s="550"/>
      <c r="K70" s="551"/>
      <c r="L70" s="551"/>
      <c r="M70" s="551"/>
      <c r="N70" s="551"/>
      <c r="O70" s="551"/>
      <c r="P70" s="551"/>
      <c r="Q70" s="1372"/>
      <c r="R70" s="551"/>
      <c r="S70" s="551"/>
      <c r="T70" s="551"/>
      <c r="U70" s="1382"/>
      <c r="V70" s="1357"/>
    </row>
    <row r="71" spans="1:22" ht="25.5" x14ac:dyDescent="0.2">
      <c r="A71" s="2037"/>
      <c r="B71" s="2034"/>
      <c r="C71" s="2039"/>
      <c r="D71" s="2034"/>
      <c r="E71" s="2041"/>
      <c r="F71" s="2034"/>
      <c r="G71" s="1255" t="s">
        <v>362</v>
      </c>
      <c r="H71" s="1255" t="s">
        <v>363</v>
      </c>
      <c r="I71" s="1256" t="s">
        <v>364</v>
      </c>
      <c r="J71" s="550"/>
      <c r="K71" s="551"/>
      <c r="L71" s="551"/>
      <c r="M71" s="551"/>
      <c r="N71" s="551"/>
      <c r="O71" s="551"/>
      <c r="P71" s="551"/>
      <c r="Q71" s="1372"/>
      <c r="R71" s="551"/>
      <c r="S71" s="551"/>
      <c r="T71" s="551"/>
      <c r="U71" s="1382"/>
      <c r="V71" s="1357"/>
    </row>
    <row r="72" spans="1:22" x14ac:dyDescent="0.2">
      <c r="A72" s="1303">
        <v>1</v>
      </c>
      <c r="B72" s="1354"/>
      <c r="C72" s="1342"/>
      <c r="D72" s="1342"/>
      <c r="E72" s="1672"/>
      <c r="F72" s="1343"/>
      <c r="G72" s="1344"/>
      <c r="H72" s="1345"/>
      <c r="I72" s="1346">
        <f t="shared" ref="I72:I81" si="15">G72*H72</f>
        <v>0</v>
      </c>
      <c r="J72" s="550"/>
      <c r="K72" s="551"/>
      <c r="L72" s="551"/>
      <c r="M72" s="551"/>
      <c r="N72" s="551"/>
      <c r="O72" s="551"/>
      <c r="P72" s="551"/>
      <c r="Q72" s="1372"/>
      <c r="R72" s="551"/>
      <c r="S72" s="551"/>
      <c r="T72" s="551"/>
      <c r="U72" s="1382"/>
      <c r="V72" s="1357"/>
    </row>
    <row r="73" spans="1:22" x14ac:dyDescent="0.2">
      <c r="A73" s="1303">
        <v>2</v>
      </c>
      <c r="B73" s="1354"/>
      <c r="C73" s="1342"/>
      <c r="D73" s="1342"/>
      <c r="E73" s="1672"/>
      <c r="F73" s="1343"/>
      <c r="G73" s="1344"/>
      <c r="H73" s="1345"/>
      <c r="I73" s="1346">
        <f t="shared" si="15"/>
        <v>0</v>
      </c>
      <c r="J73" s="550"/>
      <c r="K73" s="551"/>
      <c r="L73" s="551"/>
      <c r="M73" s="551"/>
      <c r="N73" s="551"/>
      <c r="O73" s="551"/>
      <c r="P73" s="551"/>
      <c r="Q73" s="1372"/>
      <c r="R73" s="551"/>
      <c r="S73" s="551"/>
      <c r="T73" s="551"/>
      <c r="U73" s="1382"/>
      <c r="V73" s="1357"/>
    </row>
    <row r="74" spans="1:22" x14ac:dyDescent="0.2">
      <c r="A74" s="1303">
        <v>3</v>
      </c>
      <c r="B74" s="1354"/>
      <c r="C74" s="1342"/>
      <c r="D74" s="1342"/>
      <c r="E74" s="1672"/>
      <c r="F74" s="1343"/>
      <c r="G74" s="1344"/>
      <c r="H74" s="1345"/>
      <c r="I74" s="1346">
        <f t="shared" si="15"/>
        <v>0</v>
      </c>
      <c r="J74" s="550"/>
      <c r="K74" s="551"/>
      <c r="L74" s="551"/>
      <c r="M74" s="551"/>
      <c r="N74" s="551"/>
      <c r="O74" s="551"/>
      <c r="P74" s="551"/>
      <c r="Q74" s="1372"/>
      <c r="R74" s="551"/>
      <c r="S74" s="551"/>
      <c r="T74" s="551"/>
      <c r="U74" s="1382"/>
      <c r="V74" s="1357"/>
    </row>
    <row r="75" spans="1:22" x14ac:dyDescent="0.2">
      <c r="A75" s="1303">
        <v>4</v>
      </c>
      <c r="B75" s="1354"/>
      <c r="C75" s="1342"/>
      <c r="D75" s="1342"/>
      <c r="E75" s="1672"/>
      <c r="F75" s="1343"/>
      <c r="G75" s="1344"/>
      <c r="H75" s="1345"/>
      <c r="I75" s="1346">
        <f t="shared" si="15"/>
        <v>0</v>
      </c>
      <c r="J75" s="345"/>
      <c r="K75" s="346"/>
      <c r="L75" s="346"/>
      <c r="M75" s="346"/>
      <c r="N75" s="346"/>
      <c r="O75" s="346"/>
      <c r="P75" s="346"/>
      <c r="Q75" s="1372"/>
      <c r="R75" s="551"/>
      <c r="S75" s="551"/>
      <c r="T75" s="551"/>
      <c r="U75" s="1382"/>
      <c r="V75" s="1357"/>
    </row>
    <row r="76" spans="1:22" x14ac:dyDescent="0.2">
      <c r="A76" s="1303">
        <v>5</v>
      </c>
      <c r="B76" s="1354"/>
      <c r="C76" s="1342"/>
      <c r="D76" s="1342"/>
      <c r="E76" s="1672"/>
      <c r="F76" s="1343"/>
      <c r="G76" s="1344"/>
      <c r="H76" s="1345"/>
      <c r="I76" s="1346">
        <f t="shared" si="15"/>
        <v>0</v>
      </c>
      <c r="J76" s="345"/>
      <c r="K76" s="346"/>
      <c r="L76" s="346"/>
      <c r="M76" s="346"/>
      <c r="N76" s="346"/>
      <c r="O76" s="346"/>
      <c r="P76" s="346"/>
      <c r="Q76" s="1372"/>
      <c r="R76" s="551"/>
      <c r="S76" s="551"/>
      <c r="T76" s="551"/>
      <c r="U76" s="1382"/>
      <c r="V76" s="1357"/>
    </row>
    <row r="77" spans="1:22" x14ac:dyDescent="0.2">
      <c r="A77" s="1303">
        <v>6</v>
      </c>
      <c r="B77" s="1354"/>
      <c r="C77" s="1342"/>
      <c r="D77" s="1342"/>
      <c r="E77" s="1672"/>
      <c r="F77" s="1343"/>
      <c r="G77" s="1344"/>
      <c r="H77" s="1345"/>
      <c r="I77" s="1346">
        <f t="shared" si="15"/>
        <v>0</v>
      </c>
      <c r="J77" s="550"/>
      <c r="K77" s="551"/>
      <c r="L77" s="551"/>
      <c r="M77" s="551"/>
      <c r="N77" s="551"/>
      <c r="O77" s="551"/>
      <c r="P77" s="551"/>
      <c r="Q77" s="1372"/>
      <c r="R77" s="551"/>
      <c r="S77" s="551"/>
      <c r="T77" s="551"/>
      <c r="U77" s="1382"/>
      <c r="V77" s="1357"/>
    </row>
    <row r="78" spans="1:22" x14ac:dyDescent="0.2">
      <c r="A78" s="1303">
        <v>7</v>
      </c>
      <c r="B78" s="1354"/>
      <c r="C78" s="1342"/>
      <c r="D78" s="1342"/>
      <c r="E78" s="1672"/>
      <c r="F78" s="1343"/>
      <c r="G78" s="1344"/>
      <c r="H78" s="1345"/>
      <c r="I78" s="1346">
        <f t="shared" si="15"/>
        <v>0</v>
      </c>
      <c r="J78" s="550"/>
      <c r="K78" s="551"/>
      <c r="L78" s="551"/>
      <c r="M78" s="551"/>
      <c r="N78" s="551"/>
      <c r="O78" s="551"/>
      <c r="P78" s="551"/>
      <c r="Q78" s="1372"/>
      <c r="R78" s="551"/>
      <c r="S78" s="551"/>
      <c r="T78" s="551"/>
      <c r="U78" s="1382"/>
      <c r="V78" s="1357"/>
    </row>
    <row r="79" spans="1:22" x14ac:dyDescent="0.2">
      <c r="A79" s="1303">
        <v>8</v>
      </c>
      <c r="B79" s="1354"/>
      <c r="C79" s="1342"/>
      <c r="D79" s="1342"/>
      <c r="E79" s="1672"/>
      <c r="F79" s="1343"/>
      <c r="G79" s="1344"/>
      <c r="H79" s="1345"/>
      <c r="I79" s="1346">
        <f t="shared" si="15"/>
        <v>0</v>
      </c>
      <c r="J79" s="550"/>
      <c r="K79" s="551"/>
      <c r="L79" s="551"/>
      <c r="M79" s="551"/>
      <c r="N79" s="551"/>
      <c r="O79" s="551"/>
      <c r="P79" s="551"/>
      <c r="Q79" s="1378"/>
      <c r="R79" s="346"/>
      <c r="S79" s="346"/>
      <c r="T79" s="346"/>
      <c r="U79" s="1388"/>
      <c r="V79" s="1357"/>
    </row>
    <row r="80" spans="1:22" x14ac:dyDescent="0.2">
      <c r="A80" s="1303">
        <v>9</v>
      </c>
      <c r="B80" s="1354"/>
      <c r="C80" s="1342"/>
      <c r="D80" s="1342"/>
      <c r="E80" s="1672"/>
      <c r="F80" s="1343"/>
      <c r="G80" s="1344"/>
      <c r="H80" s="1345"/>
      <c r="I80" s="1346">
        <f t="shared" si="15"/>
        <v>0</v>
      </c>
      <c r="J80" s="550"/>
      <c r="K80" s="551"/>
      <c r="L80" s="551"/>
      <c r="M80" s="551"/>
      <c r="N80" s="551"/>
      <c r="O80" s="551"/>
      <c r="P80" s="551"/>
      <c r="Q80" s="1378"/>
      <c r="R80" s="346"/>
      <c r="S80" s="346"/>
      <c r="T80" s="346"/>
      <c r="U80" s="1388"/>
      <c r="V80" s="1357"/>
    </row>
    <row r="81" spans="1:22" ht="13.5" thickBot="1" x14ac:dyDescent="0.25">
      <c r="A81" s="1304">
        <v>10</v>
      </c>
      <c r="B81" s="1355"/>
      <c r="C81" s="1347"/>
      <c r="D81" s="1347"/>
      <c r="E81" s="1673"/>
      <c r="F81" s="1348"/>
      <c r="G81" s="1349"/>
      <c r="H81" s="1350"/>
      <c r="I81" s="1351">
        <f t="shared" si="15"/>
        <v>0</v>
      </c>
      <c r="J81" s="550"/>
      <c r="K81" s="551"/>
      <c r="L81" s="551"/>
      <c r="M81" s="551"/>
      <c r="N81" s="551"/>
      <c r="O81" s="551"/>
      <c r="P81" s="551"/>
      <c r="Q81" s="1372"/>
      <c r="R81" s="551"/>
      <c r="S81" s="551"/>
      <c r="T81" s="551"/>
      <c r="U81" s="1382"/>
      <c r="V81" s="1357"/>
    </row>
    <row r="82" spans="1:22" ht="14.25" thickTop="1" thickBot="1" x14ac:dyDescent="0.25">
      <c r="A82" s="1269"/>
      <c r="B82" s="1360"/>
      <c r="C82" s="1250"/>
      <c r="D82" s="1250"/>
      <c r="E82" s="1661"/>
      <c r="F82" s="1251"/>
      <c r="G82" s="1251"/>
      <c r="H82" s="1270"/>
      <c r="I82" s="1271"/>
      <c r="J82" s="550"/>
      <c r="K82" s="551"/>
      <c r="L82" s="551"/>
      <c r="M82" s="551"/>
      <c r="N82" s="551"/>
      <c r="O82" s="551"/>
      <c r="P82" s="551"/>
      <c r="Q82" s="1372"/>
      <c r="R82" s="551"/>
      <c r="S82" s="551"/>
      <c r="T82" s="551"/>
      <c r="U82" s="1382"/>
      <c r="V82" s="1357"/>
    </row>
    <row r="83" spans="1:22" ht="14.25" thickTop="1" thickBot="1" x14ac:dyDescent="0.25">
      <c r="A83" s="914"/>
      <c r="B83" s="1361"/>
      <c r="C83" s="914"/>
      <c r="D83" s="914"/>
      <c r="E83" s="1662"/>
      <c r="F83" s="1251"/>
      <c r="G83" s="1251"/>
      <c r="H83" s="1025" t="s">
        <v>365</v>
      </c>
      <c r="I83" s="1272">
        <f>SUM(I72:I81)</f>
        <v>0</v>
      </c>
      <c r="J83" s="550"/>
      <c r="K83" s="551"/>
      <c r="L83" s="551"/>
      <c r="M83" s="551"/>
      <c r="N83" s="551"/>
      <c r="O83" s="551"/>
      <c r="P83" s="551"/>
      <c r="Q83" s="1372"/>
      <c r="R83" s="551"/>
      <c r="S83" s="551"/>
      <c r="T83" s="551"/>
      <c r="U83" s="1382"/>
      <c r="V83" s="1357"/>
    </row>
    <row r="84" spans="1:22" ht="13.5" thickTop="1" x14ac:dyDescent="0.2">
      <c r="A84" s="914" t="s">
        <v>864</v>
      </c>
      <c r="B84" s="1361"/>
      <c r="C84" s="914"/>
      <c r="D84" s="914"/>
      <c r="E84" s="1662"/>
      <c r="F84" s="1251"/>
      <c r="G84" s="1251"/>
      <c r="H84" s="1025"/>
      <c r="I84" s="1271"/>
      <c r="J84" s="550"/>
      <c r="K84" s="551"/>
      <c r="L84" s="551"/>
      <c r="M84" s="551"/>
      <c r="N84" s="551"/>
      <c r="O84" s="551"/>
      <c r="P84" s="551"/>
      <c r="Q84" s="1372"/>
      <c r="R84" s="551"/>
      <c r="S84" s="551"/>
      <c r="T84" s="551"/>
      <c r="U84" s="1382"/>
      <c r="V84" s="1357"/>
    </row>
    <row r="85" spans="1:22" ht="13.5" thickBot="1" x14ac:dyDescent="0.25">
      <c r="A85" s="914"/>
      <c r="B85" s="1361"/>
      <c r="C85" s="914"/>
      <c r="D85" s="914"/>
      <c r="E85" s="1662"/>
      <c r="F85" s="1251"/>
      <c r="G85" s="1251"/>
      <c r="H85" s="1025"/>
      <c r="I85" s="1271"/>
      <c r="J85" s="550"/>
      <c r="K85" s="551"/>
      <c r="L85" s="551"/>
      <c r="M85" s="551"/>
      <c r="N85" s="551"/>
      <c r="O85" s="551"/>
      <c r="P85" s="551"/>
      <c r="Q85" s="1372"/>
      <c r="R85" s="551"/>
      <c r="S85" s="551"/>
      <c r="T85" s="551"/>
      <c r="U85" s="1382"/>
      <c r="V85" s="1357"/>
    </row>
    <row r="86" spans="1:22" ht="13.5" thickTop="1" x14ac:dyDescent="0.2">
      <c r="A86" s="2036" t="s">
        <v>87</v>
      </c>
      <c r="B86" s="2033" t="s">
        <v>1119</v>
      </c>
      <c r="C86" s="2038" t="s">
        <v>358</v>
      </c>
      <c r="D86" s="2033" t="s">
        <v>1128</v>
      </c>
      <c r="E86" s="2040" t="s">
        <v>359</v>
      </c>
      <c r="F86" s="2033" t="s">
        <v>360</v>
      </c>
      <c r="G86" s="2033" t="s">
        <v>361</v>
      </c>
      <c r="H86" s="2033"/>
      <c r="I86" s="2035"/>
      <c r="J86" s="550"/>
      <c r="K86" s="551"/>
      <c r="L86" s="551"/>
      <c r="M86" s="551"/>
      <c r="N86" s="551"/>
      <c r="O86" s="551"/>
      <c r="P86" s="551"/>
      <c r="Q86" s="1372"/>
      <c r="R86" s="551"/>
      <c r="S86" s="551"/>
      <c r="T86" s="551"/>
      <c r="U86" s="1382"/>
      <c r="V86" s="1357"/>
    </row>
    <row r="87" spans="1:22" ht="25.5" x14ac:dyDescent="0.2">
      <c r="A87" s="2037"/>
      <c r="B87" s="2034"/>
      <c r="C87" s="2039"/>
      <c r="D87" s="2034"/>
      <c r="E87" s="2041"/>
      <c r="F87" s="2034"/>
      <c r="G87" s="1255" t="s">
        <v>362</v>
      </c>
      <c r="H87" s="1255" t="s">
        <v>363</v>
      </c>
      <c r="I87" s="1256" t="s">
        <v>364</v>
      </c>
      <c r="J87" s="550"/>
      <c r="K87" s="551"/>
      <c r="L87" s="551"/>
      <c r="M87" s="551"/>
      <c r="N87" s="551"/>
      <c r="O87" s="551"/>
      <c r="P87" s="551"/>
      <c r="Q87" s="1372"/>
      <c r="R87" s="551"/>
      <c r="S87" s="551"/>
      <c r="T87" s="551"/>
      <c r="U87" s="1382"/>
      <c r="V87" s="1357"/>
    </row>
    <row r="88" spans="1:22" x14ac:dyDescent="0.2">
      <c r="A88" s="1303">
        <v>1</v>
      </c>
      <c r="B88" s="1354"/>
      <c r="C88" s="1342"/>
      <c r="D88" s="1342"/>
      <c r="E88" s="1665"/>
      <c r="F88" s="1343"/>
      <c r="G88" s="1344"/>
      <c r="H88" s="1345"/>
      <c r="I88" s="1346">
        <f t="shared" ref="I88:I97" si="16">G88*H88</f>
        <v>0</v>
      </c>
      <c r="J88" s="550"/>
      <c r="K88" s="551"/>
      <c r="L88" s="551"/>
      <c r="M88" s="551"/>
      <c r="N88" s="551"/>
      <c r="O88" s="551"/>
      <c r="P88" s="551"/>
      <c r="Q88" s="1372"/>
      <c r="R88" s="551"/>
      <c r="S88" s="551"/>
      <c r="T88" s="551"/>
      <c r="U88" s="1382"/>
      <c r="V88" s="1357"/>
    </row>
    <row r="89" spans="1:22" x14ac:dyDescent="0.2">
      <c r="A89" s="1303">
        <v>2</v>
      </c>
      <c r="B89" s="1354"/>
      <c r="C89" s="1342"/>
      <c r="D89" s="1342"/>
      <c r="E89" s="1665"/>
      <c r="F89" s="1343"/>
      <c r="G89" s="1344"/>
      <c r="H89" s="1345"/>
      <c r="I89" s="1346">
        <f t="shared" si="16"/>
        <v>0</v>
      </c>
      <c r="J89" s="550"/>
      <c r="K89" s="551"/>
      <c r="L89" s="551"/>
      <c r="M89" s="551"/>
      <c r="N89" s="551"/>
      <c r="O89" s="551"/>
      <c r="P89" s="551"/>
      <c r="Q89" s="1372"/>
      <c r="R89" s="551"/>
      <c r="S89" s="551"/>
      <c r="T89" s="551"/>
      <c r="U89" s="1382"/>
      <c r="V89" s="1357"/>
    </row>
    <row r="90" spans="1:22" x14ac:dyDescent="0.2">
      <c r="A90" s="1303">
        <v>3</v>
      </c>
      <c r="B90" s="1354"/>
      <c r="C90" s="1342"/>
      <c r="D90" s="1342"/>
      <c r="E90" s="1665"/>
      <c r="F90" s="1343"/>
      <c r="G90" s="1344"/>
      <c r="H90" s="1345"/>
      <c r="I90" s="1346">
        <f t="shared" si="16"/>
        <v>0</v>
      </c>
      <c r="J90" s="550"/>
      <c r="K90" s="551"/>
      <c r="L90" s="551"/>
      <c r="M90" s="551"/>
      <c r="N90" s="551"/>
      <c r="O90" s="551"/>
      <c r="P90" s="551"/>
      <c r="Q90" s="1372"/>
      <c r="R90" s="551"/>
      <c r="S90" s="551"/>
      <c r="T90" s="551"/>
      <c r="U90" s="1382"/>
      <c r="V90" s="1357"/>
    </row>
    <row r="91" spans="1:22" x14ac:dyDescent="0.2">
      <c r="A91" s="1303">
        <v>4</v>
      </c>
      <c r="B91" s="1354"/>
      <c r="C91" s="1342"/>
      <c r="D91" s="1342"/>
      <c r="E91" s="1665"/>
      <c r="F91" s="1343"/>
      <c r="G91" s="1344"/>
      <c r="H91" s="1345"/>
      <c r="I91" s="1346">
        <f t="shared" si="16"/>
        <v>0</v>
      </c>
      <c r="J91" s="345"/>
      <c r="K91" s="346"/>
      <c r="L91" s="346"/>
      <c r="M91" s="346"/>
      <c r="N91" s="346"/>
      <c r="O91" s="346"/>
      <c r="P91" s="346"/>
      <c r="Q91" s="1372"/>
      <c r="R91" s="551"/>
      <c r="S91" s="551"/>
      <c r="T91" s="551"/>
      <c r="U91" s="1382"/>
      <c r="V91" s="1357"/>
    </row>
    <row r="92" spans="1:22" x14ac:dyDescent="0.2">
      <c r="A92" s="1303">
        <v>5</v>
      </c>
      <c r="B92" s="1354"/>
      <c r="C92" s="1342"/>
      <c r="D92" s="1342"/>
      <c r="E92" s="1663"/>
      <c r="F92" s="1343"/>
      <c r="G92" s="1344"/>
      <c r="H92" s="1345"/>
      <c r="I92" s="1346">
        <f t="shared" si="16"/>
        <v>0</v>
      </c>
      <c r="J92" s="345"/>
      <c r="K92" s="346"/>
      <c r="L92" s="346"/>
      <c r="M92" s="346"/>
      <c r="N92" s="346"/>
      <c r="O92" s="346"/>
      <c r="P92" s="346"/>
      <c r="Q92" s="1372"/>
      <c r="R92" s="551"/>
      <c r="S92" s="551"/>
      <c r="T92" s="551"/>
      <c r="U92" s="1382"/>
      <c r="V92" s="1357"/>
    </row>
    <row r="93" spans="1:22" x14ac:dyDescent="0.2">
      <c r="A93" s="1303">
        <v>6</v>
      </c>
      <c r="B93" s="1354"/>
      <c r="C93" s="1342"/>
      <c r="D93" s="1342"/>
      <c r="E93" s="1663"/>
      <c r="F93" s="1343"/>
      <c r="G93" s="1344"/>
      <c r="H93" s="1345"/>
      <c r="I93" s="1346">
        <f t="shared" si="16"/>
        <v>0</v>
      </c>
      <c r="J93" s="550"/>
      <c r="K93" s="551"/>
      <c r="L93" s="551"/>
      <c r="M93" s="551"/>
      <c r="N93" s="551"/>
      <c r="O93" s="551"/>
      <c r="P93" s="551"/>
      <c r="Q93" s="1372"/>
      <c r="R93" s="551"/>
      <c r="S93" s="551"/>
      <c r="T93" s="551"/>
      <c r="U93" s="1382"/>
      <c r="V93" s="1357"/>
    </row>
    <row r="94" spans="1:22" x14ac:dyDescent="0.2">
      <c r="A94" s="1303">
        <v>7</v>
      </c>
      <c r="B94" s="1354"/>
      <c r="C94" s="1342"/>
      <c r="D94" s="1342"/>
      <c r="E94" s="1663"/>
      <c r="F94" s="1343"/>
      <c r="G94" s="1344"/>
      <c r="H94" s="1345"/>
      <c r="I94" s="1346">
        <f t="shared" si="16"/>
        <v>0</v>
      </c>
      <c r="J94" s="550"/>
      <c r="K94" s="551"/>
      <c r="L94" s="551"/>
      <c r="M94" s="551"/>
      <c r="N94" s="551"/>
      <c r="O94" s="551"/>
      <c r="P94" s="551"/>
      <c r="Q94" s="1372"/>
      <c r="R94" s="551"/>
      <c r="S94" s="551"/>
      <c r="T94" s="551"/>
      <c r="U94" s="1382"/>
      <c r="V94" s="1357"/>
    </row>
    <row r="95" spans="1:22" x14ac:dyDescent="0.2">
      <c r="A95" s="1303">
        <v>8</v>
      </c>
      <c r="B95" s="1354"/>
      <c r="C95" s="1342"/>
      <c r="D95" s="1342"/>
      <c r="E95" s="1663"/>
      <c r="F95" s="1343"/>
      <c r="G95" s="1344"/>
      <c r="H95" s="1345"/>
      <c r="I95" s="1346">
        <f t="shared" si="16"/>
        <v>0</v>
      </c>
      <c r="J95" s="550"/>
      <c r="K95" s="551"/>
      <c r="L95" s="551"/>
      <c r="M95" s="551"/>
      <c r="N95" s="551"/>
      <c r="O95" s="551"/>
      <c r="P95" s="551"/>
      <c r="Q95" s="1372"/>
      <c r="R95" s="551"/>
      <c r="S95" s="551"/>
      <c r="T95" s="551"/>
      <c r="U95" s="1382"/>
      <c r="V95" s="1357"/>
    </row>
    <row r="96" spans="1:22" x14ac:dyDescent="0.2">
      <c r="A96" s="1303">
        <v>9</v>
      </c>
      <c r="B96" s="1354"/>
      <c r="C96" s="1342"/>
      <c r="D96" s="1342"/>
      <c r="E96" s="1663"/>
      <c r="F96" s="1343"/>
      <c r="G96" s="1344"/>
      <c r="H96" s="1345"/>
      <c r="I96" s="1346">
        <f t="shared" si="16"/>
        <v>0</v>
      </c>
      <c r="J96" s="550"/>
      <c r="K96" s="551"/>
      <c r="L96" s="551"/>
      <c r="M96" s="551"/>
      <c r="N96" s="551"/>
      <c r="O96" s="551"/>
      <c r="P96" s="551"/>
      <c r="Q96" s="1372"/>
      <c r="R96" s="551"/>
      <c r="S96" s="551"/>
      <c r="T96" s="551"/>
      <c r="U96" s="1382"/>
      <c r="V96" s="1357"/>
    </row>
    <row r="97" spans="1:22" ht="13.5" thickBot="1" x14ac:dyDescent="0.25">
      <c r="A97" s="1304">
        <v>10</v>
      </c>
      <c r="B97" s="1355"/>
      <c r="C97" s="1347"/>
      <c r="D97" s="1347"/>
      <c r="E97" s="1664"/>
      <c r="F97" s="1348"/>
      <c r="G97" s="1349"/>
      <c r="H97" s="1350"/>
      <c r="I97" s="1351">
        <f t="shared" si="16"/>
        <v>0</v>
      </c>
      <c r="J97" s="550"/>
      <c r="K97" s="551"/>
      <c r="L97" s="551"/>
      <c r="M97" s="551"/>
      <c r="N97" s="551"/>
      <c r="O97" s="551"/>
      <c r="P97" s="551"/>
      <c r="Q97" s="1372"/>
      <c r="R97" s="551"/>
      <c r="S97" s="551"/>
      <c r="T97" s="551"/>
      <c r="U97" s="1382"/>
      <c r="V97" s="1357"/>
    </row>
    <row r="98" spans="1:22" ht="14.25" thickTop="1" thickBot="1" x14ac:dyDescent="0.25">
      <c r="A98" s="1269"/>
      <c r="B98" s="1360"/>
      <c r="C98" s="1250"/>
      <c r="D98" s="1250"/>
      <c r="E98" s="1661"/>
      <c r="F98" s="1251"/>
      <c r="G98" s="1251"/>
      <c r="H98" s="1270"/>
      <c r="I98" s="1271"/>
      <c r="J98" s="550"/>
      <c r="K98" s="551"/>
      <c r="L98" s="551"/>
      <c r="M98" s="551"/>
      <c r="N98" s="551"/>
      <c r="O98" s="551"/>
      <c r="P98" s="551"/>
      <c r="Q98" s="1373"/>
      <c r="R98" s="550"/>
      <c r="S98" s="550"/>
      <c r="T98" s="550"/>
      <c r="U98" s="1383"/>
      <c r="V98" s="1357"/>
    </row>
    <row r="99" spans="1:22" ht="14.25" thickTop="1" thickBot="1" x14ac:dyDescent="0.25">
      <c r="A99" s="914"/>
      <c r="B99" s="1361"/>
      <c r="C99" s="914"/>
      <c r="D99" s="914"/>
      <c r="E99" s="1662"/>
      <c r="F99" s="1251"/>
      <c r="G99" s="1251"/>
      <c r="H99" s="1025" t="s">
        <v>365</v>
      </c>
      <c r="I99" s="1272">
        <f>SUM(I88:I97)</f>
        <v>0</v>
      </c>
      <c r="J99" s="550"/>
      <c r="K99" s="551"/>
      <c r="L99" s="551"/>
      <c r="M99" s="551"/>
      <c r="N99" s="551"/>
      <c r="O99" s="551"/>
      <c r="P99" s="551"/>
      <c r="Q99" s="1373"/>
      <c r="R99" s="550"/>
      <c r="S99" s="550"/>
      <c r="T99" s="550"/>
      <c r="U99" s="1383"/>
      <c r="V99" s="1357"/>
    </row>
    <row r="100" spans="1:22" ht="14.25" thickTop="1" thickBot="1" x14ac:dyDescent="0.25">
      <c r="A100" s="914"/>
      <c r="B100" s="1361"/>
      <c r="C100" s="914"/>
      <c r="D100" s="914"/>
      <c r="E100" s="1662"/>
      <c r="F100" s="1251"/>
      <c r="G100" s="1251"/>
      <c r="H100" s="1024"/>
      <c r="I100" s="953"/>
      <c r="J100" s="550"/>
      <c r="K100" s="551"/>
      <c r="L100" s="551"/>
      <c r="M100" s="551"/>
      <c r="N100" s="551"/>
      <c r="O100" s="551"/>
      <c r="P100" s="551"/>
      <c r="Q100" s="1373"/>
      <c r="R100" s="550"/>
      <c r="S100" s="550"/>
      <c r="T100" s="550"/>
      <c r="U100" s="1383"/>
      <c r="V100" s="1357"/>
    </row>
    <row r="101" spans="1:22" ht="14.25" thickTop="1" thickBot="1" x14ac:dyDescent="0.25">
      <c r="A101" s="914" t="s">
        <v>366</v>
      </c>
      <c r="B101" s="1361"/>
      <c r="C101" s="914"/>
      <c r="D101" s="914"/>
      <c r="E101" s="1662"/>
      <c r="F101" s="1251"/>
      <c r="G101" s="1251"/>
      <c r="H101" s="1024"/>
      <c r="I101" s="954">
        <f>SUM(TOTAL_CASH,TOTAL_RECEIVABLE,TOTAL_INVESTMENT,TOTAL_TRANSPORT,TOTAL_OTHER_PROP,TOTAL_PROP)</f>
        <v>0</v>
      </c>
      <c r="J101" s="550"/>
      <c r="K101" s="551"/>
      <c r="L101" s="551"/>
      <c r="M101" s="551"/>
      <c r="N101" s="551"/>
      <c r="O101" s="551"/>
      <c r="P101" s="551"/>
      <c r="Q101" s="1372"/>
      <c r="R101" s="551"/>
      <c r="S101" s="551"/>
      <c r="T101" s="551"/>
      <c r="U101" s="1382"/>
      <c r="V101" s="1357"/>
    </row>
    <row r="102" spans="1:22" ht="13.5" thickTop="1" x14ac:dyDescent="0.2">
      <c r="A102" s="914"/>
      <c r="B102" s="1361"/>
      <c r="C102" s="914"/>
      <c r="D102" s="914"/>
      <c r="E102" s="1662"/>
      <c r="F102" s="1251"/>
      <c r="G102" s="1251"/>
      <c r="H102" s="1024"/>
      <c r="I102" s="1024"/>
      <c r="J102" s="550"/>
      <c r="K102" s="551"/>
      <c r="L102" s="551"/>
      <c r="M102" s="551"/>
      <c r="N102" s="551"/>
      <c r="O102" s="551"/>
      <c r="P102" s="551"/>
      <c r="Q102" s="1372"/>
      <c r="R102" s="551"/>
      <c r="S102" s="551"/>
      <c r="T102" s="551"/>
      <c r="U102" s="1382"/>
      <c r="V102" s="1357"/>
    </row>
    <row r="103" spans="1:22" x14ac:dyDescent="0.2">
      <c r="A103" s="1251"/>
      <c r="B103" s="1364"/>
      <c r="C103" s="1251"/>
      <c r="D103" s="1251"/>
      <c r="E103" s="1661"/>
      <c r="F103" s="1251"/>
      <c r="G103" s="1251"/>
      <c r="H103" s="1251"/>
      <c r="I103" s="1251"/>
      <c r="J103" s="550"/>
      <c r="K103" s="551"/>
      <c r="L103" s="551"/>
      <c r="M103" s="551"/>
      <c r="N103" s="551"/>
      <c r="O103" s="551"/>
      <c r="P103" s="551"/>
      <c r="Q103" s="1372"/>
      <c r="R103" s="551"/>
      <c r="S103" s="551"/>
      <c r="T103" s="551"/>
      <c r="U103" s="1382"/>
      <c r="V103" s="1357"/>
    </row>
    <row r="104" spans="1:22" ht="18" x14ac:dyDescent="0.25">
      <c r="A104" s="1020" t="s">
        <v>367</v>
      </c>
      <c r="B104" s="1359"/>
      <c r="C104" s="1021"/>
      <c r="D104" s="1021"/>
      <c r="E104" s="1660"/>
      <c r="F104" s="1022"/>
      <c r="G104" s="1022"/>
      <c r="H104" s="1022"/>
      <c r="I104" s="1022"/>
      <c r="J104" s="550"/>
      <c r="K104" s="551"/>
      <c r="L104" s="551"/>
      <c r="M104" s="551"/>
      <c r="N104" s="551"/>
      <c r="O104" s="551"/>
      <c r="P104" s="551"/>
      <c r="Q104" s="1372"/>
      <c r="R104" s="551"/>
      <c r="S104" s="551"/>
      <c r="T104" s="551"/>
      <c r="U104" s="1382"/>
      <c r="V104" s="1357"/>
    </row>
    <row r="105" spans="1:22" ht="13.5" thickBot="1" x14ac:dyDescent="0.25">
      <c r="A105" s="1250"/>
      <c r="B105" s="1360"/>
      <c r="C105" s="1250"/>
      <c r="D105" s="1250"/>
      <c r="E105" s="1661"/>
      <c r="F105" s="1251"/>
      <c r="G105" s="1251"/>
      <c r="H105" s="1251"/>
      <c r="I105" s="1251"/>
      <c r="J105" s="550"/>
      <c r="K105" s="551"/>
      <c r="L105" s="551"/>
      <c r="M105" s="551"/>
      <c r="N105" s="551"/>
      <c r="O105" s="551"/>
      <c r="P105" s="551"/>
      <c r="Q105" s="1372"/>
      <c r="R105" s="551"/>
      <c r="S105" s="551"/>
      <c r="T105" s="551"/>
      <c r="U105" s="1382"/>
      <c r="V105" s="1357"/>
    </row>
    <row r="106" spans="1:22" ht="33" customHeight="1" thickTop="1" x14ac:dyDescent="0.2">
      <c r="A106" s="2036" t="s">
        <v>87</v>
      </c>
      <c r="B106" s="2033" t="s">
        <v>1119</v>
      </c>
      <c r="C106" s="2038" t="s">
        <v>358</v>
      </c>
      <c r="D106" s="2033" t="s">
        <v>1129</v>
      </c>
      <c r="E106" s="2040" t="s">
        <v>368</v>
      </c>
      <c r="F106" s="2033" t="s">
        <v>360</v>
      </c>
      <c r="G106" s="2033" t="s">
        <v>369</v>
      </c>
      <c r="H106" s="2033"/>
      <c r="I106" s="2035"/>
      <c r="J106" s="550"/>
      <c r="K106" s="551"/>
      <c r="L106" s="551"/>
      <c r="M106" s="551"/>
      <c r="N106" s="551"/>
      <c r="O106" s="551"/>
      <c r="P106" s="551"/>
      <c r="V106" s="1357"/>
    </row>
    <row r="107" spans="1:22" ht="25.5" x14ac:dyDescent="0.2">
      <c r="A107" s="2037"/>
      <c r="B107" s="2034"/>
      <c r="C107" s="2039"/>
      <c r="D107" s="2034"/>
      <c r="E107" s="2041"/>
      <c r="F107" s="2034"/>
      <c r="G107" s="1255" t="s">
        <v>362</v>
      </c>
      <c r="H107" s="1255" t="s">
        <v>363</v>
      </c>
      <c r="I107" s="1256" t="s">
        <v>364</v>
      </c>
      <c r="J107" s="550"/>
      <c r="K107" s="551"/>
      <c r="L107" s="551"/>
      <c r="M107" s="551"/>
      <c r="N107" s="551"/>
      <c r="O107" s="551"/>
      <c r="P107" s="551"/>
      <c r="V107" s="1357"/>
    </row>
    <row r="108" spans="1:22" x14ac:dyDescent="0.2">
      <c r="A108" s="1258">
        <v>1</v>
      </c>
      <c r="B108" s="1352"/>
      <c r="C108" s="1342"/>
      <c r="D108" s="1342"/>
      <c r="E108" s="1670"/>
      <c r="F108" s="1343"/>
      <c r="G108" s="1344"/>
      <c r="H108" s="1345"/>
      <c r="I108" s="1346">
        <f t="shared" ref="I108:I117" si="17">G108*H108</f>
        <v>0</v>
      </c>
      <c r="J108" s="550"/>
      <c r="K108" s="551"/>
      <c r="L108" s="551"/>
      <c r="M108" s="551"/>
      <c r="N108" s="551"/>
      <c r="O108" s="551"/>
      <c r="P108" s="551"/>
      <c r="V108" s="1357"/>
    </row>
    <row r="109" spans="1:22" x14ac:dyDescent="0.2">
      <c r="A109" s="1258">
        <v>2</v>
      </c>
      <c r="B109" s="1352"/>
      <c r="C109" s="1342"/>
      <c r="D109" s="1342"/>
      <c r="E109" s="1670"/>
      <c r="F109" s="1343"/>
      <c r="G109" s="1344"/>
      <c r="H109" s="1345"/>
      <c r="I109" s="1346">
        <f t="shared" si="17"/>
        <v>0</v>
      </c>
      <c r="J109" s="550"/>
      <c r="K109" s="551"/>
      <c r="L109" s="551"/>
      <c r="M109" s="551"/>
      <c r="N109" s="551"/>
      <c r="O109" s="551"/>
      <c r="P109" s="551"/>
      <c r="V109" s="1357"/>
    </row>
    <row r="110" spans="1:22" x14ac:dyDescent="0.2">
      <c r="A110" s="1258">
        <v>3</v>
      </c>
      <c r="B110" s="1352"/>
      <c r="C110" s="1342"/>
      <c r="D110" s="1342"/>
      <c r="E110" s="1670"/>
      <c r="F110" s="1343"/>
      <c r="G110" s="1344"/>
      <c r="H110" s="1345"/>
      <c r="I110" s="1346">
        <f t="shared" si="17"/>
        <v>0</v>
      </c>
      <c r="J110" s="550"/>
      <c r="K110" s="550"/>
      <c r="L110" s="550"/>
      <c r="M110" s="550"/>
      <c r="N110" s="550"/>
      <c r="O110" s="550"/>
      <c r="P110" s="550"/>
      <c r="V110" s="1357"/>
    </row>
    <row r="111" spans="1:22" x14ac:dyDescent="0.2">
      <c r="A111" s="1258">
        <v>4</v>
      </c>
      <c r="B111" s="1352"/>
      <c r="C111" s="1342"/>
      <c r="D111" s="1342"/>
      <c r="E111" s="1670"/>
      <c r="F111" s="1343"/>
      <c r="G111" s="1344"/>
      <c r="H111" s="1345"/>
      <c r="I111" s="1346">
        <f t="shared" si="17"/>
        <v>0</v>
      </c>
      <c r="J111" s="550"/>
      <c r="K111" s="550"/>
      <c r="L111" s="550"/>
      <c r="M111" s="550"/>
      <c r="N111" s="550"/>
      <c r="O111" s="550"/>
      <c r="P111" s="550"/>
      <c r="V111" s="1357"/>
    </row>
    <row r="112" spans="1:22" x14ac:dyDescent="0.2">
      <c r="A112" s="1258">
        <v>5</v>
      </c>
      <c r="B112" s="1352"/>
      <c r="C112" s="1342"/>
      <c r="D112" s="1342"/>
      <c r="E112" s="1670"/>
      <c r="F112" s="1343"/>
      <c r="G112" s="1344"/>
      <c r="H112" s="1345"/>
      <c r="I112" s="1346">
        <f t="shared" si="17"/>
        <v>0</v>
      </c>
      <c r="J112" s="550"/>
      <c r="K112" s="550"/>
      <c r="L112" s="550"/>
      <c r="M112" s="550"/>
      <c r="N112" s="550"/>
      <c r="O112" s="550"/>
      <c r="P112" s="550"/>
      <c r="Q112" s="1372"/>
      <c r="R112" s="551"/>
      <c r="S112" s="551"/>
      <c r="T112" s="551"/>
      <c r="U112" s="1382"/>
      <c r="V112" s="1357"/>
    </row>
    <row r="113" spans="1:22" x14ac:dyDescent="0.2">
      <c r="A113" s="1258">
        <v>6</v>
      </c>
      <c r="B113" s="1352"/>
      <c r="C113" s="1342"/>
      <c r="D113" s="1342"/>
      <c r="E113" s="1670"/>
      <c r="F113" s="1343"/>
      <c r="G113" s="1344"/>
      <c r="H113" s="1345"/>
      <c r="I113" s="1346">
        <f t="shared" si="17"/>
        <v>0</v>
      </c>
      <c r="J113" s="550"/>
      <c r="K113" s="551"/>
      <c r="L113" s="551"/>
      <c r="M113" s="551"/>
      <c r="N113" s="551"/>
      <c r="O113" s="551"/>
      <c r="P113" s="551"/>
      <c r="Q113" s="1372"/>
      <c r="R113" s="551"/>
      <c r="S113" s="551"/>
      <c r="T113" s="551"/>
      <c r="U113" s="1382"/>
      <c r="V113" s="1357"/>
    </row>
    <row r="114" spans="1:22" x14ac:dyDescent="0.2">
      <c r="A114" s="1258">
        <v>7</v>
      </c>
      <c r="B114" s="1352"/>
      <c r="C114" s="1342"/>
      <c r="D114" s="1342"/>
      <c r="E114" s="1670"/>
      <c r="F114" s="1343"/>
      <c r="G114" s="1344"/>
      <c r="H114" s="1345"/>
      <c r="I114" s="1346">
        <f t="shared" si="17"/>
        <v>0</v>
      </c>
      <c r="J114" s="550"/>
      <c r="K114" s="551"/>
      <c r="L114" s="551"/>
      <c r="M114" s="551"/>
      <c r="N114" s="551"/>
      <c r="O114" s="551"/>
      <c r="P114" s="551"/>
      <c r="Q114" s="1372"/>
      <c r="R114" s="551"/>
      <c r="S114" s="551"/>
      <c r="T114" s="551"/>
      <c r="U114" s="1382"/>
      <c r="V114" s="1357"/>
    </row>
    <row r="115" spans="1:22" x14ac:dyDescent="0.2">
      <c r="A115" s="1258">
        <v>8</v>
      </c>
      <c r="B115" s="1352"/>
      <c r="C115" s="1342"/>
      <c r="D115" s="1342"/>
      <c r="E115" s="1670"/>
      <c r="F115" s="1343"/>
      <c r="G115" s="1344"/>
      <c r="H115" s="1345"/>
      <c r="I115" s="1346">
        <f t="shared" si="17"/>
        <v>0</v>
      </c>
      <c r="J115" s="550"/>
      <c r="K115" s="551"/>
      <c r="L115" s="551"/>
      <c r="M115" s="551"/>
      <c r="N115" s="551"/>
      <c r="O115" s="551"/>
      <c r="P115" s="551"/>
      <c r="V115" s="1357"/>
    </row>
    <row r="116" spans="1:22" x14ac:dyDescent="0.2">
      <c r="A116" s="1258">
        <v>9</v>
      </c>
      <c r="B116" s="1352"/>
      <c r="C116" s="1342"/>
      <c r="D116" s="1342"/>
      <c r="E116" s="1670"/>
      <c r="F116" s="1343"/>
      <c r="G116" s="1344"/>
      <c r="H116" s="1345"/>
      <c r="I116" s="1346">
        <f t="shared" si="17"/>
        <v>0</v>
      </c>
      <c r="J116" s="550"/>
      <c r="K116" s="551"/>
      <c r="L116" s="551"/>
      <c r="M116" s="551"/>
      <c r="N116" s="551"/>
      <c r="O116" s="551"/>
      <c r="P116" s="551"/>
      <c r="V116" s="1357"/>
    </row>
    <row r="117" spans="1:22" ht="13.5" thickBot="1" x14ac:dyDescent="0.25">
      <c r="A117" s="1268">
        <v>10</v>
      </c>
      <c r="B117" s="1353"/>
      <c r="C117" s="1347"/>
      <c r="D117" s="1347"/>
      <c r="E117" s="1671"/>
      <c r="F117" s="1348"/>
      <c r="G117" s="1349"/>
      <c r="H117" s="1350"/>
      <c r="I117" s="1351">
        <f t="shared" si="17"/>
        <v>0</v>
      </c>
      <c r="J117" s="550"/>
      <c r="K117" s="551"/>
      <c r="L117" s="551"/>
      <c r="M117" s="551"/>
      <c r="N117" s="551"/>
      <c r="O117" s="551"/>
      <c r="P117" s="551"/>
      <c r="V117" s="1357"/>
    </row>
    <row r="118" spans="1:22" ht="14.25" thickTop="1" thickBot="1" x14ac:dyDescent="0.25">
      <c r="A118" s="1269"/>
      <c r="B118" s="1360"/>
      <c r="C118" s="1250"/>
      <c r="D118" s="1250"/>
      <c r="E118" s="1661"/>
      <c r="F118" s="1251"/>
      <c r="G118" s="1251"/>
      <c r="H118" s="1270"/>
      <c r="I118" s="1271"/>
      <c r="J118" s="550"/>
      <c r="K118" s="551"/>
      <c r="L118" s="551"/>
      <c r="M118" s="551"/>
      <c r="N118" s="551"/>
      <c r="O118" s="551"/>
      <c r="P118" s="551"/>
      <c r="V118" s="1357"/>
    </row>
    <row r="119" spans="1:22" ht="14.25" thickTop="1" thickBot="1" x14ac:dyDescent="0.25">
      <c r="A119" s="914" t="s">
        <v>370</v>
      </c>
      <c r="B119" s="1361"/>
      <c r="C119" s="914"/>
      <c r="D119" s="914"/>
      <c r="E119" s="1662"/>
      <c r="F119" s="1251"/>
      <c r="G119" s="1251"/>
      <c r="H119" s="1024"/>
      <c r="I119" s="954">
        <f>SUM(I108:I117)</f>
        <v>0</v>
      </c>
      <c r="J119" s="550"/>
      <c r="K119" s="551"/>
      <c r="L119" s="551"/>
      <c r="M119" s="551"/>
      <c r="N119" s="551"/>
      <c r="O119" s="551"/>
      <c r="P119" s="551"/>
    </row>
    <row r="120" spans="1:22" ht="14.25" thickTop="1" thickBot="1" x14ac:dyDescent="0.25">
      <c r="A120" s="1251"/>
      <c r="B120" s="1364"/>
      <c r="C120" s="1251"/>
      <c r="D120" s="1251"/>
      <c r="E120" s="1661"/>
      <c r="F120" s="1251"/>
      <c r="G120" s="1251"/>
      <c r="H120" s="1251"/>
      <c r="I120" s="1251"/>
      <c r="J120" s="550"/>
      <c r="K120" s="551"/>
      <c r="L120" s="551"/>
      <c r="M120" s="551"/>
      <c r="N120" s="551"/>
      <c r="O120" s="551"/>
      <c r="P120" s="551"/>
    </row>
    <row r="121" spans="1:22" ht="17.25" thickTop="1" thickBot="1" x14ac:dyDescent="0.3">
      <c r="A121" s="1279" t="s">
        <v>1130</v>
      </c>
      <c r="B121" s="1365"/>
      <c r="C121" s="1280"/>
      <c r="D121" s="1280"/>
      <c r="E121" s="1666"/>
      <c r="F121" s="1280"/>
      <c r="G121" s="1280"/>
      <c r="H121" s="1280"/>
      <c r="I121" s="1305">
        <f>TOTALASSETS-TOTALLIABILITIES</f>
        <v>0</v>
      </c>
      <c r="J121" s="550"/>
      <c r="K121" s="551"/>
      <c r="L121" s="551"/>
      <c r="M121" s="551"/>
      <c r="N121" s="551"/>
      <c r="O121" s="551"/>
      <c r="P121" s="551"/>
    </row>
    <row r="122" spans="1:22" ht="13.5" thickTop="1" x14ac:dyDescent="0.2">
      <c r="J122" s="550"/>
      <c r="K122" s="551"/>
      <c r="L122" s="551"/>
      <c r="M122" s="551"/>
      <c r="N122" s="551"/>
      <c r="O122" s="551"/>
      <c r="P122" s="551"/>
    </row>
    <row r="123" spans="1:22" x14ac:dyDescent="0.2">
      <c r="J123" s="550"/>
      <c r="K123" s="551"/>
      <c r="L123" s="551"/>
      <c r="M123" s="551"/>
      <c r="N123" s="551"/>
      <c r="O123" s="551"/>
      <c r="P123" s="551"/>
    </row>
    <row r="124" spans="1:22" x14ac:dyDescent="0.2">
      <c r="J124" s="550"/>
      <c r="K124" s="551"/>
      <c r="L124" s="551"/>
      <c r="M124" s="551"/>
      <c r="N124" s="551"/>
      <c r="O124" s="551"/>
      <c r="P124" s="551"/>
    </row>
    <row r="125" spans="1:22" x14ac:dyDescent="0.2">
      <c r="J125" s="550"/>
      <c r="K125" s="551"/>
      <c r="L125" s="551"/>
      <c r="M125" s="551"/>
      <c r="N125" s="551"/>
      <c r="O125" s="551"/>
      <c r="P125" s="551"/>
    </row>
    <row r="126" spans="1:22" x14ac:dyDescent="0.2">
      <c r="J126" s="550"/>
      <c r="K126" s="551"/>
      <c r="L126" s="551"/>
      <c r="M126" s="551"/>
      <c r="N126" s="551"/>
      <c r="O126" s="551"/>
      <c r="P126" s="551"/>
    </row>
  </sheetData>
  <sheetProtection formatCells="0" formatColumns="0" formatRows="0"/>
  <mergeCells count="61">
    <mergeCell ref="Q38:R38"/>
    <mergeCell ref="F27:F28"/>
    <mergeCell ref="G27:I27"/>
    <mergeCell ref="K28:K33"/>
    <mergeCell ref="A1:I1"/>
    <mergeCell ref="A6:A7"/>
    <mergeCell ref="B6:B7"/>
    <mergeCell ref="C6:C7"/>
    <mergeCell ref="D6:D7"/>
    <mergeCell ref="E6:E7"/>
    <mergeCell ref="F6:F7"/>
    <mergeCell ref="G6:I6"/>
    <mergeCell ref="A27:A28"/>
    <mergeCell ref="B27:B28"/>
    <mergeCell ref="C27:C28"/>
    <mergeCell ref="D27:D28"/>
    <mergeCell ref="E27:E28"/>
    <mergeCell ref="L7:O7"/>
    <mergeCell ref="K8:K12"/>
    <mergeCell ref="K13:K14"/>
    <mergeCell ref="K15:K23"/>
    <mergeCell ref="K24:K27"/>
    <mergeCell ref="K34:K37"/>
    <mergeCell ref="L39:O39"/>
    <mergeCell ref="K40:K43"/>
    <mergeCell ref="A38:A39"/>
    <mergeCell ref="B38:B39"/>
    <mergeCell ref="C38:C39"/>
    <mergeCell ref="D38:D39"/>
    <mergeCell ref="E38:E39"/>
    <mergeCell ref="F38:F39"/>
    <mergeCell ref="G38:I38"/>
    <mergeCell ref="G54:I54"/>
    <mergeCell ref="A70:A71"/>
    <mergeCell ref="B70:B71"/>
    <mergeCell ref="C70:C71"/>
    <mergeCell ref="D70:D71"/>
    <mergeCell ref="E70:E71"/>
    <mergeCell ref="F70:F71"/>
    <mergeCell ref="G70:I70"/>
    <mergeCell ref="A54:A55"/>
    <mergeCell ref="B54:B55"/>
    <mergeCell ref="C54:C55"/>
    <mergeCell ref="D54:D55"/>
    <mergeCell ref="E54:E55"/>
    <mergeCell ref="Q6:R6"/>
    <mergeCell ref="F86:F87"/>
    <mergeCell ref="G86:I86"/>
    <mergeCell ref="A106:A107"/>
    <mergeCell ref="B106:B107"/>
    <mergeCell ref="C106:C107"/>
    <mergeCell ref="D106:D107"/>
    <mergeCell ref="E106:E107"/>
    <mergeCell ref="F106:F107"/>
    <mergeCell ref="G106:I106"/>
    <mergeCell ref="A86:A87"/>
    <mergeCell ref="B86:B87"/>
    <mergeCell ref="C86:C87"/>
    <mergeCell ref="D86:D87"/>
    <mergeCell ref="E86:E87"/>
    <mergeCell ref="F54:F55"/>
  </mergeCells>
  <phoneticPr fontId="7" type="noConversion"/>
  <dataValidations count="7">
    <dataValidation type="list" allowBlank="1" showInputMessage="1" showErrorMessage="1" sqref="C108:C117">
      <formula1>$L$40:$L$43</formula1>
    </dataValidation>
    <dataValidation type="list" allowBlank="1" showInputMessage="1" showErrorMessage="1" sqref="C88:C97">
      <formula1>$L$34:$L$37</formula1>
    </dataValidation>
    <dataValidation type="list" allowBlank="1" showInputMessage="1" showErrorMessage="1" sqref="C72:C81">
      <formula1>$L$28:$L$33</formula1>
    </dataValidation>
    <dataValidation type="list" allowBlank="1" showInputMessage="1" showErrorMessage="1" sqref="C56:C65">
      <formula1>$L$24:$L$27</formula1>
    </dataValidation>
    <dataValidation type="list" allowBlank="1" showInputMessage="1" showErrorMessage="1" sqref="C40:C49">
      <formula1>$L$15:$L$23</formula1>
    </dataValidation>
    <dataValidation type="list" allowBlank="1" showInputMessage="1" showErrorMessage="1" sqref="C8:C22">
      <formula1>$L$8:$L$12</formula1>
    </dataValidation>
    <dataValidation type="list" allowBlank="1" showInputMessage="1" showErrorMessage="1" sqref="C29:C33">
      <formula1>$L$13:$L$14</formula1>
    </dataValidation>
  </dataValidations>
  <printOptions horizontalCentered="1"/>
  <pageMargins left="0.25" right="0.25" top="0.75" bottom="0.75" header="0.3" footer="0.3"/>
  <pageSetup paperSize="5" scale="60" orientation="landscape" r:id="rId1"/>
  <headerFooter alignWithMargins="0">
    <oddHeader>&amp;R&amp;"Arial,Bold"&amp;14C.2.3.&amp;P</oddHeader>
    <oddFooter>&amp;R&amp;8Printed on &amp;D, &amp;T</oddFooter>
  </headerFooter>
  <rowBreaks count="2" manualBreakCount="2">
    <brk id="51" max="14" man="1"/>
    <brk id="101" max="1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267"/>
  <sheetViews>
    <sheetView tabSelected="1" workbookViewId="0"/>
  </sheetViews>
  <sheetFormatPr defaultRowHeight="12.75" x14ac:dyDescent="0.2"/>
  <cols>
    <col min="1" max="1" width="6" style="1676" customWidth="1"/>
    <col min="2" max="2" width="6.7109375" style="1676" customWidth="1"/>
    <col min="3" max="3" width="3.85546875" style="1676" customWidth="1"/>
    <col min="4" max="4" width="37.42578125" style="1676" customWidth="1"/>
    <col min="5" max="5" width="19.28515625" style="1676" customWidth="1"/>
    <col min="6" max="6" width="22.7109375" style="1676" customWidth="1"/>
    <col min="7" max="7" width="40.7109375" style="1676" customWidth="1"/>
    <col min="8" max="16384" width="9.140625" style="1676"/>
  </cols>
  <sheetData>
    <row r="1" spans="1:7" s="1680" customFormat="1" ht="20.25" x14ac:dyDescent="0.2">
      <c r="A1" s="1679" t="s">
        <v>795</v>
      </c>
    </row>
    <row r="2" spans="1:7" s="1680" customFormat="1" x14ac:dyDescent="0.2"/>
    <row r="3" spans="1:7" s="1680" customFormat="1" ht="14.25" x14ac:dyDescent="0.2">
      <c r="A3" s="1681" t="s">
        <v>629</v>
      </c>
    </row>
    <row r="4" spans="1:7" s="1680" customFormat="1" x14ac:dyDescent="0.2"/>
    <row r="5" spans="1:7" s="1677" customFormat="1" ht="28.15" customHeight="1" x14ac:dyDescent="0.2">
      <c r="A5" s="1668" t="s">
        <v>339</v>
      </c>
      <c r="B5" s="2056" t="s">
        <v>796</v>
      </c>
      <c r="C5" s="2057"/>
      <c r="D5" s="1674" t="s">
        <v>797</v>
      </c>
      <c r="E5" s="1674" t="s">
        <v>798</v>
      </c>
      <c r="F5" s="1674" t="s">
        <v>799</v>
      </c>
      <c r="G5" s="1668" t="s">
        <v>800</v>
      </c>
    </row>
    <row r="6" spans="1:7" s="1678" customFormat="1" ht="15.6" customHeight="1" thickBot="1" x14ac:dyDescent="0.25">
      <c r="A6" s="1669" t="s">
        <v>68</v>
      </c>
      <c r="B6" s="2058" t="s">
        <v>67</v>
      </c>
      <c r="C6" s="2059"/>
      <c r="D6" s="1675" t="s">
        <v>69</v>
      </c>
      <c r="E6" s="1675" t="s">
        <v>70</v>
      </c>
      <c r="F6" s="1675" t="s">
        <v>71</v>
      </c>
      <c r="G6" s="1669" t="s">
        <v>104</v>
      </c>
    </row>
    <row r="7" spans="1:7" s="1677" customFormat="1" x14ac:dyDescent="0.2">
      <c r="A7" s="1682"/>
      <c r="B7" s="2060"/>
      <c r="C7" s="2061"/>
      <c r="D7" s="3305"/>
      <c r="E7" s="1683"/>
      <c r="F7" s="3311"/>
      <c r="G7" s="3308"/>
    </row>
    <row r="8" spans="1:7" s="1677" customFormat="1" x14ac:dyDescent="0.2">
      <c r="A8" s="1684"/>
      <c r="B8" s="2052"/>
      <c r="C8" s="2053"/>
      <c r="D8" s="3306"/>
      <c r="E8" s="1685"/>
      <c r="F8" s="3312"/>
      <c r="G8" s="3309"/>
    </row>
    <row r="9" spans="1:7" s="1677" customFormat="1" x14ac:dyDescent="0.2">
      <c r="A9" s="1684"/>
      <c r="B9" s="2052"/>
      <c r="C9" s="2053"/>
      <c r="D9" s="3306"/>
      <c r="E9" s="1685"/>
      <c r="F9" s="3312"/>
      <c r="G9" s="3309"/>
    </row>
    <row r="10" spans="1:7" x14ac:dyDescent="0.2">
      <c r="A10" s="1684"/>
      <c r="B10" s="2052"/>
      <c r="C10" s="2053"/>
      <c r="D10" s="3306"/>
      <c r="E10" s="1685"/>
      <c r="F10" s="3312"/>
      <c r="G10" s="3309"/>
    </row>
    <row r="11" spans="1:7" x14ac:dyDescent="0.2">
      <c r="A11" s="1684"/>
      <c r="B11" s="2052"/>
      <c r="C11" s="2053"/>
      <c r="D11" s="3306"/>
      <c r="E11" s="1685"/>
      <c r="F11" s="3312"/>
      <c r="G11" s="3309"/>
    </row>
    <row r="12" spans="1:7" x14ac:dyDescent="0.2">
      <c r="A12" s="1684"/>
      <c r="B12" s="2052"/>
      <c r="C12" s="2053"/>
      <c r="D12" s="3306"/>
      <c r="E12" s="1685"/>
      <c r="F12" s="3312"/>
      <c r="G12" s="3309"/>
    </row>
    <row r="13" spans="1:7" x14ac:dyDescent="0.2">
      <c r="A13" s="1684"/>
      <c r="B13" s="2052"/>
      <c r="C13" s="2053"/>
      <c r="D13" s="3306"/>
      <c r="E13" s="1685"/>
      <c r="F13" s="3312"/>
      <c r="G13" s="3309"/>
    </row>
    <row r="14" spans="1:7" x14ac:dyDescent="0.2">
      <c r="A14" s="1684"/>
      <c r="B14" s="2052"/>
      <c r="C14" s="2053"/>
      <c r="D14" s="3306"/>
      <c r="E14" s="1685"/>
      <c r="F14" s="3312"/>
      <c r="G14" s="3309"/>
    </row>
    <row r="15" spans="1:7" x14ac:dyDescent="0.2">
      <c r="A15" s="1684"/>
      <c r="B15" s="2052"/>
      <c r="C15" s="2053"/>
      <c r="D15" s="3306"/>
      <c r="E15" s="1685"/>
      <c r="F15" s="3312"/>
      <c r="G15" s="3309"/>
    </row>
    <row r="16" spans="1:7" x14ac:dyDescent="0.2">
      <c r="A16" s="1684"/>
      <c r="B16" s="2052"/>
      <c r="C16" s="2053"/>
      <c r="D16" s="3306"/>
      <c r="E16" s="1685"/>
      <c r="F16" s="3312"/>
      <c r="G16" s="3309"/>
    </row>
    <row r="17" spans="1:7" x14ac:dyDescent="0.2">
      <c r="A17" s="1684"/>
      <c r="B17" s="2052"/>
      <c r="C17" s="2053"/>
      <c r="D17" s="3306"/>
      <c r="E17" s="1685"/>
      <c r="F17" s="3312"/>
      <c r="G17" s="3309"/>
    </row>
    <row r="18" spans="1:7" x14ac:dyDescent="0.2">
      <c r="A18" s="1684"/>
      <c r="B18" s="2052"/>
      <c r="C18" s="2053"/>
      <c r="D18" s="3306"/>
      <c r="E18" s="1685"/>
      <c r="F18" s="3312"/>
      <c r="G18" s="3309"/>
    </row>
    <row r="19" spans="1:7" x14ac:dyDescent="0.2">
      <c r="A19" s="1684"/>
      <c r="B19" s="2052"/>
      <c r="C19" s="2053"/>
      <c r="D19" s="3306"/>
      <c r="E19" s="1685"/>
      <c r="F19" s="3312"/>
      <c r="G19" s="3309"/>
    </row>
    <row r="20" spans="1:7" x14ac:dyDescent="0.2">
      <c r="A20" s="1684"/>
      <c r="B20" s="2052"/>
      <c r="C20" s="2053"/>
      <c r="D20" s="3306"/>
      <c r="E20" s="1685"/>
      <c r="F20" s="3312"/>
      <c r="G20" s="3309"/>
    </row>
    <row r="21" spans="1:7" x14ac:dyDescent="0.2">
      <c r="A21" s="1684"/>
      <c r="B21" s="2052"/>
      <c r="C21" s="2053"/>
      <c r="D21" s="3306"/>
      <c r="E21" s="1685"/>
      <c r="F21" s="3312"/>
      <c r="G21" s="3309"/>
    </row>
    <row r="22" spans="1:7" x14ac:dyDescent="0.2">
      <c r="A22" s="1684"/>
      <c r="B22" s="2052"/>
      <c r="C22" s="2053"/>
      <c r="D22" s="3306"/>
      <c r="E22" s="1685"/>
      <c r="F22" s="3312"/>
      <c r="G22" s="3309"/>
    </row>
    <row r="23" spans="1:7" x14ac:dyDescent="0.2">
      <c r="A23" s="1684"/>
      <c r="B23" s="2052"/>
      <c r="C23" s="2053"/>
      <c r="D23" s="3306"/>
      <c r="E23" s="1685"/>
      <c r="F23" s="3312"/>
      <c r="G23" s="3309"/>
    </row>
    <row r="24" spans="1:7" x14ac:dyDescent="0.2">
      <c r="A24" s="1684"/>
      <c r="B24" s="2052"/>
      <c r="C24" s="2053"/>
      <c r="D24" s="3306"/>
      <c r="E24" s="1685"/>
      <c r="F24" s="3312"/>
      <c r="G24" s="3309"/>
    </row>
    <row r="25" spans="1:7" x14ac:dyDescent="0.2">
      <c r="A25" s="1684"/>
      <c r="B25" s="2052"/>
      <c r="C25" s="2053"/>
      <c r="D25" s="3306"/>
      <c r="E25" s="1685"/>
      <c r="F25" s="3312"/>
      <c r="G25" s="3309"/>
    </row>
    <row r="26" spans="1:7" x14ac:dyDescent="0.2">
      <c r="A26" s="1684"/>
      <c r="B26" s="2052"/>
      <c r="C26" s="2053"/>
      <c r="D26" s="3306"/>
      <c r="E26" s="1685"/>
      <c r="F26" s="3312"/>
      <c r="G26" s="3309"/>
    </row>
    <row r="27" spans="1:7" x14ac:dyDescent="0.2">
      <c r="A27" s="1684"/>
      <c r="B27" s="2052"/>
      <c r="C27" s="2053"/>
      <c r="D27" s="3306"/>
      <c r="E27" s="1685"/>
      <c r="F27" s="3312"/>
      <c r="G27" s="3309"/>
    </row>
    <row r="28" spans="1:7" x14ac:dyDescent="0.2">
      <c r="A28" s="1684"/>
      <c r="B28" s="2052"/>
      <c r="C28" s="2053"/>
      <c r="D28" s="3306"/>
      <c r="E28" s="1685"/>
      <c r="F28" s="3312"/>
      <c r="G28" s="3309"/>
    </row>
    <row r="29" spans="1:7" x14ac:dyDescent="0.2">
      <c r="A29" s="1684"/>
      <c r="B29" s="2052"/>
      <c r="C29" s="2053"/>
      <c r="D29" s="3306"/>
      <c r="E29" s="1685"/>
      <c r="F29" s="3312"/>
      <c r="G29" s="3309"/>
    </row>
    <row r="30" spans="1:7" x14ac:dyDescent="0.2">
      <c r="A30" s="1684"/>
      <c r="B30" s="2052"/>
      <c r="C30" s="2053"/>
      <c r="D30" s="3306"/>
      <c r="E30" s="1685"/>
      <c r="F30" s="3312"/>
      <c r="G30" s="3309"/>
    </row>
    <row r="31" spans="1:7" x14ac:dyDescent="0.2">
      <c r="A31" s="1684"/>
      <c r="B31" s="2052"/>
      <c r="C31" s="2053"/>
      <c r="D31" s="3306"/>
      <c r="E31" s="1685"/>
      <c r="F31" s="3312"/>
      <c r="G31" s="3309"/>
    </row>
    <row r="32" spans="1:7" x14ac:dyDescent="0.2">
      <c r="A32" s="1684"/>
      <c r="B32" s="2052"/>
      <c r="C32" s="2053"/>
      <c r="D32" s="3306"/>
      <c r="E32" s="1685"/>
      <c r="F32" s="3312"/>
      <c r="G32" s="3309"/>
    </row>
    <row r="33" spans="1:7" x14ac:dyDescent="0.2">
      <c r="A33" s="1684"/>
      <c r="B33" s="2052"/>
      <c r="C33" s="2053"/>
      <c r="D33" s="3306"/>
      <c r="E33" s="1685"/>
      <c r="F33" s="3312"/>
      <c r="G33" s="3309"/>
    </row>
    <row r="34" spans="1:7" x14ac:dyDescent="0.2">
      <c r="A34" s="1684"/>
      <c r="B34" s="2052"/>
      <c r="C34" s="2053"/>
      <c r="D34" s="3306"/>
      <c r="E34" s="1685"/>
      <c r="F34" s="3312"/>
      <c r="G34" s="3309"/>
    </row>
    <row r="35" spans="1:7" x14ac:dyDescent="0.2">
      <c r="A35" s="1684"/>
      <c r="B35" s="2052"/>
      <c r="C35" s="2053"/>
      <c r="D35" s="3306"/>
      <c r="E35" s="1685"/>
      <c r="F35" s="3312"/>
      <c r="G35" s="3309"/>
    </row>
    <row r="36" spans="1:7" x14ac:dyDescent="0.2">
      <c r="A36" s="1684"/>
      <c r="B36" s="2052"/>
      <c r="C36" s="2053"/>
      <c r="D36" s="3306"/>
      <c r="E36" s="1685"/>
      <c r="F36" s="3312"/>
      <c r="G36" s="3309"/>
    </row>
    <row r="37" spans="1:7" x14ac:dyDescent="0.2">
      <c r="A37" s="1684"/>
      <c r="B37" s="2052"/>
      <c r="C37" s="2053"/>
      <c r="D37" s="3306"/>
      <c r="E37" s="1685"/>
      <c r="F37" s="3312"/>
      <c r="G37" s="3309"/>
    </row>
    <row r="38" spans="1:7" x14ac:dyDescent="0.2">
      <c r="A38" s="1684"/>
      <c r="B38" s="2052"/>
      <c r="C38" s="2053"/>
      <c r="D38" s="3306"/>
      <c r="E38" s="1685"/>
      <c r="F38" s="3312"/>
      <c r="G38" s="3309"/>
    </row>
    <row r="39" spans="1:7" x14ac:dyDescent="0.2">
      <c r="A39" s="1684"/>
      <c r="B39" s="2052"/>
      <c r="C39" s="2053"/>
      <c r="D39" s="3306"/>
      <c r="E39" s="1685"/>
      <c r="F39" s="3312"/>
      <c r="G39" s="3309"/>
    </row>
    <row r="40" spans="1:7" x14ac:dyDescent="0.2">
      <c r="A40" s="1684"/>
      <c r="B40" s="2052"/>
      <c r="C40" s="2053"/>
      <c r="D40" s="3306"/>
      <c r="E40" s="1685"/>
      <c r="F40" s="3312"/>
      <c r="G40" s="3309"/>
    </row>
    <row r="41" spans="1:7" x14ac:dyDescent="0.2">
      <c r="A41" s="1684"/>
      <c r="B41" s="2052"/>
      <c r="C41" s="2053"/>
      <c r="D41" s="3306"/>
      <c r="E41" s="1685"/>
      <c r="F41" s="3312"/>
      <c r="G41" s="3309"/>
    </row>
    <row r="42" spans="1:7" x14ac:dyDescent="0.2">
      <c r="A42" s="1684"/>
      <c r="B42" s="2052"/>
      <c r="C42" s="2053"/>
      <c r="D42" s="3306"/>
      <c r="E42" s="1685"/>
      <c r="F42" s="3312"/>
      <c r="G42" s="3309"/>
    </row>
    <row r="43" spans="1:7" x14ac:dyDescent="0.2">
      <c r="A43" s="1684"/>
      <c r="B43" s="2052"/>
      <c r="C43" s="2053"/>
      <c r="D43" s="3306"/>
      <c r="E43" s="1685"/>
      <c r="F43" s="3312"/>
      <c r="G43" s="3309"/>
    </row>
    <row r="44" spans="1:7" x14ac:dyDescent="0.2">
      <c r="A44" s="1684"/>
      <c r="B44" s="2052"/>
      <c r="C44" s="2053"/>
      <c r="D44" s="3306"/>
      <c r="E44" s="1685"/>
      <c r="F44" s="3312"/>
      <c r="G44" s="3309"/>
    </row>
    <row r="45" spans="1:7" x14ac:dyDescent="0.2">
      <c r="A45" s="1684"/>
      <c r="B45" s="2052"/>
      <c r="C45" s="2053"/>
      <c r="D45" s="3306"/>
      <c r="E45" s="1685"/>
      <c r="F45" s="3312"/>
      <c r="G45" s="3309"/>
    </row>
    <row r="46" spans="1:7" x14ac:dyDescent="0.2">
      <c r="A46" s="1684"/>
      <c r="B46" s="2052"/>
      <c r="C46" s="2053"/>
      <c r="D46" s="3306"/>
      <c r="E46" s="1685"/>
      <c r="F46" s="3312"/>
      <c r="G46" s="3309"/>
    </row>
    <row r="47" spans="1:7" x14ac:dyDescent="0.2">
      <c r="A47" s="1684"/>
      <c r="B47" s="2052"/>
      <c r="C47" s="2053"/>
      <c r="D47" s="3306"/>
      <c r="E47" s="1685"/>
      <c r="F47" s="3312"/>
      <c r="G47" s="3309"/>
    </row>
    <row r="48" spans="1:7" x14ac:dyDescent="0.2">
      <c r="A48" s="1684"/>
      <c r="B48" s="2052"/>
      <c r="C48" s="2053"/>
      <c r="D48" s="3306"/>
      <c r="E48" s="1685"/>
      <c r="F48" s="3312"/>
      <c r="G48" s="3309"/>
    </row>
    <row r="49" spans="1:7" x14ac:dyDescent="0.2">
      <c r="A49" s="1684"/>
      <c r="B49" s="2052"/>
      <c r="C49" s="2053"/>
      <c r="D49" s="3306"/>
      <c r="E49" s="1685"/>
      <c r="F49" s="3312"/>
      <c r="G49" s="3309"/>
    </row>
    <row r="50" spans="1:7" x14ac:dyDescent="0.2">
      <c r="A50" s="1684"/>
      <c r="B50" s="2052"/>
      <c r="C50" s="2053"/>
      <c r="D50" s="3306"/>
      <c r="E50" s="1685"/>
      <c r="F50" s="3312"/>
      <c r="G50" s="3309"/>
    </row>
    <row r="51" spans="1:7" x14ac:dyDescent="0.2">
      <c r="A51" s="1684"/>
      <c r="B51" s="2052"/>
      <c r="C51" s="2053"/>
      <c r="D51" s="3306"/>
      <c r="E51" s="1685"/>
      <c r="F51" s="3312"/>
      <c r="G51" s="3309"/>
    </row>
    <row r="52" spans="1:7" x14ac:dyDescent="0.2">
      <c r="A52" s="1684"/>
      <c r="B52" s="2052"/>
      <c r="C52" s="2053"/>
      <c r="D52" s="3306"/>
      <c r="E52" s="1685"/>
      <c r="F52" s="3312"/>
      <c r="G52" s="3309"/>
    </row>
    <row r="53" spans="1:7" x14ac:dyDescent="0.2">
      <c r="A53" s="1684"/>
      <c r="B53" s="2052"/>
      <c r="C53" s="2053"/>
      <c r="D53" s="3306"/>
      <c r="E53" s="1685"/>
      <c r="F53" s="3312"/>
      <c r="G53" s="3309"/>
    </row>
    <row r="54" spans="1:7" x14ac:dyDescent="0.2">
      <c r="A54" s="1684"/>
      <c r="B54" s="2052"/>
      <c r="C54" s="2053"/>
      <c r="D54" s="3306"/>
      <c r="E54" s="1685"/>
      <c r="F54" s="3312"/>
      <c r="G54" s="3309"/>
    </row>
    <row r="55" spans="1:7" x14ac:dyDescent="0.2">
      <c r="A55" s="1684"/>
      <c r="B55" s="2052"/>
      <c r="C55" s="2053"/>
      <c r="D55" s="3306"/>
      <c r="E55" s="1685"/>
      <c r="F55" s="3312"/>
      <c r="G55" s="3309"/>
    </row>
    <row r="56" spans="1:7" x14ac:dyDescent="0.2">
      <c r="A56" s="1684"/>
      <c r="B56" s="2052"/>
      <c r="C56" s="2053"/>
      <c r="D56" s="3306"/>
      <c r="E56" s="1685"/>
      <c r="F56" s="3312"/>
      <c r="G56" s="3309"/>
    </row>
    <row r="57" spans="1:7" x14ac:dyDescent="0.2">
      <c r="A57" s="1684"/>
      <c r="B57" s="2052"/>
      <c r="C57" s="2053"/>
      <c r="D57" s="3306"/>
      <c r="E57" s="1685"/>
      <c r="F57" s="3312"/>
      <c r="G57" s="3309"/>
    </row>
    <row r="58" spans="1:7" x14ac:dyDescent="0.2">
      <c r="A58" s="1684"/>
      <c r="B58" s="2052"/>
      <c r="C58" s="2053"/>
      <c r="D58" s="3306"/>
      <c r="E58" s="1685"/>
      <c r="F58" s="3312"/>
      <c r="G58" s="3309"/>
    </row>
    <row r="59" spans="1:7" x14ac:dyDescent="0.2">
      <c r="A59" s="1684"/>
      <c r="B59" s="2052"/>
      <c r="C59" s="2053"/>
      <c r="D59" s="3306"/>
      <c r="E59" s="1685"/>
      <c r="F59" s="3312"/>
      <c r="G59" s="3309"/>
    </row>
    <row r="60" spans="1:7" x14ac:dyDescent="0.2">
      <c r="A60" s="1684"/>
      <c r="B60" s="2052"/>
      <c r="C60" s="2053"/>
      <c r="D60" s="3306"/>
      <c r="E60" s="1685"/>
      <c r="F60" s="3312"/>
      <c r="G60" s="3309"/>
    </row>
    <row r="61" spans="1:7" x14ac:dyDescent="0.2">
      <c r="A61" s="1684"/>
      <c r="B61" s="2052"/>
      <c r="C61" s="2053"/>
      <c r="D61" s="3306"/>
      <c r="E61" s="1685"/>
      <c r="F61" s="3312"/>
      <c r="G61" s="3309"/>
    </row>
    <row r="62" spans="1:7" x14ac:dyDescent="0.2">
      <c r="A62" s="1684"/>
      <c r="B62" s="2052"/>
      <c r="C62" s="2053"/>
      <c r="D62" s="3306"/>
      <c r="E62" s="1685"/>
      <c r="F62" s="3312"/>
      <c r="G62" s="3309"/>
    </row>
    <row r="63" spans="1:7" x14ac:dyDescent="0.2">
      <c r="A63" s="1684"/>
      <c r="B63" s="2052"/>
      <c r="C63" s="2053"/>
      <c r="D63" s="3306"/>
      <c r="E63" s="1685"/>
      <c r="F63" s="3312"/>
      <c r="G63" s="3309"/>
    </row>
    <row r="64" spans="1:7" x14ac:dyDescent="0.2">
      <c r="A64" s="1684"/>
      <c r="B64" s="2052"/>
      <c r="C64" s="2053"/>
      <c r="D64" s="3306"/>
      <c r="E64" s="1685"/>
      <c r="F64" s="3312"/>
      <c r="G64" s="3309"/>
    </row>
    <row r="65" spans="1:7" x14ac:dyDescent="0.2">
      <c r="A65" s="1684"/>
      <c r="B65" s="2052"/>
      <c r="C65" s="2053"/>
      <c r="D65" s="3306"/>
      <c r="E65" s="1685"/>
      <c r="F65" s="3312"/>
      <c r="G65" s="3309"/>
    </row>
    <row r="66" spans="1:7" x14ac:dyDescent="0.2">
      <c r="A66" s="1684"/>
      <c r="B66" s="2052"/>
      <c r="C66" s="2053"/>
      <c r="D66" s="3306"/>
      <c r="E66" s="1685"/>
      <c r="F66" s="3312"/>
      <c r="G66" s="3309"/>
    </row>
    <row r="67" spans="1:7" x14ac:dyDescent="0.2">
      <c r="A67" s="1684"/>
      <c r="B67" s="2052"/>
      <c r="C67" s="2053"/>
      <c r="D67" s="3306"/>
      <c r="E67" s="1685"/>
      <c r="F67" s="3312"/>
      <c r="G67" s="3309"/>
    </row>
    <row r="68" spans="1:7" x14ac:dyDescent="0.2">
      <c r="A68" s="1684"/>
      <c r="B68" s="2052"/>
      <c r="C68" s="2053"/>
      <c r="D68" s="3306"/>
      <c r="E68" s="1685"/>
      <c r="F68" s="3312"/>
      <c r="G68" s="3309"/>
    </row>
    <row r="69" spans="1:7" x14ac:dyDescent="0.2">
      <c r="A69" s="1684"/>
      <c r="B69" s="2052"/>
      <c r="C69" s="2053"/>
      <c r="D69" s="3306"/>
      <c r="E69" s="1685"/>
      <c r="F69" s="3312"/>
      <c r="G69" s="3309"/>
    </row>
    <row r="70" spans="1:7" x14ac:dyDescent="0.2">
      <c r="A70" s="1684"/>
      <c r="B70" s="2052"/>
      <c r="C70" s="2053"/>
      <c r="D70" s="3306"/>
      <c r="E70" s="1685"/>
      <c r="F70" s="3312"/>
      <c r="G70" s="3309"/>
    </row>
    <row r="71" spans="1:7" x14ac:dyDescent="0.2">
      <c r="A71" s="1684"/>
      <c r="B71" s="2052"/>
      <c r="C71" s="2053"/>
      <c r="D71" s="3306"/>
      <c r="E71" s="1685"/>
      <c r="F71" s="3312"/>
      <c r="G71" s="3309"/>
    </row>
    <row r="72" spans="1:7" x14ac:dyDescent="0.2">
      <c r="A72" s="1684"/>
      <c r="B72" s="2052"/>
      <c r="C72" s="2053"/>
      <c r="D72" s="3306"/>
      <c r="E72" s="1685"/>
      <c r="F72" s="3312"/>
      <c r="G72" s="3309"/>
    </row>
    <row r="73" spans="1:7" x14ac:dyDescent="0.2">
      <c r="A73" s="1684"/>
      <c r="B73" s="2052"/>
      <c r="C73" s="2053"/>
      <c r="D73" s="3306"/>
      <c r="E73" s="1685"/>
      <c r="F73" s="3312"/>
      <c r="G73" s="3309"/>
    </row>
    <row r="74" spans="1:7" x14ac:dyDescent="0.2">
      <c r="A74" s="1684"/>
      <c r="B74" s="2052"/>
      <c r="C74" s="2053"/>
      <c r="D74" s="3306"/>
      <c r="E74" s="1685"/>
      <c r="F74" s="3312"/>
      <c r="G74" s="3309"/>
    </row>
    <row r="75" spans="1:7" x14ac:dyDescent="0.2">
      <c r="A75" s="1684"/>
      <c r="B75" s="2052"/>
      <c r="C75" s="2053"/>
      <c r="D75" s="3306"/>
      <c r="E75" s="1685"/>
      <c r="F75" s="3312"/>
      <c r="G75" s="3309"/>
    </row>
    <row r="76" spans="1:7" x14ac:dyDescent="0.2">
      <c r="A76" s="1684"/>
      <c r="B76" s="2052"/>
      <c r="C76" s="2053"/>
      <c r="D76" s="3306"/>
      <c r="E76" s="1685"/>
      <c r="F76" s="3312"/>
      <c r="G76" s="3309"/>
    </row>
    <row r="77" spans="1:7" x14ac:dyDescent="0.2">
      <c r="A77" s="1684"/>
      <c r="B77" s="2052"/>
      <c r="C77" s="2053"/>
      <c r="D77" s="3306"/>
      <c r="E77" s="1685"/>
      <c r="F77" s="3312"/>
      <c r="G77" s="3309"/>
    </row>
    <row r="78" spans="1:7" x14ac:dyDescent="0.2">
      <c r="A78" s="1684"/>
      <c r="B78" s="2052"/>
      <c r="C78" s="2053"/>
      <c r="D78" s="3306"/>
      <c r="E78" s="1685"/>
      <c r="F78" s="3312"/>
      <c r="G78" s="3309"/>
    </row>
    <row r="79" spans="1:7" x14ac:dyDescent="0.2">
      <c r="A79" s="1684"/>
      <c r="B79" s="2052"/>
      <c r="C79" s="2053"/>
      <c r="D79" s="3306"/>
      <c r="E79" s="1685"/>
      <c r="F79" s="3312"/>
      <c r="G79" s="3309"/>
    </row>
    <row r="80" spans="1:7" x14ac:dyDescent="0.2">
      <c r="A80" s="1684"/>
      <c r="B80" s="2052"/>
      <c r="C80" s="2053"/>
      <c r="D80" s="3306"/>
      <c r="E80" s="1685"/>
      <c r="F80" s="3312"/>
      <c r="G80" s="3309"/>
    </row>
    <row r="81" spans="1:7" x14ac:dyDescent="0.2">
      <c r="A81" s="1684"/>
      <c r="B81" s="2052"/>
      <c r="C81" s="2053"/>
      <c r="D81" s="3306"/>
      <c r="E81" s="1685"/>
      <c r="F81" s="3312"/>
      <c r="G81" s="3309"/>
    </row>
    <row r="82" spans="1:7" x14ac:dyDescent="0.2">
      <c r="A82" s="1684"/>
      <c r="B82" s="2052"/>
      <c r="C82" s="2053"/>
      <c r="D82" s="3306"/>
      <c r="E82" s="1685"/>
      <c r="F82" s="3312"/>
      <c r="G82" s="3309"/>
    </row>
    <row r="83" spans="1:7" x14ac:dyDescent="0.2">
      <c r="A83" s="1684"/>
      <c r="B83" s="2052"/>
      <c r="C83" s="2053"/>
      <c r="D83" s="3306"/>
      <c r="E83" s="1685"/>
      <c r="F83" s="3312"/>
      <c r="G83" s="3309"/>
    </row>
    <row r="84" spans="1:7" x14ac:dyDescent="0.2">
      <c r="A84" s="1684"/>
      <c r="B84" s="2052"/>
      <c r="C84" s="2053"/>
      <c r="D84" s="3306"/>
      <c r="E84" s="1685"/>
      <c r="F84" s="3312"/>
      <c r="G84" s="3309"/>
    </row>
    <row r="85" spans="1:7" x14ac:dyDescent="0.2">
      <c r="A85" s="1684"/>
      <c r="B85" s="2052"/>
      <c r="C85" s="2053"/>
      <c r="D85" s="3306"/>
      <c r="E85" s="1685"/>
      <c r="F85" s="3312"/>
      <c r="G85" s="3309"/>
    </row>
    <row r="86" spans="1:7" x14ac:dyDescent="0.2">
      <c r="A86" s="1684"/>
      <c r="B86" s="2052"/>
      <c r="C86" s="2053"/>
      <c r="D86" s="3306"/>
      <c r="E86" s="1685"/>
      <c r="F86" s="3312"/>
      <c r="G86" s="3309"/>
    </row>
    <row r="87" spans="1:7" x14ac:dyDescent="0.2">
      <c r="A87" s="1684"/>
      <c r="B87" s="2052"/>
      <c r="C87" s="2053"/>
      <c r="D87" s="3306"/>
      <c r="E87" s="1685"/>
      <c r="F87" s="3312"/>
      <c r="G87" s="3309"/>
    </row>
    <row r="88" spans="1:7" x14ac:dyDescent="0.2">
      <c r="A88" s="1684"/>
      <c r="B88" s="2052"/>
      <c r="C88" s="2053"/>
      <c r="D88" s="3306"/>
      <c r="E88" s="1685"/>
      <c r="F88" s="3312"/>
      <c r="G88" s="3309"/>
    </row>
    <row r="89" spans="1:7" x14ac:dyDescent="0.2">
      <c r="A89" s="1684"/>
      <c r="B89" s="2052"/>
      <c r="C89" s="2053"/>
      <c r="D89" s="3306"/>
      <c r="E89" s="1685"/>
      <c r="F89" s="3312"/>
      <c r="G89" s="3309"/>
    </row>
    <row r="90" spans="1:7" x14ac:dyDescent="0.2">
      <c r="A90" s="1684"/>
      <c r="B90" s="2052"/>
      <c r="C90" s="2053"/>
      <c r="D90" s="3306"/>
      <c r="E90" s="1685"/>
      <c r="F90" s="3312"/>
      <c r="G90" s="3309"/>
    </row>
    <row r="91" spans="1:7" x14ac:dyDescent="0.2">
      <c r="A91" s="1684"/>
      <c r="B91" s="2052"/>
      <c r="C91" s="2053"/>
      <c r="D91" s="3306"/>
      <c r="E91" s="1685"/>
      <c r="F91" s="3312"/>
      <c r="G91" s="3309"/>
    </row>
    <row r="92" spans="1:7" x14ac:dyDescent="0.2">
      <c r="A92" s="1684"/>
      <c r="B92" s="2052"/>
      <c r="C92" s="2053"/>
      <c r="D92" s="3306"/>
      <c r="E92" s="1685"/>
      <c r="F92" s="3312"/>
      <c r="G92" s="3309"/>
    </row>
    <row r="93" spans="1:7" x14ac:dyDescent="0.2">
      <c r="A93" s="1684"/>
      <c r="B93" s="2052"/>
      <c r="C93" s="2053"/>
      <c r="D93" s="3306"/>
      <c r="E93" s="1685"/>
      <c r="F93" s="3312"/>
      <c r="G93" s="3309"/>
    </row>
    <row r="94" spans="1:7" x14ac:dyDescent="0.2">
      <c r="A94" s="1684"/>
      <c r="B94" s="2052"/>
      <c r="C94" s="2053"/>
      <c r="D94" s="3306"/>
      <c r="E94" s="1685"/>
      <c r="F94" s="3312"/>
      <c r="G94" s="3309"/>
    </row>
    <row r="95" spans="1:7" x14ac:dyDescent="0.2">
      <c r="A95" s="1684"/>
      <c r="B95" s="2052"/>
      <c r="C95" s="2053"/>
      <c r="D95" s="3306"/>
      <c r="E95" s="1685"/>
      <c r="F95" s="3312"/>
      <c r="G95" s="3309"/>
    </row>
    <row r="96" spans="1:7" x14ac:dyDescent="0.2">
      <c r="A96" s="1684"/>
      <c r="B96" s="2052"/>
      <c r="C96" s="2053"/>
      <c r="D96" s="3306"/>
      <c r="E96" s="1685"/>
      <c r="F96" s="3312"/>
      <c r="G96" s="3309"/>
    </row>
    <row r="97" spans="1:7" x14ac:dyDescent="0.2">
      <c r="A97" s="1684"/>
      <c r="B97" s="2052"/>
      <c r="C97" s="2053"/>
      <c r="D97" s="3306"/>
      <c r="E97" s="1685"/>
      <c r="F97" s="3312"/>
      <c r="G97" s="3309"/>
    </row>
    <row r="98" spans="1:7" x14ac:dyDescent="0.2">
      <c r="A98" s="1684"/>
      <c r="B98" s="2052"/>
      <c r="C98" s="2053"/>
      <c r="D98" s="3306"/>
      <c r="E98" s="1685"/>
      <c r="F98" s="3312"/>
      <c r="G98" s="3309"/>
    </row>
    <row r="99" spans="1:7" x14ac:dyDescent="0.2">
      <c r="A99" s="1684"/>
      <c r="B99" s="2052"/>
      <c r="C99" s="2053"/>
      <c r="D99" s="3306"/>
      <c r="E99" s="1685"/>
      <c r="F99" s="3312"/>
      <c r="G99" s="3309"/>
    </row>
    <row r="100" spans="1:7" x14ac:dyDescent="0.2">
      <c r="A100" s="1684"/>
      <c r="B100" s="2052"/>
      <c r="C100" s="2053"/>
      <c r="D100" s="3306"/>
      <c r="E100" s="1685"/>
      <c r="F100" s="3312"/>
      <c r="G100" s="3309"/>
    </row>
    <row r="101" spans="1:7" x14ac:dyDescent="0.2">
      <c r="A101" s="1684"/>
      <c r="B101" s="2052"/>
      <c r="C101" s="2053"/>
      <c r="D101" s="3306"/>
      <c r="E101" s="1685"/>
      <c r="F101" s="3312"/>
      <c r="G101" s="3309"/>
    </row>
    <row r="102" spans="1:7" x14ac:dyDescent="0.2">
      <c r="A102" s="1684"/>
      <c r="B102" s="2052"/>
      <c r="C102" s="2053"/>
      <c r="D102" s="3306"/>
      <c r="E102" s="1685"/>
      <c r="F102" s="3312"/>
      <c r="G102" s="3309"/>
    </row>
    <row r="103" spans="1:7" x14ac:dyDescent="0.2">
      <c r="A103" s="1684"/>
      <c r="B103" s="2052"/>
      <c r="C103" s="2053"/>
      <c r="D103" s="3306"/>
      <c r="E103" s="1685"/>
      <c r="F103" s="3312"/>
      <c r="G103" s="3309"/>
    </row>
    <row r="104" spans="1:7" x14ac:dyDescent="0.2">
      <c r="A104" s="1684"/>
      <c r="B104" s="2052"/>
      <c r="C104" s="2053"/>
      <c r="D104" s="3306"/>
      <c r="E104" s="1685"/>
      <c r="F104" s="3312"/>
      <c r="G104" s="3309"/>
    </row>
    <row r="105" spans="1:7" x14ac:dyDescent="0.2">
      <c r="A105" s="1684"/>
      <c r="B105" s="2052"/>
      <c r="C105" s="2053"/>
      <c r="D105" s="3306"/>
      <c r="E105" s="1685"/>
      <c r="F105" s="3312"/>
      <c r="G105" s="3309"/>
    </row>
    <row r="106" spans="1:7" x14ac:dyDescent="0.2">
      <c r="A106" s="1684"/>
      <c r="B106" s="2052"/>
      <c r="C106" s="2053"/>
      <c r="D106" s="3306"/>
      <c r="E106" s="1685"/>
      <c r="F106" s="3312"/>
      <c r="G106" s="3309"/>
    </row>
    <row r="107" spans="1:7" x14ac:dyDescent="0.2">
      <c r="A107" s="1684"/>
      <c r="B107" s="2052"/>
      <c r="C107" s="2053"/>
      <c r="D107" s="3306"/>
      <c r="E107" s="1685"/>
      <c r="F107" s="3312"/>
      <c r="G107" s="3309"/>
    </row>
    <row r="108" spans="1:7" x14ac:dyDescent="0.2">
      <c r="A108" s="1684"/>
      <c r="B108" s="2052"/>
      <c r="C108" s="2053"/>
      <c r="D108" s="3306"/>
      <c r="E108" s="1685"/>
      <c r="F108" s="3312"/>
      <c r="G108" s="3309"/>
    </row>
    <row r="109" spans="1:7" x14ac:dyDescent="0.2">
      <c r="A109" s="1684"/>
      <c r="B109" s="2052"/>
      <c r="C109" s="2053"/>
      <c r="D109" s="3306"/>
      <c r="E109" s="1685"/>
      <c r="F109" s="3312"/>
      <c r="G109" s="3309"/>
    </row>
    <row r="110" spans="1:7" x14ac:dyDescent="0.2">
      <c r="A110" s="1684"/>
      <c r="B110" s="2052"/>
      <c r="C110" s="2053"/>
      <c r="D110" s="3306"/>
      <c r="E110" s="1685"/>
      <c r="F110" s="3312"/>
      <c r="G110" s="3309"/>
    </row>
    <row r="111" spans="1:7" x14ac:dyDescent="0.2">
      <c r="A111" s="1684"/>
      <c r="B111" s="2052"/>
      <c r="C111" s="2053"/>
      <c r="D111" s="3306"/>
      <c r="E111" s="1685"/>
      <c r="F111" s="3312"/>
      <c r="G111" s="3309"/>
    </row>
    <row r="112" spans="1:7" x14ac:dyDescent="0.2">
      <c r="A112" s="1684"/>
      <c r="B112" s="2052"/>
      <c r="C112" s="2053"/>
      <c r="D112" s="3306"/>
      <c r="E112" s="1685"/>
      <c r="F112" s="3312"/>
      <c r="G112" s="3309"/>
    </row>
    <row r="113" spans="1:7" x14ac:dyDescent="0.2">
      <c r="A113" s="1684"/>
      <c r="B113" s="2052"/>
      <c r="C113" s="2053"/>
      <c r="D113" s="3306"/>
      <c r="E113" s="1685"/>
      <c r="F113" s="3312"/>
      <c r="G113" s="3309"/>
    </row>
    <row r="114" spans="1:7" x14ac:dyDescent="0.2">
      <c r="A114" s="1684"/>
      <c r="B114" s="2052"/>
      <c r="C114" s="2053"/>
      <c r="D114" s="3306"/>
      <c r="E114" s="1685"/>
      <c r="F114" s="3312"/>
      <c r="G114" s="3309"/>
    </row>
    <row r="115" spans="1:7" x14ac:dyDescent="0.2">
      <c r="A115" s="1684"/>
      <c r="B115" s="2052"/>
      <c r="C115" s="2053"/>
      <c r="D115" s="3306"/>
      <c r="E115" s="1685"/>
      <c r="F115" s="3312"/>
      <c r="G115" s="3309"/>
    </row>
    <row r="116" spans="1:7" x14ac:dyDescent="0.2">
      <c r="A116" s="1684"/>
      <c r="B116" s="2052"/>
      <c r="C116" s="2053"/>
      <c r="D116" s="3306"/>
      <c r="E116" s="1685"/>
      <c r="F116" s="3312"/>
      <c r="G116" s="3309"/>
    </row>
    <row r="117" spans="1:7" x14ac:dyDescent="0.2">
      <c r="A117" s="1684"/>
      <c r="B117" s="2052"/>
      <c r="C117" s="2053"/>
      <c r="D117" s="3306"/>
      <c r="E117" s="1685"/>
      <c r="F117" s="3312"/>
      <c r="G117" s="3309"/>
    </row>
    <row r="118" spans="1:7" x14ac:dyDescent="0.2">
      <c r="A118" s="1684"/>
      <c r="B118" s="2052"/>
      <c r="C118" s="2053"/>
      <c r="D118" s="3306"/>
      <c r="E118" s="1685"/>
      <c r="F118" s="3312"/>
      <c r="G118" s="3309"/>
    </row>
    <row r="119" spans="1:7" x14ac:dyDescent="0.2">
      <c r="A119" s="1684"/>
      <c r="B119" s="2052"/>
      <c r="C119" s="2053"/>
      <c r="D119" s="3306"/>
      <c r="E119" s="1685"/>
      <c r="F119" s="3312"/>
      <c r="G119" s="3309"/>
    </row>
    <row r="120" spans="1:7" x14ac:dyDescent="0.2">
      <c r="A120" s="1684"/>
      <c r="B120" s="2052"/>
      <c r="C120" s="2053"/>
      <c r="D120" s="3306"/>
      <c r="E120" s="1685"/>
      <c r="F120" s="3312"/>
      <c r="G120" s="3309"/>
    </row>
    <row r="121" spans="1:7" x14ac:dyDescent="0.2">
      <c r="A121" s="1684"/>
      <c r="B121" s="2052"/>
      <c r="C121" s="2053"/>
      <c r="D121" s="3306"/>
      <c r="E121" s="1685"/>
      <c r="F121" s="3312"/>
      <c r="G121" s="3309"/>
    </row>
    <row r="122" spans="1:7" x14ac:dyDescent="0.2">
      <c r="A122" s="1684"/>
      <c r="B122" s="2052"/>
      <c r="C122" s="2053"/>
      <c r="D122" s="3306"/>
      <c r="E122" s="1685"/>
      <c r="F122" s="3312"/>
      <c r="G122" s="3309"/>
    </row>
    <row r="123" spans="1:7" x14ac:dyDescent="0.2">
      <c r="A123" s="1684"/>
      <c r="B123" s="2052"/>
      <c r="C123" s="2053"/>
      <c r="D123" s="3306"/>
      <c r="E123" s="1685"/>
      <c r="F123" s="3312"/>
      <c r="G123" s="3309"/>
    </row>
    <row r="124" spans="1:7" x14ac:dyDescent="0.2">
      <c r="A124" s="1684"/>
      <c r="B124" s="2052"/>
      <c r="C124" s="2053"/>
      <c r="D124" s="3306"/>
      <c r="E124" s="1685"/>
      <c r="F124" s="3312"/>
      <c r="G124" s="3309"/>
    </row>
    <row r="125" spans="1:7" x14ac:dyDescent="0.2">
      <c r="A125" s="1684"/>
      <c r="B125" s="2052"/>
      <c r="C125" s="2053"/>
      <c r="D125" s="3306"/>
      <c r="E125" s="1685"/>
      <c r="F125" s="3312"/>
      <c r="G125" s="3309"/>
    </row>
    <row r="126" spans="1:7" x14ac:dyDescent="0.2">
      <c r="A126" s="1684"/>
      <c r="B126" s="2052"/>
      <c r="C126" s="2053"/>
      <c r="D126" s="3306"/>
      <c r="E126" s="1685"/>
      <c r="F126" s="3312"/>
      <c r="G126" s="3309"/>
    </row>
    <row r="127" spans="1:7" x14ac:dyDescent="0.2">
      <c r="A127" s="1684"/>
      <c r="B127" s="2052"/>
      <c r="C127" s="2053"/>
      <c r="D127" s="3306"/>
      <c r="E127" s="1685"/>
      <c r="F127" s="3312"/>
      <c r="G127" s="3309"/>
    </row>
    <row r="128" spans="1:7" x14ac:dyDescent="0.2">
      <c r="A128" s="1684"/>
      <c r="B128" s="2052"/>
      <c r="C128" s="2053"/>
      <c r="D128" s="3306"/>
      <c r="E128" s="1685"/>
      <c r="F128" s="3312"/>
      <c r="G128" s="3309"/>
    </row>
    <row r="129" spans="1:7" x14ac:dyDescent="0.2">
      <c r="A129" s="1684"/>
      <c r="B129" s="2052"/>
      <c r="C129" s="2053"/>
      <c r="D129" s="3306"/>
      <c r="E129" s="1685"/>
      <c r="F129" s="3312"/>
      <c r="G129" s="3309"/>
    </row>
    <row r="130" spans="1:7" x14ac:dyDescent="0.2">
      <c r="A130" s="1684"/>
      <c r="B130" s="2052"/>
      <c r="C130" s="2053"/>
      <c r="D130" s="3306"/>
      <c r="E130" s="1685"/>
      <c r="F130" s="3312"/>
      <c r="G130" s="3309"/>
    </row>
    <row r="131" spans="1:7" x14ac:dyDescent="0.2">
      <c r="A131" s="1684"/>
      <c r="B131" s="2052"/>
      <c r="C131" s="2053"/>
      <c r="D131" s="3306"/>
      <c r="E131" s="1685"/>
      <c r="F131" s="3312"/>
      <c r="G131" s="3309"/>
    </row>
    <row r="132" spans="1:7" x14ac:dyDescent="0.2">
      <c r="A132" s="1684"/>
      <c r="B132" s="2052"/>
      <c r="C132" s="2053"/>
      <c r="D132" s="3306"/>
      <c r="E132" s="1685"/>
      <c r="F132" s="3312"/>
      <c r="G132" s="3309"/>
    </row>
    <row r="133" spans="1:7" x14ac:dyDescent="0.2">
      <c r="A133" s="1684"/>
      <c r="B133" s="2052"/>
      <c r="C133" s="2053"/>
      <c r="D133" s="3306"/>
      <c r="E133" s="1685"/>
      <c r="F133" s="3312"/>
      <c r="G133" s="3309"/>
    </row>
    <row r="134" spans="1:7" x14ac:dyDescent="0.2">
      <c r="A134" s="1684"/>
      <c r="B134" s="2052"/>
      <c r="C134" s="2053"/>
      <c r="D134" s="3306"/>
      <c r="E134" s="1685"/>
      <c r="F134" s="3312"/>
      <c r="G134" s="3309"/>
    </row>
    <row r="135" spans="1:7" x14ac:dyDescent="0.2">
      <c r="A135" s="1684"/>
      <c r="B135" s="2052"/>
      <c r="C135" s="2053"/>
      <c r="D135" s="3306"/>
      <c r="E135" s="1685"/>
      <c r="F135" s="3312"/>
      <c r="G135" s="3309"/>
    </row>
    <row r="136" spans="1:7" x14ac:dyDescent="0.2">
      <c r="A136" s="1684"/>
      <c r="B136" s="2052"/>
      <c r="C136" s="2053"/>
      <c r="D136" s="3306"/>
      <c r="E136" s="1685"/>
      <c r="F136" s="3312"/>
      <c r="G136" s="3309"/>
    </row>
    <row r="137" spans="1:7" x14ac:dyDescent="0.2">
      <c r="A137" s="1684"/>
      <c r="B137" s="2052"/>
      <c r="C137" s="2053"/>
      <c r="D137" s="3306"/>
      <c r="E137" s="1685"/>
      <c r="F137" s="3312"/>
      <c r="G137" s="3309"/>
    </row>
    <row r="138" spans="1:7" x14ac:dyDescent="0.2">
      <c r="A138" s="1684"/>
      <c r="B138" s="2052"/>
      <c r="C138" s="2053"/>
      <c r="D138" s="3306"/>
      <c r="E138" s="1685"/>
      <c r="F138" s="3312"/>
      <c r="G138" s="3309"/>
    </row>
    <row r="139" spans="1:7" x14ac:dyDescent="0.2">
      <c r="A139" s="1684"/>
      <c r="B139" s="2052"/>
      <c r="C139" s="2053"/>
      <c r="D139" s="3306"/>
      <c r="E139" s="1685"/>
      <c r="F139" s="3312"/>
      <c r="G139" s="3309"/>
    </row>
    <row r="140" spans="1:7" x14ac:dyDescent="0.2">
      <c r="A140" s="1684"/>
      <c r="B140" s="2052"/>
      <c r="C140" s="2053"/>
      <c r="D140" s="3306"/>
      <c r="E140" s="1685"/>
      <c r="F140" s="3312"/>
      <c r="G140" s="3309"/>
    </row>
    <row r="141" spans="1:7" x14ac:dyDescent="0.2">
      <c r="A141" s="1684"/>
      <c r="B141" s="2052"/>
      <c r="C141" s="2053"/>
      <c r="D141" s="3306"/>
      <c r="E141" s="1685"/>
      <c r="F141" s="3312"/>
      <c r="G141" s="3309"/>
    </row>
    <row r="142" spans="1:7" x14ac:dyDescent="0.2">
      <c r="A142" s="1684"/>
      <c r="B142" s="2052"/>
      <c r="C142" s="2053"/>
      <c r="D142" s="3306"/>
      <c r="E142" s="1685"/>
      <c r="F142" s="3312"/>
      <c r="G142" s="3309"/>
    </row>
    <row r="143" spans="1:7" x14ac:dyDescent="0.2">
      <c r="A143" s="1684"/>
      <c r="B143" s="2052"/>
      <c r="C143" s="2053"/>
      <c r="D143" s="3306"/>
      <c r="E143" s="1685"/>
      <c r="F143" s="3312"/>
      <c r="G143" s="3309"/>
    </row>
    <row r="144" spans="1:7" x14ac:dyDescent="0.2">
      <c r="A144" s="1684"/>
      <c r="B144" s="2052"/>
      <c r="C144" s="2053"/>
      <c r="D144" s="3306"/>
      <c r="E144" s="1685"/>
      <c r="F144" s="3312"/>
      <c r="G144" s="3309"/>
    </row>
    <row r="145" spans="1:7" x14ac:dyDescent="0.2">
      <c r="A145" s="1684"/>
      <c r="B145" s="2052"/>
      <c r="C145" s="2053"/>
      <c r="D145" s="3306"/>
      <c r="E145" s="1685"/>
      <c r="F145" s="3312"/>
      <c r="G145" s="3309"/>
    </row>
    <row r="146" spans="1:7" x14ac:dyDescent="0.2">
      <c r="A146" s="1684"/>
      <c r="B146" s="2052"/>
      <c r="C146" s="2053"/>
      <c r="D146" s="3306"/>
      <c r="E146" s="1685"/>
      <c r="F146" s="3312"/>
      <c r="G146" s="3309"/>
    </row>
    <row r="147" spans="1:7" x14ac:dyDescent="0.2">
      <c r="A147" s="1684"/>
      <c r="B147" s="2052"/>
      <c r="C147" s="2053"/>
      <c r="D147" s="3306"/>
      <c r="E147" s="1685"/>
      <c r="F147" s="3312"/>
      <c r="G147" s="3309"/>
    </row>
    <row r="148" spans="1:7" x14ac:dyDescent="0.2">
      <c r="A148" s="1684"/>
      <c r="B148" s="2052"/>
      <c r="C148" s="2053"/>
      <c r="D148" s="3306"/>
      <c r="E148" s="1685"/>
      <c r="F148" s="3312"/>
      <c r="G148" s="3309"/>
    </row>
    <row r="149" spans="1:7" x14ac:dyDescent="0.2">
      <c r="A149" s="1684"/>
      <c r="B149" s="2052"/>
      <c r="C149" s="2053"/>
      <c r="D149" s="3306"/>
      <c r="E149" s="1685"/>
      <c r="F149" s="3312"/>
      <c r="G149" s="3309"/>
    </row>
    <row r="150" spans="1:7" x14ac:dyDescent="0.2">
      <c r="A150" s="1684"/>
      <c r="B150" s="2052"/>
      <c r="C150" s="2053"/>
      <c r="D150" s="3306"/>
      <c r="E150" s="1685"/>
      <c r="F150" s="3312"/>
      <c r="G150" s="3309"/>
    </row>
    <row r="151" spans="1:7" x14ac:dyDescent="0.2">
      <c r="A151" s="1684"/>
      <c r="B151" s="2052"/>
      <c r="C151" s="2053"/>
      <c r="D151" s="3306"/>
      <c r="E151" s="1685"/>
      <c r="F151" s="3312"/>
      <c r="G151" s="3309"/>
    </row>
    <row r="152" spans="1:7" x14ac:dyDescent="0.2">
      <c r="A152" s="1684"/>
      <c r="B152" s="2052"/>
      <c r="C152" s="2053"/>
      <c r="D152" s="3306"/>
      <c r="E152" s="1685"/>
      <c r="F152" s="3312"/>
      <c r="G152" s="3309"/>
    </row>
    <row r="153" spans="1:7" x14ac:dyDescent="0.2">
      <c r="A153" s="1684"/>
      <c r="B153" s="2052"/>
      <c r="C153" s="2053"/>
      <c r="D153" s="3306"/>
      <c r="E153" s="1685"/>
      <c r="F153" s="3312"/>
      <c r="G153" s="3309"/>
    </row>
    <row r="154" spans="1:7" x14ac:dyDescent="0.2">
      <c r="A154" s="1684"/>
      <c r="B154" s="2052"/>
      <c r="C154" s="2053"/>
      <c r="D154" s="3306"/>
      <c r="E154" s="1685"/>
      <c r="F154" s="3312"/>
      <c r="G154" s="3309"/>
    </row>
    <row r="155" spans="1:7" x14ac:dyDescent="0.2">
      <c r="A155" s="1684"/>
      <c r="B155" s="2052"/>
      <c r="C155" s="2053"/>
      <c r="D155" s="3306"/>
      <c r="E155" s="1685"/>
      <c r="F155" s="3312"/>
      <c r="G155" s="3309"/>
    </row>
    <row r="156" spans="1:7" x14ac:dyDescent="0.2">
      <c r="A156" s="1684"/>
      <c r="B156" s="2052"/>
      <c r="C156" s="2053"/>
      <c r="D156" s="3306"/>
      <c r="E156" s="1685"/>
      <c r="F156" s="3312"/>
      <c r="G156" s="3309"/>
    </row>
    <row r="157" spans="1:7" x14ac:dyDescent="0.2">
      <c r="A157" s="1684"/>
      <c r="B157" s="2052"/>
      <c r="C157" s="2053"/>
      <c r="D157" s="3306"/>
      <c r="E157" s="1685"/>
      <c r="F157" s="3312"/>
      <c r="G157" s="3309"/>
    </row>
    <row r="158" spans="1:7" x14ac:dyDescent="0.2">
      <c r="A158" s="1684"/>
      <c r="B158" s="2052"/>
      <c r="C158" s="2053"/>
      <c r="D158" s="3306"/>
      <c r="E158" s="1685"/>
      <c r="F158" s="3312"/>
      <c r="G158" s="3309"/>
    </row>
    <row r="159" spans="1:7" x14ac:dyDescent="0.2">
      <c r="A159" s="1684"/>
      <c r="B159" s="2052"/>
      <c r="C159" s="2053"/>
      <c r="D159" s="3306"/>
      <c r="E159" s="1685"/>
      <c r="F159" s="3312"/>
      <c r="G159" s="3309"/>
    </row>
    <row r="160" spans="1:7" x14ac:dyDescent="0.2">
      <c r="A160" s="1684"/>
      <c r="B160" s="2052"/>
      <c r="C160" s="2053"/>
      <c r="D160" s="3306"/>
      <c r="E160" s="1685"/>
      <c r="F160" s="3312"/>
      <c r="G160" s="3309"/>
    </row>
    <row r="161" spans="1:7" x14ac:dyDescent="0.2">
      <c r="A161" s="1684"/>
      <c r="B161" s="2052"/>
      <c r="C161" s="2053"/>
      <c r="D161" s="3306"/>
      <c r="E161" s="1685"/>
      <c r="F161" s="3312"/>
      <c r="G161" s="3309"/>
    </row>
    <row r="162" spans="1:7" x14ac:dyDescent="0.2">
      <c r="A162" s="1684"/>
      <c r="B162" s="2052"/>
      <c r="C162" s="2053"/>
      <c r="D162" s="3306"/>
      <c r="E162" s="1685"/>
      <c r="F162" s="3312"/>
      <c r="G162" s="3309"/>
    </row>
    <row r="163" spans="1:7" x14ac:dyDescent="0.2">
      <c r="A163" s="1684"/>
      <c r="B163" s="2052"/>
      <c r="C163" s="2053"/>
      <c r="D163" s="3306"/>
      <c r="E163" s="1685"/>
      <c r="F163" s="3312"/>
      <c r="G163" s="3309"/>
    </row>
    <row r="164" spans="1:7" x14ac:dyDescent="0.2">
      <c r="A164" s="1684"/>
      <c r="B164" s="2052"/>
      <c r="C164" s="2053"/>
      <c r="D164" s="3306"/>
      <c r="E164" s="1685"/>
      <c r="F164" s="3312"/>
      <c r="G164" s="3309"/>
    </row>
    <row r="165" spans="1:7" x14ac:dyDescent="0.2">
      <c r="A165" s="1684"/>
      <c r="B165" s="2052"/>
      <c r="C165" s="2053"/>
      <c r="D165" s="3306"/>
      <c r="E165" s="1685"/>
      <c r="F165" s="3312"/>
      <c r="G165" s="3309"/>
    </row>
    <row r="166" spans="1:7" x14ac:dyDescent="0.2">
      <c r="A166" s="1684"/>
      <c r="B166" s="2052"/>
      <c r="C166" s="2053"/>
      <c r="D166" s="3306"/>
      <c r="E166" s="1685"/>
      <c r="F166" s="3312"/>
      <c r="G166" s="3309"/>
    </row>
    <row r="167" spans="1:7" x14ac:dyDescent="0.2">
      <c r="A167" s="1684"/>
      <c r="B167" s="2052"/>
      <c r="C167" s="2053"/>
      <c r="D167" s="3306"/>
      <c r="E167" s="1685"/>
      <c r="F167" s="3312"/>
      <c r="G167" s="3309"/>
    </row>
    <row r="168" spans="1:7" x14ac:dyDescent="0.2">
      <c r="A168" s="1684"/>
      <c r="B168" s="2052"/>
      <c r="C168" s="2053"/>
      <c r="D168" s="3306"/>
      <c r="E168" s="1685"/>
      <c r="F168" s="3312"/>
      <c r="G168" s="3309"/>
    </row>
    <row r="169" spans="1:7" x14ac:dyDescent="0.2">
      <c r="A169" s="1684"/>
      <c r="B169" s="2052"/>
      <c r="C169" s="2053"/>
      <c r="D169" s="3306"/>
      <c r="E169" s="1685"/>
      <c r="F169" s="3312"/>
      <c r="G169" s="3309"/>
    </row>
    <row r="170" spans="1:7" x14ac:dyDescent="0.2">
      <c r="A170" s="1684"/>
      <c r="B170" s="2052"/>
      <c r="C170" s="2053"/>
      <c r="D170" s="3306"/>
      <c r="E170" s="1685"/>
      <c r="F170" s="3312"/>
      <c r="G170" s="3309"/>
    </row>
    <row r="171" spans="1:7" x14ac:dyDescent="0.2">
      <c r="A171" s="1684"/>
      <c r="B171" s="2052"/>
      <c r="C171" s="2053"/>
      <c r="D171" s="3306"/>
      <c r="E171" s="1685"/>
      <c r="F171" s="3312"/>
      <c r="G171" s="3309"/>
    </row>
    <row r="172" spans="1:7" x14ac:dyDescent="0.2">
      <c r="A172" s="1684"/>
      <c r="B172" s="2052"/>
      <c r="C172" s="2053"/>
      <c r="D172" s="3306"/>
      <c r="E172" s="1685"/>
      <c r="F172" s="3312"/>
      <c r="G172" s="3309"/>
    </row>
    <row r="173" spans="1:7" x14ac:dyDescent="0.2">
      <c r="A173" s="1684"/>
      <c r="B173" s="2052"/>
      <c r="C173" s="2053"/>
      <c r="D173" s="3306"/>
      <c r="E173" s="1685"/>
      <c r="F173" s="3312"/>
      <c r="G173" s="3309"/>
    </row>
    <row r="174" spans="1:7" x14ac:dyDescent="0.2">
      <c r="A174" s="1684"/>
      <c r="B174" s="2052"/>
      <c r="C174" s="2053"/>
      <c r="D174" s="3306"/>
      <c r="E174" s="1685"/>
      <c r="F174" s="3312"/>
      <c r="G174" s="3309"/>
    </row>
    <row r="175" spans="1:7" x14ac:dyDescent="0.2">
      <c r="A175" s="1684"/>
      <c r="B175" s="2052"/>
      <c r="C175" s="2053"/>
      <c r="D175" s="3306"/>
      <c r="E175" s="1685"/>
      <c r="F175" s="3312"/>
      <c r="G175" s="3309"/>
    </row>
    <row r="176" spans="1:7" x14ac:dyDescent="0.2">
      <c r="A176" s="1684"/>
      <c r="B176" s="2052"/>
      <c r="C176" s="2053"/>
      <c r="D176" s="3306"/>
      <c r="E176" s="1685"/>
      <c r="F176" s="3312"/>
      <c r="G176" s="3309"/>
    </row>
    <row r="177" spans="1:7" x14ac:dyDescent="0.2">
      <c r="A177" s="1684"/>
      <c r="B177" s="2052"/>
      <c r="C177" s="2053"/>
      <c r="D177" s="3306"/>
      <c r="E177" s="1685"/>
      <c r="F177" s="3312"/>
      <c r="G177" s="3309"/>
    </row>
    <row r="178" spans="1:7" x14ac:dyDescent="0.2">
      <c r="A178" s="1684"/>
      <c r="B178" s="2052"/>
      <c r="C178" s="2053"/>
      <c r="D178" s="3306"/>
      <c r="E178" s="1685"/>
      <c r="F178" s="3312"/>
      <c r="G178" s="3309"/>
    </row>
    <row r="179" spans="1:7" x14ac:dyDescent="0.2">
      <c r="A179" s="1684"/>
      <c r="B179" s="2052"/>
      <c r="C179" s="2053"/>
      <c r="D179" s="3306"/>
      <c r="E179" s="1685"/>
      <c r="F179" s="3312"/>
      <c r="G179" s="3309"/>
    </row>
    <row r="180" spans="1:7" x14ac:dyDescent="0.2">
      <c r="A180" s="1684"/>
      <c r="B180" s="2052"/>
      <c r="C180" s="2053"/>
      <c r="D180" s="3306"/>
      <c r="E180" s="1685"/>
      <c r="F180" s="3312"/>
      <c r="G180" s="3309"/>
    </row>
    <row r="181" spans="1:7" x14ac:dyDescent="0.2">
      <c r="A181" s="1684"/>
      <c r="B181" s="2052"/>
      <c r="C181" s="2053"/>
      <c r="D181" s="3306"/>
      <c r="E181" s="1685"/>
      <c r="F181" s="3312"/>
      <c r="G181" s="3309"/>
    </row>
    <row r="182" spans="1:7" x14ac:dyDescent="0.2">
      <c r="A182" s="1684"/>
      <c r="B182" s="2052"/>
      <c r="C182" s="2053"/>
      <c r="D182" s="3306"/>
      <c r="E182" s="1685"/>
      <c r="F182" s="3312"/>
      <c r="G182" s="3309"/>
    </row>
    <row r="183" spans="1:7" x14ac:dyDescent="0.2">
      <c r="A183" s="1684"/>
      <c r="B183" s="2052"/>
      <c r="C183" s="2053"/>
      <c r="D183" s="3306"/>
      <c r="E183" s="1685"/>
      <c r="F183" s="3312"/>
      <c r="G183" s="3309"/>
    </row>
    <row r="184" spans="1:7" x14ac:dyDescent="0.2">
      <c r="A184" s="1684"/>
      <c r="B184" s="2052"/>
      <c r="C184" s="2053"/>
      <c r="D184" s="3306"/>
      <c r="E184" s="1685"/>
      <c r="F184" s="3312"/>
      <c r="G184" s="3309"/>
    </row>
    <row r="185" spans="1:7" x14ac:dyDescent="0.2">
      <c r="A185" s="1684"/>
      <c r="B185" s="2052"/>
      <c r="C185" s="2053"/>
      <c r="D185" s="3306"/>
      <c r="E185" s="1685"/>
      <c r="F185" s="3312"/>
      <c r="G185" s="3309"/>
    </row>
    <row r="186" spans="1:7" x14ac:dyDescent="0.2">
      <c r="A186" s="1684"/>
      <c r="B186" s="2052"/>
      <c r="C186" s="2053"/>
      <c r="D186" s="3306"/>
      <c r="E186" s="1685"/>
      <c r="F186" s="3312"/>
      <c r="G186" s="3309"/>
    </row>
    <row r="187" spans="1:7" x14ac:dyDescent="0.2">
      <c r="A187" s="1684"/>
      <c r="B187" s="2052"/>
      <c r="C187" s="2053"/>
      <c r="D187" s="3306"/>
      <c r="E187" s="1685"/>
      <c r="F187" s="3312"/>
      <c r="G187" s="3309"/>
    </row>
    <row r="188" spans="1:7" x14ac:dyDescent="0.2">
      <c r="A188" s="1684"/>
      <c r="B188" s="2052"/>
      <c r="C188" s="2053"/>
      <c r="D188" s="3306"/>
      <c r="E188" s="1685"/>
      <c r="F188" s="3312"/>
      <c r="G188" s="3309"/>
    </row>
    <row r="189" spans="1:7" x14ac:dyDescent="0.2">
      <c r="A189" s="1684"/>
      <c r="B189" s="2052"/>
      <c r="C189" s="2053"/>
      <c r="D189" s="3306"/>
      <c r="E189" s="1685"/>
      <c r="F189" s="3312"/>
      <c r="G189" s="3309"/>
    </row>
    <row r="190" spans="1:7" x14ac:dyDescent="0.2">
      <c r="A190" s="1684"/>
      <c r="B190" s="2052"/>
      <c r="C190" s="2053"/>
      <c r="D190" s="3306"/>
      <c r="E190" s="1685"/>
      <c r="F190" s="3312"/>
      <c r="G190" s="3309"/>
    </row>
    <row r="191" spans="1:7" x14ac:dyDescent="0.2">
      <c r="A191" s="1684"/>
      <c r="B191" s="2052"/>
      <c r="C191" s="2053"/>
      <c r="D191" s="3306"/>
      <c r="E191" s="1685"/>
      <c r="F191" s="3312"/>
      <c r="G191" s="3309"/>
    </row>
    <row r="192" spans="1:7" x14ac:dyDescent="0.2">
      <c r="A192" s="1684"/>
      <c r="B192" s="2052"/>
      <c r="C192" s="2053"/>
      <c r="D192" s="3306"/>
      <c r="E192" s="1685"/>
      <c r="F192" s="3312"/>
      <c r="G192" s="3309"/>
    </row>
    <row r="193" spans="1:7" x14ac:dyDescent="0.2">
      <c r="A193" s="1684"/>
      <c r="B193" s="2052"/>
      <c r="C193" s="2053"/>
      <c r="D193" s="3306"/>
      <c r="E193" s="1685"/>
      <c r="F193" s="3312"/>
      <c r="G193" s="3309"/>
    </row>
    <row r="194" spans="1:7" x14ac:dyDescent="0.2">
      <c r="A194" s="1684"/>
      <c r="B194" s="2052"/>
      <c r="C194" s="2053"/>
      <c r="D194" s="3306"/>
      <c r="E194" s="1685"/>
      <c r="F194" s="3312"/>
      <c r="G194" s="3309"/>
    </row>
    <row r="195" spans="1:7" x14ac:dyDescent="0.2">
      <c r="A195" s="1684"/>
      <c r="B195" s="2052"/>
      <c r="C195" s="2053"/>
      <c r="D195" s="3306"/>
      <c r="E195" s="1685"/>
      <c r="F195" s="3312"/>
      <c r="G195" s="3309"/>
    </row>
    <row r="196" spans="1:7" x14ac:dyDescent="0.2">
      <c r="A196" s="1684"/>
      <c r="B196" s="2052"/>
      <c r="C196" s="2053"/>
      <c r="D196" s="3306"/>
      <c r="E196" s="1685"/>
      <c r="F196" s="3312"/>
      <c r="G196" s="3309"/>
    </row>
    <row r="197" spans="1:7" x14ac:dyDescent="0.2">
      <c r="A197" s="1684"/>
      <c r="B197" s="2052"/>
      <c r="C197" s="2053"/>
      <c r="D197" s="3306"/>
      <c r="E197" s="1685"/>
      <c r="F197" s="3312"/>
      <c r="G197" s="3309"/>
    </row>
    <row r="198" spans="1:7" x14ac:dyDescent="0.2">
      <c r="A198" s="1684"/>
      <c r="B198" s="2052"/>
      <c r="C198" s="2053"/>
      <c r="D198" s="3306"/>
      <c r="E198" s="1685"/>
      <c r="F198" s="3312"/>
      <c r="G198" s="3309"/>
    </row>
    <row r="199" spans="1:7" x14ac:dyDescent="0.2">
      <c r="A199" s="1684"/>
      <c r="B199" s="2052"/>
      <c r="C199" s="2053"/>
      <c r="D199" s="3306"/>
      <c r="E199" s="1685"/>
      <c r="F199" s="3312"/>
      <c r="G199" s="3309"/>
    </row>
    <row r="200" spans="1:7" x14ac:dyDescent="0.2">
      <c r="A200" s="1684"/>
      <c r="B200" s="2052"/>
      <c r="C200" s="2053"/>
      <c r="D200" s="3306"/>
      <c r="E200" s="1685"/>
      <c r="F200" s="3312"/>
      <c r="G200" s="3309"/>
    </row>
    <row r="201" spans="1:7" x14ac:dyDescent="0.2">
      <c r="A201" s="1684"/>
      <c r="B201" s="2052"/>
      <c r="C201" s="2053"/>
      <c r="D201" s="3306"/>
      <c r="E201" s="1685"/>
      <c r="F201" s="3312"/>
      <c r="G201" s="3309"/>
    </row>
    <row r="202" spans="1:7" x14ac:dyDescent="0.2">
      <c r="A202" s="1684"/>
      <c r="B202" s="2052"/>
      <c r="C202" s="2053"/>
      <c r="D202" s="3306"/>
      <c r="E202" s="1685"/>
      <c r="F202" s="3312"/>
      <c r="G202" s="3309"/>
    </row>
    <row r="203" spans="1:7" x14ac:dyDescent="0.2">
      <c r="A203" s="1684"/>
      <c r="B203" s="2052"/>
      <c r="C203" s="2053"/>
      <c r="D203" s="3306"/>
      <c r="E203" s="1685"/>
      <c r="F203" s="3312"/>
      <c r="G203" s="3309"/>
    </row>
    <row r="204" spans="1:7" x14ac:dyDescent="0.2">
      <c r="A204" s="1684"/>
      <c r="B204" s="2052"/>
      <c r="C204" s="2053"/>
      <c r="D204" s="3306"/>
      <c r="E204" s="1685"/>
      <c r="F204" s="3312"/>
      <c r="G204" s="3309"/>
    </row>
    <row r="205" spans="1:7" x14ac:dyDescent="0.2">
      <c r="A205" s="1684"/>
      <c r="B205" s="2052"/>
      <c r="C205" s="2053"/>
      <c r="D205" s="3306"/>
      <c r="E205" s="1685"/>
      <c r="F205" s="3312"/>
      <c r="G205" s="3309"/>
    </row>
    <row r="206" spans="1:7" x14ac:dyDescent="0.2">
      <c r="A206" s="1684"/>
      <c r="B206" s="2052"/>
      <c r="C206" s="2053"/>
      <c r="D206" s="3306"/>
      <c r="E206" s="1685"/>
      <c r="F206" s="3312"/>
      <c r="G206" s="3309"/>
    </row>
    <row r="207" spans="1:7" x14ac:dyDescent="0.2">
      <c r="A207" s="1684"/>
      <c r="B207" s="2052"/>
      <c r="C207" s="2053"/>
      <c r="D207" s="3306"/>
      <c r="E207" s="1685"/>
      <c r="F207" s="3312"/>
      <c r="G207" s="3309"/>
    </row>
    <row r="208" spans="1:7" x14ac:dyDescent="0.2">
      <c r="A208" s="1684"/>
      <c r="B208" s="2052"/>
      <c r="C208" s="2053"/>
      <c r="D208" s="3306"/>
      <c r="E208" s="1685"/>
      <c r="F208" s="3312"/>
      <c r="G208" s="3309"/>
    </row>
    <row r="209" spans="1:7" x14ac:dyDescent="0.2">
      <c r="A209" s="1684"/>
      <c r="B209" s="2052"/>
      <c r="C209" s="2053"/>
      <c r="D209" s="3306"/>
      <c r="E209" s="1685"/>
      <c r="F209" s="3312"/>
      <c r="G209" s="3309"/>
    </row>
    <row r="210" spans="1:7" x14ac:dyDescent="0.2">
      <c r="A210" s="1684"/>
      <c r="B210" s="2052"/>
      <c r="C210" s="2053"/>
      <c r="D210" s="3306"/>
      <c r="E210" s="1685"/>
      <c r="F210" s="3312"/>
      <c r="G210" s="3309"/>
    </row>
    <row r="211" spans="1:7" x14ac:dyDescent="0.2">
      <c r="A211" s="1684"/>
      <c r="B211" s="2052"/>
      <c r="C211" s="2053"/>
      <c r="D211" s="3306"/>
      <c r="E211" s="1685"/>
      <c r="F211" s="3312"/>
      <c r="G211" s="3309"/>
    </row>
    <row r="212" spans="1:7" x14ac:dyDescent="0.2">
      <c r="A212" s="1684"/>
      <c r="B212" s="2052"/>
      <c r="C212" s="2053"/>
      <c r="D212" s="3306"/>
      <c r="E212" s="1685"/>
      <c r="F212" s="3312"/>
      <c r="G212" s="3309"/>
    </row>
    <row r="213" spans="1:7" x14ac:dyDescent="0.2">
      <c r="A213" s="1684"/>
      <c r="B213" s="2052"/>
      <c r="C213" s="2053"/>
      <c r="D213" s="3306"/>
      <c r="E213" s="1685"/>
      <c r="F213" s="3312"/>
      <c r="G213" s="3309"/>
    </row>
    <row r="214" spans="1:7" x14ac:dyDescent="0.2">
      <c r="A214" s="1684"/>
      <c r="B214" s="2052"/>
      <c r="C214" s="2053"/>
      <c r="D214" s="3306"/>
      <c r="E214" s="1685"/>
      <c r="F214" s="3312"/>
      <c r="G214" s="3309"/>
    </row>
    <row r="215" spans="1:7" x14ac:dyDescent="0.2">
      <c r="A215" s="1684"/>
      <c r="B215" s="2052"/>
      <c r="C215" s="2053"/>
      <c r="D215" s="3306"/>
      <c r="E215" s="1685"/>
      <c r="F215" s="3312"/>
      <c r="G215" s="3309"/>
    </row>
    <row r="216" spans="1:7" x14ac:dyDescent="0.2">
      <c r="A216" s="1684"/>
      <c r="B216" s="2052"/>
      <c r="C216" s="2053"/>
      <c r="D216" s="3306"/>
      <c r="E216" s="1685"/>
      <c r="F216" s="3312"/>
      <c r="G216" s="3309"/>
    </row>
    <row r="217" spans="1:7" x14ac:dyDescent="0.2">
      <c r="A217" s="1684"/>
      <c r="B217" s="2052"/>
      <c r="C217" s="2053"/>
      <c r="D217" s="3306"/>
      <c r="E217" s="1685"/>
      <c r="F217" s="3312"/>
      <c r="G217" s="3309"/>
    </row>
    <row r="218" spans="1:7" x14ac:dyDescent="0.2">
      <c r="A218" s="1684"/>
      <c r="B218" s="2052"/>
      <c r="C218" s="2053"/>
      <c r="D218" s="3306"/>
      <c r="E218" s="1685"/>
      <c r="F218" s="3312"/>
      <c r="G218" s="3309"/>
    </row>
    <row r="219" spans="1:7" x14ac:dyDescent="0.2">
      <c r="A219" s="1684"/>
      <c r="B219" s="2052"/>
      <c r="C219" s="2053"/>
      <c r="D219" s="3306"/>
      <c r="E219" s="1685"/>
      <c r="F219" s="3312"/>
      <c r="G219" s="3309"/>
    </row>
    <row r="220" spans="1:7" x14ac:dyDescent="0.2">
      <c r="A220" s="1684"/>
      <c r="B220" s="2052"/>
      <c r="C220" s="2053"/>
      <c r="D220" s="3306"/>
      <c r="E220" s="1685"/>
      <c r="F220" s="3312"/>
      <c r="G220" s="3309"/>
    </row>
    <row r="221" spans="1:7" x14ac:dyDescent="0.2">
      <c r="A221" s="1684"/>
      <c r="B221" s="2052"/>
      <c r="C221" s="2053"/>
      <c r="D221" s="3306"/>
      <c r="E221" s="1685"/>
      <c r="F221" s="3312"/>
      <c r="G221" s="3309"/>
    </row>
    <row r="222" spans="1:7" x14ac:dyDescent="0.2">
      <c r="A222" s="1684"/>
      <c r="B222" s="2052"/>
      <c r="C222" s="2053"/>
      <c r="D222" s="3306"/>
      <c r="E222" s="1685"/>
      <c r="F222" s="3312"/>
      <c r="G222" s="3309"/>
    </row>
    <row r="223" spans="1:7" x14ac:dyDescent="0.2">
      <c r="A223" s="1684"/>
      <c r="B223" s="2052"/>
      <c r="C223" s="2053"/>
      <c r="D223" s="3306"/>
      <c r="E223" s="1685"/>
      <c r="F223" s="3312"/>
      <c r="G223" s="3309"/>
    </row>
    <row r="224" spans="1:7" x14ac:dyDescent="0.2">
      <c r="A224" s="1684"/>
      <c r="B224" s="2052"/>
      <c r="C224" s="2053"/>
      <c r="D224" s="3306"/>
      <c r="E224" s="1685"/>
      <c r="F224" s="3312"/>
      <c r="G224" s="3309"/>
    </row>
    <row r="225" spans="1:7" x14ac:dyDescent="0.2">
      <c r="A225" s="1684"/>
      <c r="B225" s="2052"/>
      <c r="C225" s="2053"/>
      <c r="D225" s="3306"/>
      <c r="E225" s="1685"/>
      <c r="F225" s="3312"/>
      <c r="G225" s="3309"/>
    </row>
    <row r="226" spans="1:7" x14ac:dyDescent="0.2">
      <c r="A226" s="1684"/>
      <c r="B226" s="2052"/>
      <c r="C226" s="2053"/>
      <c r="D226" s="3306"/>
      <c r="E226" s="1685"/>
      <c r="F226" s="3312"/>
      <c r="G226" s="3309"/>
    </row>
    <row r="227" spans="1:7" x14ac:dyDescent="0.2">
      <c r="A227" s="1684"/>
      <c r="B227" s="2052"/>
      <c r="C227" s="2053"/>
      <c r="D227" s="3306"/>
      <c r="E227" s="1685"/>
      <c r="F227" s="3312"/>
      <c r="G227" s="3309"/>
    </row>
    <row r="228" spans="1:7" x14ac:dyDescent="0.2">
      <c r="A228" s="1684"/>
      <c r="B228" s="2052"/>
      <c r="C228" s="2053"/>
      <c r="D228" s="3306"/>
      <c r="E228" s="1685"/>
      <c r="F228" s="3312"/>
      <c r="G228" s="3309"/>
    </row>
    <row r="229" spans="1:7" x14ac:dyDescent="0.2">
      <c r="A229" s="1684"/>
      <c r="B229" s="2052"/>
      <c r="C229" s="2053"/>
      <c r="D229" s="3306"/>
      <c r="E229" s="1685"/>
      <c r="F229" s="3312"/>
      <c r="G229" s="3309"/>
    </row>
    <row r="230" spans="1:7" x14ac:dyDescent="0.2">
      <c r="A230" s="1684"/>
      <c r="B230" s="2052"/>
      <c r="C230" s="2053"/>
      <c r="D230" s="3306"/>
      <c r="E230" s="1685"/>
      <c r="F230" s="3312"/>
      <c r="G230" s="3309"/>
    </row>
    <row r="231" spans="1:7" x14ac:dyDescent="0.2">
      <c r="A231" s="1684"/>
      <c r="B231" s="2052"/>
      <c r="C231" s="2053"/>
      <c r="D231" s="3306"/>
      <c r="E231" s="1685"/>
      <c r="F231" s="3312"/>
      <c r="G231" s="3309"/>
    </row>
    <row r="232" spans="1:7" x14ac:dyDescent="0.2">
      <c r="A232" s="1684"/>
      <c r="B232" s="2052"/>
      <c r="C232" s="2053"/>
      <c r="D232" s="3306"/>
      <c r="E232" s="1685"/>
      <c r="F232" s="3312"/>
      <c r="G232" s="3309"/>
    </row>
    <row r="233" spans="1:7" x14ac:dyDescent="0.2">
      <c r="A233" s="1684"/>
      <c r="B233" s="2052"/>
      <c r="C233" s="2053"/>
      <c r="D233" s="3306"/>
      <c r="E233" s="1685"/>
      <c r="F233" s="3312"/>
      <c r="G233" s="3309"/>
    </row>
    <row r="234" spans="1:7" x14ac:dyDescent="0.2">
      <c r="A234" s="1684"/>
      <c r="B234" s="2052"/>
      <c r="C234" s="2053"/>
      <c r="D234" s="3306"/>
      <c r="E234" s="1685"/>
      <c r="F234" s="3312"/>
      <c r="G234" s="3309"/>
    </row>
    <row r="235" spans="1:7" x14ac:dyDescent="0.2">
      <c r="A235" s="1684"/>
      <c r="B235" s="2052"/>
      <c r="C235" s="2053"/>
      <c r="D235" s="3306"/>
      <c r="E235" s="1685"/>
      <c r="F235" s="3312"/>
      <c r="G235" s="3309"/>
    </row>
    <row r="236" spans="1:7" x14ac:dyDescent="0.2">
      <c r="A236" s="1684"/>
      <c r="B236" s="2052"/>
      <c r="C236" s="2053"/>
      <c r="D236" s="3306"/>
      <c r="E236" s="1685"/>
      <c r="F236" s="3312"/>
      <c r="G236" s="3309"/>
    </row>
    <row r="237" spans="1:7" x14ac:dyDescent="0.2">
      <c r="A237" s="1684"/>
      <c r="B237" s="2052"/>
      <c r="C237" s="2053"/>
      <c r="D237" s="3306"/>
      <c r="E237" s="1685"/>
      <c r="F237" s="3312"/>
      <c r="G237" s="3309"/>
    </row>
    <row r="238" spans="1:7" x14ac:dyDescent="0.2">
      <c r="A238" s="1684"/>
      <c r="B238" s="2052"/>
      <c r="C238" s="2053"/>
      <c r="D238" s="3306"/>
      <c r="E238" s="1685"/>
      <c r="F238" s="3312"/>
      <c r="G238" s="3309"/>
    </row>
    <row r="239" spans="1:7" x14ac:dyDescent="0.2">
      <c r="A239" s="1684"/>
      <c r="B239" s="2052"/>
      <c r="C239" s="2053"/>
      <c r="D239" s="3306"/>
      <c r="E239" s="1685"/>
      <c r="F239" s="3312"/>
      <c r="G239" s="3309"/>
    </row>
    <row r="240" spans="1:7" x14ac:dyDescent="0.2">
      <c r="A240" s="1684"/>
      <c r="B240" s="2052"/>
      <c r="C240" s="2053"/>
      <c r="D240" s="3306"/>
      <c r="E240" s="1685"/>
      <c r="F240" s="3312"/>
      <c r="G240" s="3309"/>
    </row>
    <row r="241" spans="1:7" x14ac:dyDescent="0.2">
      <c r="A241" s="1684"/>
      <c r="B241" s="2052"/>
      <c r="C241" s="2053"/>
      <c r="D241" s="3306"/>
      <c r="E241" s="1685"/>
      <c r="F241" s="3312"/>
      <c r="G241" s="3309"/>
    </row>
    <row r="242" spans="1:7" x14ac:dyDescent="0.2">
      <c r="A242" s="1684"/>
      <c r="B242" s="2052"/>
      <c r="C242" s="2053"/>
      <c r="D242" s="3306"/>
      <c r="E242" s="1685"/>
      <c r="F242" s="3312"/>
      <c r="G242" s="3309"/>
    </row>
    <row r="243" spans="1:7" x14ac:dyDescent="0.2">
      <c r="A243" s="1684"/>
      <c r="B243" s="2052"/>
      <c r="C243" s="2053"/>
      <c r="D243" s="3306"/>
      <c r="E243" s="1685"/>
      <c r="F243" s="3312"/>
      <c r="G243" s="3309"/>
    </row>
    <row r="244" spans="1:7" x14ac:dyDescent="0.2">
      <c r="A244" s="1684"/>
      <c r="B244" s="2052"/>
      <c r="C244" s="2053"/>
      <c r="D244" s="3306"/>
      <c r="E244" s="1685"/>
      <c r="F244" s="3312"/>
      <c r="G244" s="3309"/>
    </row>
    <row r="245" spans="1:7" x14ac:dyDescent="0.2">
      <c r="A245" s="1684"/>
      <c r="B245" s="2052"/>
      <c r="C245" s="2053"/>
      <c r="D245" s="3306"/>
      <c r="E245" s="1685"/>
      <c r="F245" s="3312"/>
      <c r="G245" s="3309"/>
    </row>
    <row r="246" spans="1:7" x14ac:dyDescent="0.2">
      <c r="A246" s="1684"/>
      <c r="B246" s="2052"/>
      <c r="C246" s="2053"/>
      <c r="D246" s="3306"/>
      <c r="E246" s="1685"/>
      <c r="F246" s="3312"/>
      <c r="G246" s="3309"/>
    </row>
    <row r="247" spans="1:7" x14ac:dyDescent="0.2">
      <c r="A247" s="1684"/>
      <c r="B247" s="2052"/>
      <c r="C247" s="2053"/>
      <c r="D247" s="3306"/>
      <c r="E247" s="1685"/>
      <c r="F247" s="3312"/>
      <c r="G247" s="3309"/>
    </row>
    <row r="248" spans="1:7" x14ac:dyDescent="0.2">
      <c r="A248" s="1684"/>
      <c r="B248" s="2052"/>
      <c r="C248" s="2053"/>
      <c r="D248" s="3306"/>
      <c r="E248" s="1685"/>
      <c r="F248" s="3312"/>
      <c r="G248" s="3309"/>
    </row>
    <row r="249" spans="1:7" x14ac:dyDescent="0.2">
      <c r="A249" s="1684"/>
      <c r="B249" s="2052"/>
      <c r="C249" s="2053"/>
      <c r="D249" s="3306"/>
      <c r="E249" s="1685"/>
      <c r="F249" s="3312"/>
      <c r="G249" s="3309"/>
    </row>
    <row r="250" spans="1:7" x14ac:dyDescent="0.2">
      <c r="A250" s="1684"/>
      <c r="B250" s="2052"/>
      <c r="C250" s="2053"/>
      <c r="D250" s="3306"/>
      <c r="E250" s="1685"/>
      <c r="F250" s="3312"/>
      <c r="G250" s="3309"/>
    </row>
    <row r="251" spans="1:7" x14ac:dyDescent="0.2">
      <c r="A251" s="1684"/>
      <c r="B251" s="2052"/>
      <c r="C251" s="2053"/>
      <c r="D251" s="3306"/>
      <c r="E251" s="1685"/>
      <c r="F251" s="3312"/>
      <c r="G251" s="3309"/>
    </row>
    <row r="252" spans="1:7" x14ac:dyDescent="0.2">
      <c r="A252" s="1684"/>
      <c r="B252" s="2052"/>
      <c r="C252" s="2053"/>
      <c r="D252" s="3306"/>
      <c r="E252" s="1685"/>
      <c r="F252" s="3312"/>
      <c r="G252" s="3309"/>
    </row>
    <row r="253" spans="1:7" x14ac:dyDescent="0.2">
      <c r="A253" s="1684"/>
      <c r="B253" s="2052"/>
      <c r="C253" s="2053"/>
      <c r="D253" s="3306"/>
      <c r="E253" s="1685"/>
      <c r="F253" s="3312"/>
      <c r="G253" s="3309"/>
    </row>
    <row r="254" spans="1:7" x14ac:dyDescent="0.2">
      <c r="A254" s="1684"/>
      <c r="B254" s="2052"/>
      <c r="C254" s="2053"/>
      <c r="D254" s="3306"/>
      <c r="E254" s="1685"/>
      <c r="F254" s="3312"/>
      <c r="G254" s="3309"/>
    </row>
    <row r="255" spans="1:7" x14ac:dyDescent="0.2">
      <c r="A255" s="1684"/>
      <c r="B255" s="2052"/>
      <c r="C255" s="2053"/>
      <c r="D255" s="3306"/>
      <c r="E255" s="1685"/>
      <c r="F255" s="3312"/>
      <c r="G255" s="3309"/>
    </row>
    <row r="256" spans="1:7" x14ac:dyDescent="0.2">
      <c r="A256" s="1684"/>
      <c r="B256" s="2052"/>
      <c r="C256" s="2053"/>
      <c r="D256" s="3306"/>
      <c r="E256" s="1685"/>
      <c r="F256" s="3312"/>
      <c r="G256" s="3309"/>
    </row>
    <row r="257" spans="1:7" x14ac:dyDescent="0.2">
      <c r="A257" s="1684"/>
      <c r="B257" s="2052"/>
      <c r="C257" s="2053"/>
      <c r="D257" s="3306"/>
      <c r="E257" s="1685"/>
      <c r="F257" s="3312"/>
      <c r="G257" s="3309"/>
    </row>
    <row r="258" spans="1:7" x14ac:dyDescent="0.2">
      <c r="A258" s="1684"/>
      <c r="B258" s="2052"/>
      <c r="C258" s="2053"/>
      <c r="D258" s="3306"/>
      <c r="E258" s="1685"/>
      <c r="F258" s="3312"/>
      <c r="G258" s="3309"/>
    </row>
    <row r="259" spans="1:7" x14ac:dyDescent="0.2">
      <c r="A259" s="1684"/>
      <c r="B259" s="2052"/>
      <c r="C259" s="2053"/>
      <c r="D259" s="3306"/>
      <c r="E259" s="1685"/>
      <c r="F259" s="3312"/>
      <c r="G259" s="3309"/>
    </row>
    <row r="260" spans="1:7" x14ac:dyDescent="0.2">
      <c r="A260" s="1684"/>
      <c r="B260" s="2052"/>
      <c r="C260" s="2053"/>
      <c r="D260" s="3306"/>
      <c r="E260" s="1685"/>
      <c r="F260" s="3312"/>
      <c r="G260" s="3309"/>
    </row>
    <row r="261" spans="1:7" x14ac:dyDescent="0.2">
      <c r="A261" s="1684"/>
      <c r="B261" s="2052"/>
      <c r="C261" s="2053"/>
      <c r="D261" s="3306"/>
      <c r="E261" s="1685"/>
      <c r="F261" s="3312"/>
      <c r="G261" s="3309"/>
    </row>
    <row r="262" spans="1:7" x14ac:dyDescent="0.2">
      <c r="A262" s="1684"/>
      <c r="B262" s="2052"/>
      <c r="C262" s="2053"/>
      <c r="D262" s="3306"/>
      <c r="E262" s="1685"/>
      <c r="F262" s="3312"/>
      <c r="G262" s="3309"/>
    </row>
    <row r="263" spans="1:7" x14ac:dyDescent="0.2">
      <c r="A263" s="1684"/>
      <c r="B263" s="2052"/>
      <c r="C263" s="2053"/>
      <c r="D263" s="3306"/>
      <c r="E263" s="1685"/>
      <c r="F263" s="3312"/>
      <c r="G263" s="3309"/>
    </row>
    <row r="264" spans="1:7" x14ac:dyDescent="0.2">
      <c r="A264" s="1684"/>
      <c r="B264" s="2052"/>
      <c r="C264" s="2053"/>
      <c r="D264" s="3306"/>
      <c r="E264" s="1685"/>
      <c r="F264" s="3312"/>
      <c r="G264" s="3309"/>
    </row>
    <row r="265" spans="1:7" x14ac:dyDescent="0.2">
      <c r="A265" s="1684"/>
      <c r="B265" s="2052"/>
      <c r="C265" s="2053"/>
      <c r="D265" s="3306"/>
      <c r="E265" s="1685"/>
      <c r="F265" s="3312"/>
      <c r="G265" s="3309"/>
    </row>
    <row r="266" spans="1:7" x14ac:dyDescent="0.2">
      <c r="A266" s="1684"/>
      <c r="B266" s="2052"/>
      <c r="C266" s="2053"/>
      <c r="D266" s="3306"/>
      <c r="E266" s="1685"/>
      <c r="F266" s="3312"/>
      <c r="G266" s="3309"/>
    </row>
    <row r="267" spans="1:7" x14ac:dyDescent="0.2">
      <c r="A267" s="1686"/>
      <c r="B267" s="2054"/>
      <c r="C267" s="2055"/>
      <c r="D267" s="3307"/>
      <c r="E267" s="1687"/>
      <c r="F267" s="3313"/>
      <c r="G267" s="3310"/>
    </row>
  </sheetData>
  <mergeCells count="263">
    <mergeCell ref="B11:C11"/>
    <mergeCell ref="B12:C12"/>
    <mergeCell ref="B13:C13"/>
    <mergeCell ref="B14:C14"/>
    <mergeCell ref="B15:C15"/>
    <mergeCell ref="B16:C16"/>
    <mergeCell ref="B5:C5"/>
    <mergeCell ref="B6:C6"/>
    <mergeCell ref="B7:C7"/>
    <mergeCell ref="B8:C8"/>
    <mergeCell ref="B9:C9"/>
    <mergeCell ref="B10:C10"/>
    <mergeCell ref="B23:C23"/>
    <mergeCell ref="B24:C24"/>
    <mergeCell ref="B25:C25"/>
    <mergeCell ref="B26:C26"/>
    <mergeCell ref="B27:C27"/>
    <mergeCell ref="B28:C28"/>
    <mergeCell ref="B17:C17"/>
    <mergeCell ref="B18:C18"/>
    <mergeCell ref="B19:C19"/>
    <mergeCell ref="B20:C20"/>
    <mergeCell ref="B21:C21"/>
    <mergeCell ref="B22:C22"/>
    <mergeCell ref="B35:C35"/>
    <mergeCell ref="B36:C36"/>
    <mergeCell ref="B37:C37"/>
    <mergeCell ref="B38:C38"/>
    <mergeCell ref="B39:C39"/>
    <mergeCell ref="B40:C40"/>
    <mergeCell ref="B29:C29"/>
    <mergeCell ref="B30:C30"/>
    <mergeCell ref="B31:C31"/>
    <mergeCell ref="B32:C32"/>
    <mergeCell ref="B33:C33"/>
    <mergeCell ref="B34:C34"/>
    <mergeCell ref="B47:C47"/>
    <mergeCell ref="B48:C48"/>
    <mergeCell ref="B49:C49"/>
    <mergeCell ref="B50:C50"/>
    <mergeCell ref="B51:C51"/>
    <mergeCell ref="B52:C52"/>
    <mergeCell ref="B41:C41"/>
    <mergeCell ref="B42:C42"/>
    <mergeCell ref="B43:C43"/>
    <mergeCell ref="B44:C44"/>
    <mergeCell ref="B45:C45"/>
    <mergeCell ref="B46:C46"/>
    <mergeCell ref="B59:C59"/>
    <mergeCell ref="B60:C60"/>
    <mergeCell ref="B61:C61"/>
    <mergeCell ref="B62:C62"/>
    <mergeCell ref="B63:C63"/>
    <mergeCell ref="B64:C64"/>
    <mergeCell ref="B53:C53"/>
    <mergeCell ref="B54:C54"/>
    <mergeCell ref="B55:C55"/>
    <mergeCell ref="B56:C56"/>
    <mergeCell ref="B57:C57"/>
    <mergeCell ref="B58:C58"/>
    <mergeCell ref="B71:C71"/>
    <mergeCell ref="B72:C72"/>
    <mergeCell ref="B73:C73"/>
    <mergeCell ref="B74:C74"/>
    <mergeCell ref="B75:C75"/>
    <mergeCell ref="B76:C76"/>
    <mergeCell ref="B65:C65"/>
    <mergeCell ref="B66:C66"/>
    <mergeCell ref="B67:C67"/>
    <mergeCell ref="B68:C68"/>
    <mergeCell ref="B69:C69"/>
    <mergeCell ref="B70:C70"/>
    <mergeCell ref="B83:C83"/>
    <mergeCell ref="B84:C84"/>
    <mergeCell ref="B85:C85"/>
    <mergeCell ref="B86:C86"/>
    <mergeCell ref="B87:C87"/>
    <mergeCell ref="B88:C88"/>
    <mergeCell ref="B77:C77"/>
    <mergeCell ref="B78:C78"/>
    <mergeCell ref="B79:C79"/>
    <mergeCell ref="B80:C80"/>
    <mergeCell ref="B81:C81"/>
    <mergeCell ref="B82:C82"/>
    <mergeCell ref="B95:C95"/>
    <mergeCell ref="B96:C96"/>
    <mergeCell ref="B97:C97"/>
    <mergeCell ref="B98:C98"/>
    <mergeCell ref="B99:C99"/>
    <mergeCell ref="B100:C100"/>
    <mergeCell ref="B89:C89"/>
    <mergeCell ref="B90:C90"/>
    <mergeCell ref="B91:C91"/>
    <mergeCell ref="B92:C92"/>
    <mergeCell ref="B93:C93"/>
    <mergeCell ref="B94:C94"/>
    <mergeCell ref="B107:C107"/>
    <mergeCell ref="B108:C108"/>
    <mergeCell ref="B109:C109"/>
    <mergeCell ref="B110:C110"/>
    <mergeCell ref="B111:C111"/>
    <mergeCell ref="B112:C112"/>
    <mergeCell ref="B101:C101"/>
    <mergeCell ref="B102:C102"/>
    <mergeCell ref="B103:C103"/>
    <mergeCell ref="B104:C104"/>
    <mergeCell ref="B105:C105"/>
    <mergeCell ref="B106:C106"/>
    <mergeCell ref="B119:C119"/>
    <mergeCell ref="B120:C120"/>
    <mergeCell ref="B121:C121"/>
    <mergeCell ref="B122:C122"/>
    <mergeCell ref="B123:C123"/>
    <mergeCell ref="B124:C124"/>
    <mergeCell ref="B113:C113"/>
    <mergeCell ref="B114:C114"/>
    <mergeCell ref="B115:C115"/>
    <mergeCell ref="B116:C116"/>
    <mergeCell ref="B117:C117"/>
    <mergeCell ref="B118:C118"/>
    <mergeCell ref="B131:C131"/>
    <mergeCell ref="B132:C132"/>
    <mergeCell ref="B133:C133"/>
    <mergeCell ref="B134:C134"/>
    <mergeCell ref="B135:C135"/>
    <mergeCell ref="B136:C136"/>
    <mergeCell ref="B125:C125"/>
    <mergeCell ref="B126:C126"/>
    <mergeCell ref="B127:C127"/>
    <mergeCell ref="B128:C128"/>
    <mergeCell ref="B129:C129"/>
    <mergeCell ref="B130:C130"/>
    <mergeCell ref="B143:C143"/>
    <mergeCell ref="B144:C144"/>
    <mergeCell ref="B145:C145"/>
    <mergeCell ref="B146:C146"/>
    <mergeCell ref="B147:C147"/>
    <mergeCell ref="B148:C148"/>
    <mergeCell ref="B137:C137"/>
    <mergeCell ref="B138:C138"/>
    <mergeCell ref="B139:C139"/>
    <mergeCell ref="B140:C140"/>
    <mergeCell ref="B141:C141"/>
    <mergeCell ref="B142:C142"/>
    <mergeCell ref="B155:C155"/>
    <mergeCell ref="B156:C156"/>
    <mergeCell ref="B157:C157"/>
    <mergeCell ref="B158:C158"/>
    <mergeCell ref="B159:C159"/>
    <mergeCell ref="B160:C160"/>
    <mergeCell ref="B149:C149"/>
    <mergeCell ref="B150:C150"/>
    <mergeCell ref="B151:C151"/>
    <mergeCell ref="B152:C152"/>
    <mergeCell ref="B153:C153"/>
    <mergeCell ref="B154:C154"/>
    <mergeCell ref="B167:C167"/>
    <mergeCell ref="B168:C168"/>
    <mergeCell ref="B169:C169"/>
    <mergeCell ref="B170:C170"/>
    <mergeCell ref="B171:C171"/>
    <mergeCell ref="B172:C172"/>
    <mergeCell ref="B161:C161"/>
    <mergeCell ref="B162:C162"/>
    <mergeCell ref="B163:C163"/>
    <mergeCell ref="B164:C164"/>
    <mergeCell ref="B165:C165"/>
    <mergeCell ref="B166:C166"/>
    <mergeCell ref="B179:C179"/>
    <mergeCell ref="B180:C180"/>
    <mergeCell ref="B181:C181"/>
    <mergeCell ref="B182:C182"/>
    <mergeCell ref="B183:C183"/>
    <mergeCell ref="B184:C184"/>
    <mergeCell ref="B173:C173"/>
    <mergeCell ref="B174:C174"/>
    <mergeCell ref="B175:C175"/>
    <mergeCell ref="B176:C176"/>
    <mergeCell ref="B177:C177"/>
    <mergeCell ref="B178:C178"/>
    <mergeCell ref="B191:C191"/>
    <mergeCell ref="B192:C192"/>
    <mergeCell ref="B193:C193"/>
    <mergeCell ref="B194:C194"/>
    <mergeCell ref="B195:C195"/>
    <mergeCell ref="B196:C196"/>
    <mergeCell ref="B185:C185"/>
    <mergeCell ref="B186:C186"/>
    <mergeCell ref="B187:C187"/>
    <mergeCell ref="B188:C188"/>
    <mergeCell ref="B189:C189"/>
    <mergeCell ref="B190:C190"/>
    <mergeCell ref="B203:C203"/>
    <mergeCell ref="B204:C204"/>
    <mergeCell ref="B205:C205"/>
    <mergeCell ref="B206:C206"/>
    <mergeCell ref="B207:C207"/>
    <mergeCell ref="B208:C208"/>
    <mergeCell ref="B197:C197"/>
    <mergeCell ref="B198:C198"/>
    <mergeCell ref="B199:C199"/>
    <mergeCell ref="B200:C200"/>
    <mergeCell ref="B201:C201"/>
    <mergeCell ref="B202:C202"/>
    <mergeCell ref="B215:C215"/>
    <mergeCell ref="B216:C216"/>
    <mergeCell ref="B217:C217"/>
    <mergeCell ref="B218:C218"/>
    <mergeCell ref="B219:C219"/>
    <mergeCell ref="B220:C220"/>
    <mergeCell ref="B209:C209"/>
    <mergeCell ref="B210:C210"/>
    <mergeCell ref="B211:C211"/>
    <mergeCell ref="B212:C212"/>
    <mergeCell ref="B213:C213"/>
    <mergeCell ref="B214:C214"/>
    <mergeCell ref="B227:C227"/>
    <mergeCell ref="B228:C228"/>
    <mergeCell ref="B229:C229"/>
    <mergeCell ref="B230:C230"/>
    <mergeCell ref="B231:C231"/>
    <mergeCell ref="B232:C232"/>
    <mergeCell ref="B221:C221"/>
    <mergeCell ref="B222:C222"/>
    <mergeCell ref="B223:C223"/>
    <mergeCell ref="B224:C224"/>
    <mergeCell ref="B225:C225"/>
    <mergeCell ref="B226:C226"/>
    <mergeCell ref="B239:C239"/>
    <mergeCell ref="B240:C240"/>
    <mergeCell ref="B241:C241"/>
    <mergeCell ref="B242:C242"/>
    <mergeCell ref="B243:C243"/>
    <mergeCell ref="B244:C244"/>
    <mergeCell ref="B233:C233"/>
    <mergeCell ref="B234:C234"/>
    <mergeCell ref="B235:C235"/>
    <mergeCell ref="B236:C236"/>
    <mergeCell ref="B237:C237"/>
    <mergeCell ref="B238:C238"/>
    <mergeCell ref="B251:C251"/>
    <mergeCell ref="B252:C252"/>
    <mergeCell ref="B253:C253"/>
    <mergeCell ref="B254:C254"/>
    <mergeCell ref="B255:C255"/>
    <mergeCell ref="B256:C256"/>
    <mergeCell ref="B245:C245"/>
    <mergeCell ref="B246:C246"/>
    <mergeCell ref="B247:C247"/>
    <mergeCell ref="B248:C248"/>
    <mergeCell ref="B249:C249"/>
    <mergeCell ref="B250:C250"/>
    <mergeCell ref="B263:C263"/>
    <mergeCell ref="B264:C264"/>
    <mergeCell ref="B265:C265"/>
    <mergeCell ref="B266:C266"/>
    <mergeCell ref="B267:C267"/>
    <mergeCell ref="B257:C257"/>
    <mergeCell ref="B258:C258"/>
    <mergeCell ref="B259:C259"/>
    <mergeCell ref="B260:C260"/>
    <mergeCell ref="B261:C261"/>
    <mergeCell ref="B262:C262"/>
  </mergeCells>
  <pageMargins left="0.7" right="0.7" top="0.75" bottom="0.75" header="0.3" footer="0.3"/>
  <pageSetup paperSize="9" scale="6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pageSetUpPr fitToPage="1"/>
  </sheetPr>
  <dimension ref="A1:Z119"/>
  <sheetViews>
    <sheetView workbookViewId="0">
      <pane xSplit="1" ySplit="1" topLeftCell="Z69" activePane="bottomRight" state="frozen"/>
      <selection pane="topRight" activeCell="B1" sqref="B1"/>
      <selection pane="bottomLeft" activeCell="A6" sqref="A6"/>
      <selection pane="bottomRight" activeCell="AA16" sqref="AA16"/>
    </sheetView>
  </sheetViews>
  <sheetFormatPr defaultColWidth="8.85546875" defaultRowHeight="12.75" x14ac:dyDescent="0.2"/>
  <cols>
    <col min="1" max="1" width="27" style="1316" customWidth="1"/>
    <col min="2" max="9" width="12" style="1306" customWidth="1"/>
    <col min="10" max="10" width="12" style="1315" customWidth="1"/>
    <col min="11" max="26" width="12" style="1306" customWidth="1"/>
    <col min="27" max="27" width="14.28515625" style="1316" customWidth="1"/>
    <col min="28" max="16384" width="8.85546875" style="1316"/>
  </cols>
  <sheetData>
    <row r="1" spans="1:26" x14ac:dyDescent="0.2">
      <c r="A1" s="1314" t="s">
        <v>994</v>
      </c>
    </row>
    <row r="2" spans="1:26" ht="13.5" thickBot="1" x14ac:dyDescent="0.25">
      <c r="A2" s="1314" t="s">
        <v>1133</v>
      </c>
    </row>
    <row r="3" spans="1:26" s="1319" customFormat="1" ht="26.25" thickBot="1" x14ac:dyDescent="0.25">
      <c r="A3" s="1317" t="s">
        <v>940</v>
      </c>
      <c r="B3" s="1042" t="s">
        <v>941</v>
      </c>
      <c r="C3" s="1042" t="s">
        <v>942</v>
      </c>
      <c r="D3" s="1042" t="s">
        <v>943</v>
      </c>
      <c r="E3" s="1042" t="s">
        <v>944</v>
      </c>
      <c r="F3" s="1042" t="s">
        <v>945</v>
      </c>
      <c r="G3" s="1042" t="s">
        <v>946</v>
      </c>
      <c r="H3" s="1042" t="s">
        <v>947</v>
      </c>
      <c r="I3" s="1042" t="s">
        <v>948</v>
      </c>
      <c r="J3" s="1318" t="s">
        <v>949</v>
      </c>
      <c r="K3" s="1042" t="s">
        <v>950</v>
      </c>
      <c r="L3" s="1042" t="s">
        <v>951</v>
      </c>
      <c r="M3" s="1042" t="s">
        <v>952</v>
      </c>
      <c r="N3" s="1042" t="s">
        <v>953</v>
      </c>
      <c r="O3" s="1042" t="s">
        <v>954</v>
      </c>
      <c r="P3" s="1042" t="s">
        <v>955</v>
      </c>
      <c r="Q3" s="1042" t="s">
        <v>956</v>
      </c>
      <c r="R3" s="1042" t="s">
        <v>957</v>
      </c>
      <c r="S3" s="1042" t="s">
        <v>958</v>
      </c>
      <c r="T3" s="1042" t="s">
        <v>959</v>
      </c>
      <c r="U3" s="1042" t="s">
        <v>960</v>
      </c>
      <c r="V3" s="1042" t="s">
        <v>961</v>
      </c>
      <c r="W3" s="1042" t="s">
        <v>962</v>
      </c>
      <c r="X3" s="1042" t="s">
        <v>963</v>
      </c>
      <c r="Y3" s="1042" t="s">
        <v>964</v>
      </c>
      <c r="Z3" s="1043" t="s">
        <v>965</v>
      </c>
    </row>
    <row r="4" spans="1:26" s="1319" customFormat="1" ht="14.25" thickTop="1" thickBot="1" x14ac:dyDescent="0.25">
      <c r="A4" s="1320" t="s">
        <v>510</v>
      </c>
      <c r="B4" s="1044" t="s">
        <v>966</v>
      </c>
      <c r="C4" s="1044" t="s">
        <v>967</v>
      </c>
      <c r="D4" s="1044" t="s">
        <v>968</v>
      </c>
      <c r="E4" s="1045" t="s">
        <v>969</v>
      </c>
      <c r="F4" s="1044" t="s">
        <v>970</v>
      </c>
      <c r="G4" s="1044" t="s">
        <v>971</v>
      </c>
      <c r="H4" s="1044" t="s">
        <v>972</v>
      </c>
      <c r="I4" s="1044" t="s">
        <v>973</v>
      </c>
      <c r="J4" s="1321" t="s">
        <v>974</v>
      </c>
      <c r="K4" s="1044" t="s">
        <v>975</v>
      </c>
      <c r="L4" s="1045" t="s">
        <v>976</v>
      </c>
      <c r="M4" s="1044" t="s">
        <v>977</v>
      </c>
      <c r="N4" s="1044" t="s">
        <v>978</v>
      </c>
      <c r="O4" s="1044" t="s">
        <v>979</v>
      </c>
      <c r="P4" s="1044" t="s">
        <v>980</v>
      </c>
      <c r="Q4" s="1044" t="s">
        <v>981</v>
      </c>
      <c r="R4" s="1044" t="s">
        <v>982</v>
      </c>
      <c r="S4" s="1044" t="s">
        <v>983</v>
      </c>
      <c r="T4" s="1044" t="s">
        <v>984</v>
      </c>
      <c r="U4" s="1044" t="s">
        <v>985</v>
      </c>
      <c r="V4" s="1044" t="s">
        <v>986</v>
      </c>
      <c r="W4" s="1044" t="s">
        <v>987</v>
      </c>
      <c r="X4" s="1044" t="s">
        <v>988</v>
      </c>
      <c r="Y4" s="1044" t="s">
        <v>989</v>
      </c>
      <c r="Z4" s="1046" t="s">
        <v>990</v>
      </c>
    </row>
    <row r="5" spans="1:26" s="1307" customFormat="1" ht="13.5" thickTop="1" x14ac:dyDescent="0.2">
      <c r="A5" s="1322" t="s">
        <v>1134</v>
      </c>
      <c r="B5" s="1323">
        <v>10568.28</v>
      </c>
      <c r="C5" s="1324" t="s">
        <v>1135</v>
      </c>
      <c r="D5" s="1323">
        <v>10775.88</v>
      </c>
      <c r="E5" s="1324">
        <v>2076.83</v>
      </c>
      <c r="F5" s="1323">
        <v>2179.21</v>
      </c>
      <c r="G5" s="1324">
        <v>16227.31</v>
      </c>
      <c r="H5" s="1323">
        <v>1734.36</v>
      </c>
      <c r="I5" s="1324" t="s">
        <v>1136</v>
      </c>
      <c r="J5" s="1323">
        <v>120.0933</v>
      </c>
      <c r="K5" s="1324">
        <v>44906.94</v>
      </c>
      <c r="L5" s="1323" t="s">
        <v>1137</v>
      </c>
      <c r="M5" s="1324">
        <v>3339.14</v>
      </c>
      <c r="N5" s="1323" t="s">
        <v>1138</v>
      </c>
      <c r="O5" s="1324">
        <v>9608.17</v>
      </c>
      <c r="P5" s="1323">
        <v>1648.12</v>
      </c>
      <c r="Q5" s="1324" t="s">
        <v>1139</v>
      </c>
      <c r="R5" s="1323" t="s">
        <v>1140</v>
      </c>
      <c r="S5" s="1324">
        <v>3613.91</v>
      </c>
      <c r="T5" s="1323">
        <v>10135.92</v>
      </c>
      <c r="U5" s="1324" t="s">
        <v>1141</v>
      </c>
      <c r="V5" s="1323">
        <v>1650.44</v>
      </c>
      <c r="W5" s="1324" t="s">
        <v>1142</v>
      </c>
      <c r="X5" s="1323" t="s">
        <v>1143</v>
      </c>
      <c r="Y5" s="1324" t="s">
        <v>1144</v>
      </c>
      <c r="Z5" s="1323" t="s">
        <v>1145</v>
      </c>
    </row>
    <row r="6" spans="1:26" s="1307" customFormat="1" x14ac:dyDescent="0.2">
      <c r="A6" s="1322" t="s">
        <v>1146</v>
      </c>
      <c r="B6" s="1323">
        <v>10556.43</v>
      </c>
      <c r="C6" s="1324">
        <v>10127</v>
      </c>
      <c r="D6" s="1323">
        <v>10784.67</v>
      </c>
      <c r="E6" s="1324">
        <v>2072.1999999999998</v>
      </c>
      <c r="F6" s="1323">
        <v>2174.64</v>
      </c>
      <c r="G6" s="1324">
        <v>16191.33</v>
      </c>
      <c r="H6" s="1323">
        <v>1719.76</v>
      </c>
      <c r="I6" s="1324" t="s">
        <v>1147</v>
      </c>
      <c r="J6" s="1323">
        <v>119.24680000000001</v>
      </c>
      <c r="K6" s="1324">
        <v>44597.18</v>
      </c>
      <c r="L6" s="1323" t="s">
        <v>1148</v>
      </c>
      <c r="M6" s="1324">
        <v>3356.82</v>
      </c>
      <c r="N6" s="1323">
        <v>9.92</v>
      </c>
      <c r="O6" s="1324">
        <v>9600.25</v>
      </c>
      <c r="P6" s="1323">
        <v>1566.5</v>
      </c>
      <c r="Q6" s="1324" t="s">
        <v>1149</v>
      </c>
      <c r="R6" s="1323" t="s">
        <v>1150</v>
      </c>
      <c r="S6" s="1324">
        <v>3584.82</v>
      </c>
      <c r="T6" s="1323">
        <v>10123.64</v>
      </c>
      <c r="U6" s="1324" t="s">
        <v>1151</v>
      </c>
      <c r="V6" s="1323">
        <v>1648.44</v>
      </c>
      <c r="W6" s="1324" t="s">
        <v>1152</v>
      </c>
      <c r="X6" s="1323" t="s">
        <v>1153</v>
      </c>
      <c r="Y6" s="1324" t="s">
        <v>1154</v>
      </c>
      <c r="Z6" s="1323" t="s">
        <v>1155</v>
      </c>
    </row>
    <row r="7" spans="1:26" s="1307" customFormat="1" x14ac:dyDescent="0.2">
      <c r="A7" s="1322" t="s">
        <v>1156</v>
      </c>
      <c r="B7" s="1325">
        <v>10553.24</v>
      </c>
      <c r="C7" s="1326">
        <v>10073.57</v>
      </c>
      <c r="D7" s="1325">
        <v>10721.24</v>
      </c>
      <c r="E7" s="1326">
        <v>2063.41</v>
      </c>
      <c r="F7" s="1325">
        <v>2168.56</v>
      </c>
      <c r="G7" s="1326">
        <v>16152.84</v>
      </c>
      <c r="H7" s="1325">
        <v>1711.8</v>
      </c>
      <c r="I7" s="1326">
        <v>210.36</v>
      </c>
      <c r="J7" s="1325">
        <v>120.1687</v>
      </c>
      <c r="K7" s="1326">
        <v>44410.03</v>
      </c>
      <c r="L7" s="1325">
        <v>12.54</v>
      </c>
      <c r="M7" s="1326">
        <v>3358.72</v>
      </c>
      <c r="N7" s="1325">
        <v>9.93</v>
      </c>
      <c r="O7" s="1326">
        <v>9676.17</v>
      </c>
      <c r="P7" s="1325">
        <v>1559.68</v>
      </c>
      <c r="Q7" s="1326">
        <v>120.91</v>
      </c>
      <c r="R7" s="1325">
        <v>265.91000000000003</v>
      </c>
      <c r="S7" s="1326">
        <v>3570.39</v>
      </c>
      <c r="T7" s="1325">
        <v>10072.969999999999</v>
      </c>
      <c r="U7" s="1326">
        <v>87.03</v>
      </c>
      <c r="V7" s="1325">
        <v>1646.56</v>
      </c>
      <c r="W7" s="1326">
        <v>13743.89</v>
      </c>
      <c r="X7" s="1325">
        <v>417.72</v>
      </c>
      <c r="Y7" s="1326">
        <v>18224.07</v>
      </c>
      <c r="Z7" s="1325">
        <v>13391</v>
      </c>
    </row>
    <row r="8" spans="1:26" s="1307" customFormat="1" x14ac:dyDescent="0.2">
      <c r="A8" s="1322" t="s">
        <v>1157</v>
      </c>
      <c r="B8" s="1325">
        <v>10649.16</v>
      </c>
      <c r="C8" s="1326">
        <v>10094.14</v>
      </c>
      <c r="D8" s="1325">
        <v>10710.63</v>
      </c>
      <c r="E8" s="1326">
        <v>2078.0100000000002</v>
      </c>
      <c r="F8" s="1325">
        <v>2191.14</v>
      </c>
      <c r="G8" s="1326">
        <v>16313.09</v>
      </c>
      <c r="H8" s="1325">
        <v>1706.02</v>
      </c>
      <c r="I8" s="1326">
        <v>208.71</v>
      </c>
      <c r="J8" s="1325">
        <v>120.31459999999998</v>
      </c>
      <c r="K8" s="1326">
        <v>44374.66</v>
      </c>
      <c r="L8" s="1325">
        <v>12.5</v>
      </c>
      <c r="M8" s="1326">
        <v>3377.97</v>
      </c>
      <c r="N8" s="1325">
        <v>9.93</v>
      </c>
      <c r="O8" s="1326">
        <v>9710.3799999999992</v>
      </c>
      <c r="P8" s="1325">
        <v>1584.22</v>
      </c>
      <c r="Q8" s="1326">
        <v>120.48</v>
      </c>
      <c r="R8" s="1325">
        <v>263.05</v>
      </c>
      <c r="S8" s="1326">
        <v>3556.73</v>
      </c>
      <c r="T8" s="1325">
        <v>10092.92</v>
      </c>
      <c r="U8" s="1326">
        <v>86.67</v>
      </c>
      <c r="V8" s="1325">
        <v>1659.32</v>
      </c>
      <c r="W8" s="1326">
        <v>13868</v>
      </c>
      <c r="X8" s="1325">
        <v>418.03</v>
      </c>
      <c r="Y8" s="1326">
        <v>18473.97</v>
      </c>
      <c r="Z8" s="1325">
        <v>13339</v>
      </c>
    </row>
    <row r="9" spans="1:26" s="1307" customFormat="1" x14ac:dyDescent="0.2">
      <c r="A9" s="1322" t="s">
        <v>1158</v>
      </c>
      <c r="B9" s="1323">
        <v>10729</v>
      </c>
      <c r="C9" s="1324">
        <v>10162.76</v>
      </c>
      <c r="D9" s="1323">
        <v>10772.64</v>
      </c>
      <c r="E9" s="1324">
        <v>2097.79</v>
      </c>
      <c r="F9" s="1323">
        <v>2214.92</v>
      </c>
      <c r="G9" s="1324">
        <v>16489.27</v>
      </c>
      <c r="H9" s="1323">
        <v>1702.78</v>
      </c>
      <c r="I9" s="1324">
        <v>209.08</v>
      </c>
      <c r="J9" s="1323">
        <v>121.8326</v>
      </c>
      <c r="K9" s="1324">
        <v>44370.23</v>
      </c>
      <c r="L9" s="1323">
        <v>12.49</v>
      </c>
      <c r="M9" s="1324">
        <v>1702.78</v>
      </c>
      <c r="N9" s="1323">
        <v>9.9600000000000009</v>
      </c>
      <c r="O9" s="1324">
        <v>9770.5</v>
      </c>
      <c r="P9" s="1323">
        <v>1601.64</v>
      </c>
      <c r="Q9" s="1324">
        <v>120.3</v>
      </c>
      <c r="R9" s="1323">
        <v>261.31</v>
      </c>
      <c r="S9" s="1324">
        <v>3549.74</v>
      </c>
      <c r="T9" s="1323">
        <v>10160.9</v>
      </c>
      <c r="U9" s="1324">
        <v>86.55</v>
      </c>
      <c r="V9" s="1323">
        <v>1680.6</v>
      </c>
      <c r="W9" s="1324">
        <v>14126.66</v>
      </c>
      <c r="X9" s="1323">
        <v>422.61</v>
      </c>
      <c r="Y9" s="1324">
        <v>18817.61</v>
      </c>
      <c r="Z9" s="1323">
        <v>13313</v>
      </c>
    </row>
    <row r="10" spans="1:26" s="1307" customFormat="1" x14ac:dyDescent="0.2">
      <c r="A10" s="1322" t="s">
        <v>1159</v>
      </c>
      <c r="B10" s="1323">
        <v>10759.05</v>
      </c>
      <c r="C10" s="1324">
        <v>10225.83</v>
      </c>
      <c r="D10" s="1323">
        <v>10878.93</v>
      </c>
      <c r="E10" s="1324">
        <v>2130.0700000000002</v>
      </c>
      <c r="F10" s="1323">
        <v>2247.4499999999998</v>
      </c>
      <c r="G10" s="1324">
        <v>16729.37</v>
      </c>
      <c r="H10" s="1323">
        <v>1718.36</v>
      </c>
      <c r="I10" s="1324">
        <v>210.58</v>
      </c>
      <c r="J10" s="1323">
        <v>122.74549999999999</v>
      </c>
      <c r="K10" s="1324">
        <v>44843.59</v>
      </c>
      <c r="L10" s="1323">
        <v>12.48</v>
      </c>
      <c r="M10" s="1324">
        <v>3451.61</v>
      </c>
      <c r="N10" s="1323">
        <v>10.130000000000001</v>
      </c>
      <c r="O10" s="1324">
        <v>9860.76</v>
      </c>
      <c r="P10" s="1323">
        <v>1622.52</v>
      </c>
      <c r="Q10" s="1324">
        <v>121.17</v>
      </c>
      <c r="R10" s="1323">
        <v>260.82</v>
      </c>
      <c r="S10" s="1324">
        <v>3583.72</v>
      </c>
      <c r="T10" s="1323">
        <v>10225.36</v>
      </c>
      <c r="U10" s="1324">
        <v>87.27</v>
      </c>
      <c r="V10" s="1323">
        <v>1704.43</v>
      </c>
      <c r="W10" s="1324">
        <v>14434.83</v>
      </c>
      <c r="X10" s="1323">
        <v>427.98</v>
      </c>
      <c r="Y10" s="1324">
        <v>19038.52</v>
      </c>
      <c r="Z10" s="1323">
        <v>13440</v>
      </c>
    </row>
    <row r="11" spans="1:26" s="1307" customFormat="1" x14ac:dyDescent="0.2">
      <c r="A11" s="1322" t="s">
        <v>1160</v>
      </c>
      <c r="B11" s="1323">
        <v>10644.08</v>
      </c>
      <c r="C11" s="1324">
        <v>10246.370000000001</v>
      </c>
      <c r="D11" s="1323">
        <v>10820.5</v>
      </c>
      <c r="E11" s="1324">
        <v>2151.11</v>
      </c>
      <c r="F11" s="1323">
        <v>2243.14</v>
      </c>
      <c r="G11" s="1324">
        <v>16697.330000000002</v>
      </c>
      <c r="H11" s="1323">
        <v>1738.17</v>
      </c>
      <c r="I11" s="1324">
        <v>211.4</v>
      </c>
      <c r="J11" s="1323">
        <v>124.6647</v>
      </c>
      <c r="K11" s="1324">
        <v>45288.15</v>
      </c>
      <c r="L11" s="1323">
        <v>12.49</v>
      </c>
      <c r="M11" s="1324">
        <v>3462.85</v>
      </c>
      <c r="N11" s="1323">
        <v>10.24</v>
      </c>
      <c r="O11" s="1324">
        <v>9874.5499999999993</v>
      </c>
      <c r="P11" s="1323" t="s">
        <v>1161</v>
      </c>
      <c r="Q11" s="1324">
        <v>122.79</v>
      </c>
      <c r="R11" s="1323">
        <v>264.14999999999998</v>
      </c>
      <c r="S11" s="1324">
        <v>3624.03</v>
      </c>
      <c r="T11" s="1323">
        <v>10251.780000000001</v>
      </c>
      <c r="U11" s="1324">
        <v>87.98</v>
      </c>
      <c r="V11" s="1323">
        <v>1686.09</v>
      </c>
      <c r="W11" s="1324">
        <v>14481.52</v>
      </c>
      <c r="X11" s="1323">
        <v>429.14</v>
      </c>
      <c r="Y11" s="1324">
        <v>18875.73</v>
      </c>
      <c r="Z11" s="1323">
        <v>13592</v>
      </c>
    </row>
    <row r="12" spans="1:26" s="1307" customFormat="1" x14ac:dyDescent="0.2">
      <c r="A12" s="1322" t="s">
        <v>1162</v>
      </c>
      <c r="B12" s="1323">
        <v>10746.49</v>
      </c>
      <c r="C12" s="1324">
        <v>10336.719999999999</v>
      </c>
      <c r="D12" s="1323">
        <v>10837.76</v>
      </c>
      <c r="E12" s="1324">
        <v>2153.8000000000002</v>
      </c>
      <c r="F12" s="1323">
        <v>2265.83</v>
      </c>
      <c r="G12" s="1324">
        <v>16879.849999999999</v>
      </c>
      <c r="H12" s="1323">
        <v>1736.28</v>
      </c>
      <c r="I12" s="1324">
        <v>211.96</v>
      </c>
      <c r="J12" s="1323">
        <v>127.32799999999999</v>
      </c>
      <c r="K12" s="1324">
        <v>45324.480000000003</v>
      </c>
      <c r="L12" s="1323">
        <v>12.65</v>
      </c>
      <c r="M12" s="1324">
        <v>3473.79</v>
      </c>
      <c r="N12" s="1323">
        <v>10.25</v>
      </c>
      <c r="O12" s="1324">
        <v>10005.52</v>
      </c>
      <c r="P12" s="1323">
        <v>1597.68</v>
      </c>
      <c r="Q12" s="1324">
        <v>122.62</v>
      </c>
      <c r="R12" s="1323">
        <v>260.42</v>
      </c>
      <c r="S12" s="1324">
        <v>3621.14</v>
      </c>
      <c r="T12" s="1323">
        <v>10338.77</v>
      </c>
      <c r="U12" s="1324">
        <v>87.48</v>
      </c>
      <c r="V12" s="1323">
        <v>1704.34</v>
      </c>
      <c r="W12" s="1324">
        <v>14635.11</v>
      </c>
      <c r="X12" s="1323">
        <v>433.4</v>
      </c>
      <c r="Y12" s="1324">
        <v>19030.78</v>
      </c>
      <c r="Z12" s="1323">
        <v>13581</v>
      </c>
    </row>
    <row r="13" spans="1:26" s="1307" customFormat="1" x14ac:dyDescent="0.2">
      <c r="A13" s="1322" t="s">
        <v>1163</v>
      </c>
      <c r="B13" s="1323">
        <v>10705.88</v>
      </c>
      <c r="C13" s="1324">
        <v>10326.73</v>
      </c>
      <c r="D13" s="1323">
        <v>10774.98</v>
      </c>
      <c r="E13" s="1324">
        <v>2155.7600000000002</v>
      </c>
      <c r="F13" s="1323">
        <v>2256.0500000000002</v>
      </c>
      <c r="G13" s="1324">
        <v>16800.169999999998</v>
      </c>
      <c r="H13" s="1323">
        <v>1744.31</v>
      </c>
      <c r="I13" s="1324">
        <v>210.5</v>
      </c>
      <c r="J13" s="1323">
        <v>127.46610000000001</v>
      </c>
      <c r="K13" s="1324">
        <v>45507.839999999997</v>
      </c>
      <c r="L13" s="1323">
        <v>12.67</v>
      </c>
      <c r="M13" s="1324">
        <v>3489.59</v>
      </c>
      <c r="N13" s="1323">
        <v>10.29</v>
      </c>
      <c r="O13" s="1324">
        <v>9992.92</v>
      </c>
      <c r="P13" s="1323">
        <v>1596.81</v>
      </c>
      <c r="Q13" s="1324">
        <v>123.22</v>
      </c>
      <c r="R13" s="1323">
        <v>262.32</v>
      </c>
      <c r="S13" s="1324">
        <v>3639.12</v>
      </c>
      <c r="T13" s="1323">
        <v>10338.93</v>
      </c>
      <c r="U13" s="1324">
        <v>87.9</v>
      </c>
      <c r="V13" s="1323">
        <v>1677.96</v>
      </c>
      <c r="W13" s="1324">
        <v>14584.41</v>
      </c>
      <c r="X13" s="1323">
        <v>433.81</v>
      </c>
      <c r="Y13" s="1324">
        <v>19059.7</v>
      </c>
      <c r="Z13" s="1323">
        <v>13648</v>
      </c>
    </row>
    <row r="14" spans="1:26" s="1307" customFormat="1" x14ac:dyDescent="0.2">
      <c r="A14" s="1322" t="s">
        <v>1164</v>
      </c>
      <c r="B14" s="1323">
        <v>10679.82</v>
      </c>
      <c r="C14" s="1324">
        <v>10400.06</v>
      </c>
      <c r="D14" s="1323">
        <v>10664.88</v>
      </c>
      <c r="E14" s="1324">
        <v>2170.81</v>
      </c>
      <c r="F14" s="1323">
        <v>2270.16</v>
      </c>
      <c r="G14" s="1324">
        <v>16908.13</v>
      </c>
      <c r="H14" s="1323">
        <v>1756.7</v>
      </c>
      <c r="I14" s="1324">
        <v>211.12</v>
      </c>
      <c r="J14" s="1323">
        <v>129.459</v>
      </c>
      <c r="K14" s="1324">
        <v>45823.89</v>
      </c>
      <c r="L14" s="1323">
        <v>12.72</v>
      </c>
      <c r="M14" s="1324">
        <v>3517.33</v>
      </c>
      <c r="N14" s="1323">
        <v>10.29</v>
      </c>
      <c r="O14" s="1324">
        <v>9947.7999999999993</v>
      </c>
      <c r="P14" s="1323">
        <v>1755.89</v>
      </c>
      <c r="Q14" s="1324">
        <v>124.22</v>
      </c>
      <c r="R14" s="1323">
        <v>264.58999999999997</v>
      </c>
      <c r="S14" s="1324">
        <v>3667.5</v>
      </c>
      <c r="T14" s="1323">
        <v>10415.81</v>
      </c>
      <c r="U14" s="1324">
        <v>88.7</v>
      </c>
      <c r="V14" s="1323">
        <v>1665.26</v>
      </c>
      <c r="W14" s="1324">
        <v>14623.11</v>
      </c>
      <c r="X14" s="1323">
        <v>437.38</v>
      </c>
      <c r="Y14" s="1324">
        <v>18993.59</v>
      </c>
      <c r="Z14" s="1323">
        <v>13755</v>
      </c>
    </row>
    <row r="15" spans="1:26" s="1307" customFormat="1" x14ac:dyDescent="0.2">
      <c r="A15" s="1322" t="s">
        <v>1165</v>
      </c>
      <c r="B15" s="1323">
        <v>10808.7</v>
      </c>
      <c r="C15" s="1324">
        <v>10487.29</v>
      </c>
      <c r="D15" s="1323">
        <v>10718.23</v>
      </c>
      <c r="E15" s="1324">
        <v>2178.69</v>
      </c>
      <c r="F15" s="1323">
        <v>2283.6799999999998</v>
      </c>
      <c r="G15" s="1324">
        <v>17011.18</v>
      </c>
      <c r="H15" s="1323">
        <v>1758.5</v>
      </c>
      <c r="I15" s="1324">
        <v>211.87</v>
      </c>
      <c r="J15" s="1323">
        <v>129.5804</v>
      </c>
      <c r="K15" s="1324">
        <v>45928.05</v>
      </c>
      <c r="L15" s="1323">
        <v>12.91</v>
      </c>
      <c r="M15" s="1324">
        <v>3528.64</v>
      </c>
      <c r="N15" s="1323">
        <v>10.37</v>
      </c>
      <c r="O15" s="1324">
        <v>10042.84</v>
      </c>
      <c r="P15" s="1323">
        <v>1771.16</v>
      </c>
      <c r="Q15" s="1324">
        <v>124.47</v>
      </c>
      <c r="R15" s="1323">
        <v>264.83</v>
      </c>
      <c r="S15" s="1324">
        <v>3675.47</v>
      </c>
      <c r="T15" s="1323">
        <v>10485.219999999999</v>
      </c>
      <c r="U15" s="1324">
        <v>88.63</v>
      </c>
      <c r="V15" s="1323">
        <v>1671.97</v>
      </c>
      <c r="W15" s="1324">
        <v>14539.08</v>
      </c>
      <c r="X15" s="1323">
        <v>440.12</v>
      </c>
      <c r="Y15" s="1324">
        <v>19125.169999999998</v>
      </c>
      <c r="Z15" s="1323">
        <v>13785</v>
      </c>
    </row>
    <row r="16" spans="1:26" s="1307" customFormat="1" x14ac:dyDescent="0.2">
      <c r="A16" s="1322" t="s">
        <v>1166</v>
      </c>
      <c r="B16" s="1323">
        <v>10712.5</v>
      </c>
      <c r="C16" s="1324">
        <v>10460.040000000001</v>
      </c>
      <c r="D16" s="1323">
        <v>10550.07</v>
      </c>
      <c r="E16" s="1324">
        <v>2174.06</v>
      </c>
      <c r="F16" s="1323">
        <v>2275.0500000000002</v>
      </c>
      <c r="G16" s="1324">
        <v>16947.47</v>
      </c>
      <c r="H16" s="1323">
        <v>1753.6</v>
      </c>
      <c r="I16" s="1324">
        <v>211.89</v>
      </c>
      <c r="J16" s="1323">
        <v>129.47799999999998</v>
      </c>
      <c r="K16" s="1324">
        <v>45837.52</v>
      </c>
      <c r="L16" s="1323">
        <v>12.89</v>
      </c>
      <c r="M16" s="1324">
        <v>3518.62</v>
      </c>
      <c r="N16" s="1323">
        <v>10.36</v>
      </c>
      <c r="O16" s="1324">
        <v>10001.81</v>
      </c>
      <c r="P16" s="1323">
        <v>1780.2</v>
      </c>
      <c r="Q16" s="1324">
        <v>124.18</v>
      </c>
      <c r="R16" s="1323">
        <v>264.45999999999998</v>
      </c>
      <c r="S16" s="1324">
        <v>3666.82</v>
      </c>
      <c r="T16" s="1323">
        <v>10463.219999999999</v>
      </c>
      <c r="U16" s="1324">
        <v>88.19</v>
      </c>
      <c r="V16" s="1323">
        <v>1677.58</v>
      </c>
      <c r="W16" s="1324">
        <v>14488.48</v>
      </c>
      <c r="X16" s="1323">
        <v>440.52</v>
      </c>
      <c r="Y16" s="1324">
        <v>19179.080000000002</v>
      </c>
      <c r="Z16" s="1323">
        <v>13752</v>
      </c>
    </row>
    <row r="17" spans="1:26" s="1307" customFormat="1" x14ac:dyDescent="0.2">
      <c r="A17" s="1322" t="s">
        <v>1167</v>
      </c>
      <c r="B17" s="1323" t="s">
        <v>1168</v>
      </c>
      <c r="C17" s="1324" t="s">
        <v>1169</v>
      </c>
      <c r="D17" s="1323" t="s">
        <v>1170</v>
      </c>
      <c r="E17" s="1324" t="s">
        <v>1171</v>
      </c>
      <c r="F17" s="1323">
        <v>2276.31</v>
      </c>
      <c r="G17" s="1324" t="s">
        <v>1172</v>
      </c>
      <c r="H17" s="1323" t="s">
        <v>1173</v>
      </c>
      <c r="I17" s="1324" t="s">
        <v>1174</v>
      </c>
      <c r="J17" s="1323">
        <v>130.43809999999999</v>
      </c>
      <c r="K17" s="1324" t="s">
        <v>1175</v>
      </c>
      <c r="L17" s="1323" t="s">
        <v>1176</v>
      </c>
      <c r="M17" s="1324" t="s">
        <v>1177</v>
      </c>
      <c r="N17" s="1323" t="s">
        <v>1178</v>
      </c>
      <c r="O17" s="1324" t="s">
        <v>1179</v>
      </c>
      <c r="P17" s="1323" t="s">
        <v>1180</v>
      </c>
      <c r="Q17" s="1324" t="s">
        <v>1181</v>
      </c>
      <c r="R17" s="1323" t="s">
        <v>1182</v>
      </c>
      <c r="S17" s="1324" t="s">
        <v>1183</v>
      </c>
      <c r="T17" s="1323" t="s">
        <v>1184</v>
      </c>
      <c r="U17" s="1324" t="s">
        <v>1185</v>
      </c>
      <c r="V17" s="1323" t="s">
        <v>1186</v>
      </c>
      <c r="W17" s="1324" t="s">
        <v>1187</v>
      </c>
      <c r="X17" s="1323" t="s">
        <v>1188</v>
      </c>
      <c r="Y17" s="1324" t="s">
        <v>1189</v>
      </c>
      <c r="Z17" s="1323" t="s">
        <v>1190</v>
      </c>
    </row>
    <row r="18" spans="1:26" s="1307" customFormat="1" x14ac:dyDescent="0.2">
      <c r="A18" s="1322" t="s">
        <v>1191</v>
      </c>
      <c r="B18" s="1323" t="s">
        <v>1192</v>
      </c>
      <c r="C18" s="1324" t="s">
        <v>1193</v>
      </c>
      <c r="D18" s="1323" t="s">
        <v>1194</v>
      </c>
      <c r="E18" s="1324" t="s">
        <v>1195</v>
      </c>
      <c r="F18" s="1323">
        <v>2275.42</v>
      </c>
      <c r="G18" s="1324" t="s">
        <v>1196</v>
      </c>
      <c r="H18" s="1323" t="s">
        <v>1197</v>
      </c>
      <c r="I18" s="1324" t="s">
        <v>1198</v>
      </c>
      <c r="J18" s="1323">
        <v>129.42930000000001</v>
      </c>
      <c r="K18" s="1324" t="s">
        <v>1199</v>
      </c>
      <c r="L18" s="1323" t="s">
        <v>1200</v>
      </c>
      <c r="M18" s="1324" t="s">
        <v>1201</v>
      </c>
      <c r="N18" s="1323" t="s">
        <v>1202</v>
      </c>
      <c r="O18" s="1324" t="s">
        <v>1203</v>
      </c>
      <c r="P18" s="1323" t="s">
        <v>1204</v>
      </c>
      <c r="Q18" s="1324" t="s">
        <v>1205</v>
      </c>
      <c r="R18" s="1323" t="s">
        <v>1206</v>
      </c>
      <c r="S18" s="1324" t="s">
        <v>1207</v>
      </c>
      <c r="T18" s="1323" t="s">
        <v>1208</v>
      </c>
      <c r="U18" s="1324" t="s">
        <v>1209</v>
      </c>
      <c r="V18" s="1323" t="s">
        <v>1210</v>
      </c>
      <c r="W18" s="1324" t="s">
        <v>1211</v>
      </c>
      <c r="X18" s="1323" t="s">
        <v>1212</v>
      </c>
      <c r="Y18" s="1324" t="s">
        <v>1213</v>
      </c>
      <c r="Z18" s="1323" t="s">
        <v>1214</v>
      </c>
    </row>
    <row r="19" spans="1:26" s="1307" customFormat="1" x14ac:dyDescent="0.2">
      <c r="A19" s="1322" t="s">
        <v>1215</v>
      </c>
      <c r="B19" s="1323">
        <v>10595.85</v>
      </c>
      <c r="C19" s="1324">
        <v>10431.290000000001</v>
      </c>
      <c r="D19" s="1323">
        <v>10806.74</v>
      </c>
      <c r="E19" s="1324">
        <v>2185.36</v>
      </c>
      <c r="F19" s="1323">
        <v>2271.85</v>
      </c>
      <c r="G19" s="1324">
        <v>16919.77</v>
      </c>
      <c r="H19" s="1323">
        <v>1754.12</v>
      </c>
      <c r="I19" s="1324">
        <v>211.72</v>
      </c>
      <c r="J19" s="1323">
        <v>128.77160000000001</v>
      </c>
      <c r="K19" s="1324">
        <v>45883.39</v>
      </c>
      <c r="L19" s="1323">
        <v>12.92</v>
      </c>
      <c r="M19" s="1324">
        <v>3559.19</v>
      </c>
      <c r="N19" s="1323">
        <v>10.41</v>
      </c>
      <c r="O19" s="1324">
        <v>10040.73</v>
      </c>
      <c r="P19" s="1323">
        <v>1762.52</v>
      </c>
      <c r="Q19" s="1324">
        <v>118.93</v>
      </c>
      <c r="R19" s="1323">
        <v>264.32</v>
      </c>
      <c r="S19" s="1324">
        <v>3671.17</v>
      </c>
      <c r="T19" s="1323">
        <v>10482.24</v>
      </c>
      <c r="U19" s="1324">
        <v>88.48</v>
      </c>
      <c r="V19" s="1323">
        <v>1641.94</v>
      </c>
      <c r="W19" s="1324">
        <v>14355.12</v>
      </c>
      <c r="X19" s="1323">
        <v>440.54</v>
      </c>
      <c r="Y19" s="1324">
        <v>19397.46</v>
      </c>
      <c r="Z19" s="1323">
        <v>13768</v>
      </c>
    </row>
    <row r="20" spans="1:26" s="1307" customFormat="1" x14ac:dyDescent="0.2">
      <c r="A20" s="1322" t="s">
        <v>1216</v>
      </c>
      <c r="B20" s="1323">
        <v>10690.29</v>
      </c>
      <c r="C20" s="1324">
        <v>10422.99</v>
      </c>
      <c r="D20" s="1323">
        <v>10942.51</v>
      </c>
      <c r="E20" s="1324">
        <v>2195.0100000000002</v>
      </c>
      <c r="F20" s="1323">
        <v>2284.7600000000002</v>
      </c>
      <c r="G20" s="1324">
        <v>17014.849999999999</v>
      </c>
      <c r="H20" s="1323">
        <v>1754.09</v>
      </c>
      <c r="I20" s="1324">
        <v>210.74</v>
      </c>
      <c r="J20" s="1323">
        <v>128.52500000000001</v>
      </c>
      <c r="K20" s="1324">
        <v>45914.45</v>
      </c>
      <c r="L20" s="1323">
        <v>12.88</v>
      </c>
      <c r="M20" s="1324">
        <v>3547.35</v>
      </c>
      <c r="N20" s="1323">
        <v>10.42</v>
      </c>
      <c r="O20" s="1324">
        <v>10138.41</v>
      </c>
      <c r="P20" s="1323">
        <v>1771.31</v>
      </c>
      <c r="Q20" s="1324">
        <v>119</v>
      </c>
      <c r="R20" s="1323">
        <v>264.66000000000003</v>
      </c>
      <c r="S20" s="1324">
        <v>3671.69</v>
      </c>
      <c r="T20" s="1323">
        <v>10505.06</v>
      </c>
      <c r="U20" s="1324">
        <v>88.37</v>
      </c>
      <c r="V20" s="1323">
        <v>1637.93</v>
      </c>
      <c r="W20" s="1324">
        <v>14335.06</v>
      </c>
      <c r="X20" s="1323">
        <v>441.46</v>
      </c>
      <c r="Y20" s="1324">
        <v>19640.12</v>
      </c>
      <c r="Z20" s="1323">
        <v>13770</v>
      </c>
    </row>
    <row r="21" spans="1:26" s="1307" customFormat="1" x14ac:dyDescent="0.2">
      <c r="A21" s="1322" t="s">
        <v>1217</v>
      </c>
      <c r="B21" s="1323">
        <v>10640.43</v>
      </c>
      <c r="C21" s="1324">
        <v>10511.25</v>
      </c>
      <c r="D21" s="1323">
        <v>10866.9</v>
      </c>
      <c r="E21" s="1324">
        <v>2203.15</v>
      </c>
      <c r="F21" s="1323">
        <v>2285.58</v>
      </c>
      <c r="G21" s="1324">
        <v>17023.349999999999</v>
      </c>
      <c r="H21" s="1323">
        <v>1766.32</v>
      </c>
      <c r="I21" s="1324">
        <v>209.92</v>
      </c>
      <c r="J21" s="1323">
        <v>128.37209999999999</v>
      </c>
      <c r="K21" s="1324">
        <v>46176.98</v>
      </c>
      <c r="L21" s="1323">
        <v>12.97</v>
      </c>
      <c r="M21" s="1324">
        <v>3556.81</v>
      </c>
      <c r="N21" s="1323">
        <v>10.47</v>
      </c>
      <c r="O21" s="1324">
        <v>10000.780000000001</v>
      </c>
      <c r="P21" s="1323">
        <v>1769.42</v>
      </c>
      <c r="Q21" s="1324">
        <v>119.77</v>
      </c>
      <c r="R21" s="1323">
        <v>265.64</v>
      </c>
      <c r="S21" s="1324">
        <v>3695.07</v>
      </c>
      <c r="T21" s="1323">
        <v>10515.6</v>
      </c>
      <c r="U21" s="1324">
        <v>88.54</v>
      </c>
      <c r="V21" s="1323">
        <v>1638.25</v>
      </c>
      <c r="W21" s="1324">
        <v>14224.53</v>
      </c>
      <c r="X21" s="1323">
        <v>441.72</v>
      </c>
      <c r="Y21" s="1324">
        <v>19446.43</v>
      </c>
      <c r="Z21" s="1323">
        <v>13858</v>
      </c>
    </row>
    <row r="22" spans="1:26" s="1307" customFormat="1" x14ac:dyDescent="0.2">
      <c r="A22" s="1322" t="s">
        <v>1218</v>
      </c>
      <c r="B22" s="1323">
        <v>10525.94</v>
      </c>
      <c r="C22" s="1324">
        <v>10548.62</v>
      </c>
      <c r="D22" s="1323">
        <v>10818.53</v>
      </c>
      <c r="E22" s="1324">
        <v>2199.8000000000002</v>
      </c>
      <c r="F22" s="1323">
        <v>2266.11</v>
      </c>
      <c r="G22" s="1324">
        <v>16882.080000000002</v>
      </c>
      <c r="H22" s="1323">
        <v>1770.64</v>
      </c>
      <c r="I22" s="1324">
        <v>208.38</v>
      </c>
      <c r="J22" s="1323">
        <v>127.30950000000001</v>
      </c>
      <c r="K22" s="1324">
        <v>46199.48</v>
      </c>
      <c r="L22" s="1323">
        <v>12.91</v>
      </c>
      <c r="M22" s="1324">
        <v>3549.86</v>
      </c>
      <c r="N22" s="1323">
        <v>10.47</v>
      </c>
      <c r="O22" s="1324">
        <v>9841.26</v>
      </c>
      <c r="P22" s="1323">
        <v>1745.55</v>
      </c>
      <c r="Q22" s="1324">
        <v>12.1</v>
      </c>
      <c r="R22" s="1323">
        <v>266.86</v>
      </c>
      <c r="S22" s="1324">
        <v>3704.82</v>
      </c>
      <c r="T22" s="1323">
        <v>10484.620000000001</v>
      </c>
      <c r="U22" s="1324">
        <v>88.14</v>
      </c>
      <c r="V22" s="1323">
        <v>1613.13</v>
      </c>
      <c r="W22" s="1324">
        <v>14099.94</v>
      </c>
      <c r="X22" s="1323">
        <v>440.91</v>
      </c>
      <c r="Y22" s="1324">
        <v>19280.150000000001</v>
      </c>
      <c r="Z22" s="1323">
        <v>13894</v>
      </c>
    </row>
    <row r="23" spans="1:26" s="1307" customFormat="1" x14ac:dyDescent="0.2">
      <c r="A23" s="1322" t="s">
        <v>1219</v>
      </c>
      <c r="B23" s="1323">
        <v>10496.6</v>
      </c>
      <c r="C23" s="1324">
        <v>10514.49</v>
      </c>
      <c r="D23" s="1323">
        <v>10847.26</v>
      </c>
      <c r="E23" s="1324">
        <v>2195.14</v>
      </c>
      <c r="F23" s="1323">
        <v>2239.25</v>
      </c>
      <c r="G23" s="1324">
        <v>16680.95</v>
      </c>
      <c r="H23" s="1323">
        <v>1778.2</v>
      </c>
      <c r="I23" s="1324">
        <v>208.86</v>
      </c>
      <c r="J23" s="1323">
        <v>127.78299999999999</v>
      </c>
      <c r="K23" s="1324">
        <v>46317.14</v>
      </c>
      <c r="L23" s="1323">
        <v>12.96</v>
      </c>
      <c r="M23" s="1324">
        <v>3543.33</v>
      </c>
      <c r="N23" s="1323">
        <v>10.45</v>
      </c>
      <c r="O23" s="1324">
        <v>9797.57</v>
      </c>
      <c r="P23" s="1323">
        <v>1729.08</v>
      </c>
      <c r="Q23" s="1324">
        <v>120.58</v>
      </c>
      <c r="R23" s="1323">
        <v>269.49</v>
      </c>
      <c r="S23" s="1324">
        <v>3721.9</v>
      </c>
      <c r="T23" s="1323">
        <v>10461.26</v>
      </c>
      <c r="U23" s="1324">
        <v>88.57</v>
      </c>
      <c r="V23" s="1323">
        <v>1578.97</v>
      </c>
      <c r="W23" s="1324">
        <v>13955.74</v>
      </c>
      <c r="X23" s="1323">
        <v>439.45</v>
      </c>
      <c r="Y23" s="1324">
        <v>18930.18</v>
      </c>
      <c r="Z23" s="1323">
        <v>13959</v>
      </c>
    </row>
    <row r="24" spans="1:26" s="1307" customFormat="1" x14ac:dyDescent="0.2">
      <c r="A24" s="1322" t="s">
        <v>1220</v>
      </c>
      <c r="B24" s="1323">
        <v>10530.02</v>
      </c>
      <c r="C24" s="1324">
        <v>10507.14</v>
      </c>
      <c r="D24" s="1323">
        <v>10936.97</v>
      </c>
      <c r="E24" s="1324">
        <v>2208.88</v>
      </c>
      <c r="F24" s="1323">
        <v>2239.9</v>
      </c>
      <c r="G24" s="1324">
        <v>16685.79</v>
      </c>
      <c r="H24" s="1323">
        <v>1784.21</v>
      </c>
      <c r="I24" s="1324">
        <v>207.92</v>
      </c>
      <c r="J24" s="1323">
        <v>127.8053</v>
      </c>
      <c r="K24" s="1324">
        <v>46432.11</v>
      </c>
      <c r="L24" s="1323">
        <v>13.06</v>
      </c>
      <c r="M24" s="1324">
        <v>3543.94</v>
      </c>
      <c r="N24" s="1323">
        <v>10.46</v>
      </c>
      <c r="O24" s="1324">
        <v>9732.26</v>
      </c>
      <c r="P24" s="1323">
        <v>1744.12</v>
      </c>
      <c r="Q24" s="1324">
        <v>121.09</v>
      </c>
      <c r="R24" s="1323">
        <v>268.58</v>
      </c>
      <c r="S24" s="1324">
        <v>3734.55</v>
      </c>
      <c r="T24" s="1323">
        <v>10464.48</v>
      </c>
      <c r="U24" s="1324">
        <v>88.68</v>
      </c>
      <c r="V24" s="1323">
        <v>1619.58</v>
      </c>
      <c r="W24" s="1324">
        <v>13979.39</v>
      </c>
      <c r="X24" s="1323">
        <v>438.13</v>
      </c>
      <c r="Y24" s="1324">
        <v>18970.68</v>
      </c>
      <c r="Z24" s="1323">
        <v>14006</v>
      </c>
    </row>
    <row r="25" spans="1:26" s="1307" customFormat="1" x14ac:dyDescent="0.2">
      <c r="A25" s="1322" t="s">
        <v>1221</v>
      </c>
      <c r="B25" s="1323">
        <v>10658.45</v>
      </c>
      <c r="C25" s="1324">
        <v>10588.85</v>
      </c>
      <c r="D25" s="1323">
        <v>11034.26</v>
      </c>
      <c r="E25" s="1324">
        <v>2222.96</v>
      </c>
      <c r="F25" s="1323">
        <v>2237.75</v>
      </c>
      <c r="G25" s="1324">
        <v>16665.12</v>
      </c>
      <c r="H25" s="1323">
        <v>1800.66</v>
      </c>
      <c r="I25" s="1324">
        <v>208.14</v>
      </c>
      <c r="J25" s="1323">
        <v>127.56549999999999</v>
      </c>
      <c r="K25" s="1324">
        <v>46784.28</v>
      </c>
      <c r="L25" s="1323">
        <v>13.09</v>
      </c>
      <c r="M25" s="1324">
        <v>3558.5</v>
      </c>
      <c r="N25" s="1323">
        <v>10.51</v>
      </c>
      <c r="O25" s="1324">
        <v>9774.7900000000009</v>
      </c>
      <c r="P25" s="1323">
        <v>1748.48</v>
      </c>
      <c r="Q25" s="1324">
        <v>122.06</v>
      </c>
      <c r="R25" s="1323">
        <v>270.06</v>
      </c>
      <c r="S25" s="1324">
        <v>3768.79</v>
      </c>
      <c r="T25" s="1323">
        <v>10539.58</v>
      </c>
      <c r="U25" s="1324">
        <v>89.54</v>
      </c>
      <c r="V25" s="1323">
        <v>1623.05</v>
      </c>
      <c r="W25" s="1324">
        <v>14148.43</v>
      </c>
      <c r="X25" s="1323">
        <v>440.04</v>
      </c>
      <c r="Y25" s="1324">
        <v>19032</v>
      </c>
      <c r="Z25" s="1323">
        <v>14134</v>
      </c>
    </row>
    <row r="26" spans="1:26" s="1307" customFormat="1" x14ac:dyDescent="0.2">
      <c r="A26" s="1322" t="s">
        <v>1222</v>
      </c>
      <c r="B26" s="1323">
        <v>10693</v>
      </c>
      <c r="C26" s="1324">
        <v>10592.45</v>
      </c>
      <c r="D26" s="1323">
        <v>10958.54</v>
      </c>
      <c r="E26" s="1324">
        <v>2217.11</v>
      </c>
      <c r="F26" s="1323">
        <v>2222.19</v>
      </c>
      <c r="G26" s="1324">
        <v>16553.45</v>
      </c>
      <c r="H26" s="1323">
        <v>1801.17</v>
      </c>
      <c r="I26" s="1324">
        <v>207.42</v>
      </c>
      <c r="J26" s="1323">
        <v>128.70310000000001</v>
      </c>
      <c r="K26" s="1324">
        <v>46775.1</v>
      </c>
      <c r="L26" s="1323">
        <v>13.12</v>
      </c>
      <c r="M26" s="1324">
        <v>3552.81</v>
      </c>
      <c r="N26" s="1323">
        <v>10.48</v>
      </c>
      <c r="O26" s="1324">
        <v>9790.89</v>
      </c>
      <c r="P26" s="1323">
        <v>1741.89</v>
      </c>
      <c r="Q26" s="1324">
        <v>122.17</v>
      </c>
      <c r="R26" s="1323">
        <v>269.31</v>
      </c>
      <c r="S26" s="1324">
        <v>3769.11</v>
      </c>
      <c r="T26" s="1323">
        <v>10543.31</v>
      </c>
      <c r="U26" s="1324">
        <v>89.49</v>
      </c>
      <c r="V26" s="1323">
        <v>1617.47</v>
      </c>
      <c r="W26" s="1324">
        <v>14241.15</v>
      </c>
      <c r="X26" s="1323">
        <v>441.95</v>
      </c>
      <c r="Y26" s="1324">
        <v>18880.39</v>
      </c>
      <c r="Z26" s="1323">
        <v>14136</v>
      </c>
    </row>
    <row r="27" spans="1:26" s="1307" customFormat="1" x14ac:dyDescent="0.2">
      <c r="A27" s="1322" t="s">
        <v>1223</v>
      </c>
      <c r="B27" s="1323">
        <v>10580.97</v>
      </c>
      <c r="C27" s="1324">
        <v>10454.950000000001</v>
      </c>
      <c r="D27" s="1323">
        <v>10768.63</v>
      </c>
      <c r="E27" s="1324">
        <v>2173.0700000000002</v>
      </c>
      <c r="F27" s="1323">
        <v>2185.1</v>
      </c>
      <c r="G27" s="1324">
        <v>16263.79</v>
      </c>
      <c r="H27" s="1323">
        <v>1774.51</v>
      </c>
      <c r="I27" s="1324">
        <v>207.01</v>
      </c>
      <c r="J27" s="1323">
        <v>127.26780000000001</v>
      </c>
      <c r="K27" s="1324">
        <v>46059.64</v>
      </c>
      <c r="L27" s="1323">
        <v>12.95</v>
      </c>
      <c r="M27" s="1324">
        <v>3498.9</v>
      </c>
      <c r="N27" s="1323">
        <v>10.33</v>
      </c>
      <c r="O27" s="1324">
        <v>9754.27</v>
      </c>
      <c r="P27" s="1323">
        <v>1706.35</v>
      </c>
      <c r="Q27" s="1324">
        <v>120.27</v>
      </c>
      <c r="R27" s="1323">
        <v>264.79000000000002</v>
      </c>
      <c r="S27" s="1324">
        <v>3712.35</v>
      </c>
      <c r="T27" s="1323">
        <v>10405.950000000001</v>
      </c>
      <c r="U27" s="1324">
        <v>87.89</v>
      </c>
      <c r="V27" s="1323">
        <v>1583.43</v>
      </c>
      <c r="W27" s="1324">
        <v>14094.28</v>
      </c>
      <c r="X27" s="1323">
        <v>434.68</v>
      </c>
      <c r="Y27" s="1324">
        <v>18532.57</v>
      </c>
      <c r="Z27" s="1323">
        <v>13923</v>
      </c>
    </row>
    <row r="28" spans="1:26" s="1307" customFormat="1" x14ac:dyDescent="0.2">
      <c r="A28" s="1322" t="s">
        <v>1224</v>
      </c>
      <c r="B28" s="1323">
        <v>10452.09</v>
      </c>
      <c r="C28" s="1324">
        <v>10442.51</v>
      </c>
      <c r="D28" s="1323">
        <v>10617.11</v>
      </c>
      <c r="E28" s="1324">
        <v>2166.8200000000002</v>
      </c>
      <c r="F28" s="1323">
        <v>2206.2800000000002</v>
      </c>
      <c r="G28" s="1324">
        <v>16442.21</v>
      </c>
      <c r="H28" s="1323">
        <v>1798.93</v>
      </c>
      <c r="I28" s="1324">
        <v>207.56</v>
      </c>
      <c r="J28" s="1323">
        <v>128.38030000000001</v>
      </c>
      <c r="K28" s="1324">
        <v>46634.84</v>
      </c>
      <c r="L28" s="1323">
        <v>12.7</v>
      </c>
      <c r="M28" s="1324">
        <v>3518.12</v>
      </c>
      <c r="N28" s="1323">
        <v>10.28</v>
      </c>
      <c r="O28" s="1324">
        <v>9726.82</v>
      </c>
      <c r="P28" s="1323">
        <v>1738.17</v>
      </c>
      <c r="Q28" s="1324">
        <v>116</v>
      </c>
      <c r="R28" s="1323">
        <v>264.26</v>
      </c>
      <c r="S28" s="1324">
        <v>3763.88</v>
      </c>
      <c r="T28" s="1323">
        <v>10381</v>
      </c>
      <c r="U28" s="1324">
        <v>88.64</v>
      </c>
      <c r="V28" s="1323">
        <v>1592.25</v>
      </c>
      <c r="W28" s="1324">
        <v>14255.95</v>
      </c>
      <c r="X28" s="1323">
        <v>429.07</v>
      </c>
      <c r="Y28" s="1324">
        <v>18699.310000000001</v>
      </c>
      <c r="Z28" s="1323">
        <v>14116</v>
      </c>
    </row>
    <row r="29" spans="1:26" s="1307" customFormat="1" x14ac:dyDescent="0.2">
      <c r="A29" s="1322" t="s">
        <v>1225</v>
      </c>
      <c r="B29" s="1323">
        <v>10550.13</v>
      </c>
      <c r="C29" s="1324">
        <v>10532.87</v>
      </c>
      <c r="D29" s="1323">
        <v>10803.97</v>
      </c>
      <c r="E29" s="1324">
        <v>2159.91</v>
      </c>
      <c r="F29" s="1323">
        <v>2230.81</v>
      </c>
      <c r="G29" s="1324">
        <v>16622.62</v>
      </c>
      <c r="H29" s="1323">
        <v>1822.32</v>
      </c>
      <c r="I29" s="1324">
        <v>208.66</v>
      </c>
      <c r="J29" s="1323">
        <v>129.4068</v>
      </c>
      <c r="K29" s="1324">
        <v>47256.12</v>
      </c>
      <c r="L29" s="1323">
        <v>12.8</v>
      </c>
      <c r="M29" s="1324">
        <v>3544.94</v>
      </c>
      <c r="N29" s="1323">
        <v>10.28</v>
      </c>
      <c r="O29" s="1324">
        <v>9711.52</v>
      </c>
      <c r="P29" s="1323">
        <v>1751.75</v>
      </c>
      <c r="Q29" s="1324">
        <v>117.55</v>
      </c>
      <c r="R29" s="1323">
        <v>267.41000000000003</v>
      </c>
      <c r="S29" s="1324">
        <v>3813.24</v>
      </c>
      <c r="T29" s="1323">
        <v>10477.379999999999</v>
      </c>
      <c r="U29" s="1324">
        <v>90.33</v>
      </c>
      <c r="V29" s="1323">
        <v>1596.58</v>
      </c>
      <c r="W29" s="1324">
        <v>14392.25</v>
      </c>
      <c r="X29" s="1323">
        <v>432.55</v>
      </c>
      <c r="Y29" s="1324">
        <v>18823.55</v>
      </c>
      <c r="Z29" s="1323">
        <v>14301</v>
      </c>
    </row>
    <row r="30" spans="1:26" s="1307" customFormat="1" x14ac:dyDescent="0.2">
      <c r="A30" s="1322" t="s">
        <v>1226</v>
      </c>
      <c r="B30" s="1323">
        <v>10672.7</v>
      </c>
      <c r="C30" s="1324">
        <v>10618.56</v>
      </c>
      <c r="D30" s="1323">
        <v>10953.82</v>
      </c>
      <c r="E30" s="1324">
        <v>2163.77</v>
      </c>
      <c r="F30" s="1323">
        <v>2259.2199999999998</v>
      </c>
      <c r="G30" s="1324">
        <v>16837.52</v>
      </c>
      <c r="H30" s="1323">
        <v>1830.7</v>
      </c>
      <c r="I30" s="1324">
        <v>208.74</v>
      </c>
      <c r="J30" s="1323">
        <v>129.7861</v>
      </c>
      <c r="K30" s="1324">
        <v>47482.59</v>
      </c>
      <c r="L30" s="1323">
        <v>12.89</v>
      </c>
      <c r="M30" s="1324">
        <v>3559.31</v>
      </c>
      <c r="N30" s="1323">
        <v>10.29</v>
      </c>
      <c r="O30" s="1324">
        <v>9786.07</v>
      </c>
      <c r="P30" s="1323">
        <v>1784.85</v>
      </c>
      <c r="Q30" s="1324">
        <v>118.01</v>
      </c>
      <c r="R30" s="1323">
        <v>269.05</v>
      </c>
      <c r="S30" s="1324">
        <v>3830.47</v>
      </c>
      <c r="T30" s="1323">
        <v>10563.96</v>
      </c>
      <c r="U30" s="1324">
        <v>90.3</v>
      </c>
      <c r="V30" s="1323">
        <v>1642.85</v>
      </c>
      <c r="W30" s="1324">
        <v>14486.9</v>
      </c>
      <c r="X30" s="1323">
        <v>433.56</v>
      </c>
      <c r="Y30" s="1324">
        <v>19034</v>
      </c>
      <c r="Z30" s="1323">
        <v>14366</v>
      </c>
    </row>
    <row r="31" spans="1:26" s="1307" customFormat="1" x14ac:dyDescent="0.2">
      <c r="A31" s="1322" t="s">
        <v>1227</v>
      </c>
      <c r="B31" s="1323">
        <v>10656.46</v>
      </c>
      <c r="C31" s="1324">
        <v>10592.8</v>
      </c>
      <c r="D31" s="1323">
        <v>10934.5</v>
      </c>
      <c r="E31" s="1324">
        <v>2145.8000000000002</v>
      </c>
      <c r="F31" s="1323">
        <v>2256.44</v>
      </c>
      <c r="G31" s="1324">
        <v>16819.73</v>
      </c>
      <c r="H31" s="1323">
        <v>1833.07</v>
      </c>
      <c r="I31" s="1324">
        <v>209.7</v>
      </c>
      <c r="J31" s="1323">
        <v>128.08610000000002</v>
      </c>
      <c r="K31" s="1324">
        <v>47512.57</v>
      </c>
      <c r="L31" s="1323">
        <v>12.79</v>
      </c>
      <c r="M31" s="1324">
        <v>3557.68</v>
      </c>
      <c r="N31" s="1323">
        <v>10.220000000000001</v>
      </c>
      <c r="O31" s="1324">
        <v>9746.89</v>
      </c>
      <c r="P31" s="1323">
        <v>1774.64</v>
      </c>
      <c r="Q31" s="1324">
        <v>118.23</v>
      </c>
      <c r="R31" s="1323">
        <v>268.81</v>
      </c>
      <c r="S31" s="1324">
        <v>3836.33</v>
      </c>
      <c r="T31" s="1323">
        <v>10553.52</v>
      </c>
      <c r="U31" s="1324">
        <v>90.16</v>
      </c>
      <c r="V31" s="1323">
        <v>1627.04</v>
      </c>
      <c r="W31" s="1324">
        <v>14406.42</v>
      </c>
      <c r="X31" s="1323">
        <v>432.41</v>
      </c>
      <c r="Y31" s="1324">
        <v>19022.16</v>
      </c>
      <c r="Z31" s="1323">
        <v>14388</v>
      </c>
    </row>
    <row r="32" spans="1:26" s="1307" customFormat="1" x14ac:dyDescent="0.2">
      <c r="A32" s="1322" t="s">
        <v>1228</v>
      </c>
      <c r="B32" s="1323">
        <v>10694.89</v>
      </c>
      <c r="C32" s="1324">
        <v>10658.23</v>
      </c>
      <c r="D32" s="1323">
        <v>10979.36</v>
      </c>
      <c r="E32" s="1324">
        <v>2131.7800000000002</v>
      </c>
      <c r="F32" s="1323">
        <v>2268.87</v>
      </c>
      <c r="G32" s="1324">
        <v>16906.650000000001</v>
      </c>
      <c r="H32" s="1323">
        <v>1844.6</v>
      </c>
      <c r="I32" s="1324">
        <v>210.29</v>
      </c>
      <c r="J32" s="1323">
        <v>129.41679999999999</v>
      </c>
      <c r="K32" s="1324">
        <v>47793.87</v>
      </c>
      <c r="L32" s="1323">
        <v>12.79</v>
      </c>
      <c r="M32" s="1324">
        <v>3563.05</v>
      </c>
      <c r="N32" s="1323">
        <v>10.17</v>
      </c>
      <c r="O32" s="1324">
        <v>9821.89</v>
      </c>
      <c r="P32" s="1323">
        <v>1766.6</v>
      </c>
      <c r="Q32" s="1324">
        <v>112.88</v>
      </c>
      <c r="R32" s="1323">
        <v>270.61</v>
      </c>
      <c r="S32" s="1324">
        <v>3860.38</v>
      </c>
      <c r="T32" s="1323">
        <v>10597.6</v>
      </c>
      <c r="U32" s="1324">
        <v>90.62</v>
      </c>
      <c r="V32" s="1323">
        <v>1631.93</v>
      </c>
      <c r="W32" s="1324">
        <v>14549.77</v>
      </c>
      <c r="X32" s="1323">
        <v>433.47</v>
      </c>
      <c r="Y32" s="1324">
        <v>18943.07</v>
      </c>
      <c r="Z32" s="1323">
        <v>14478</v>
      </c>
    </row>
    <row r="33" spans="1:26" s="1307" customFormat="1" x14ac:dyDescent="0.2">
      <c r="A33" s="1322" t="s">
        <v>1229</v>
      </c>
      <c r="B33" s="1323">
        <v>10699.81</v>
      </c>
      <c r="C33" s="1324">
        <v>10655.89</v>
      </c>
      <c r="D33" s="1323">
        <v>11063.61</v>
      </c>
      <c r="E33" s="1324">
        <v>2119</v>
      </c>
      <c r="F33" s="1323">
        <v>2264.92</v>
      </c>
      <c r="G33" s="1324">
        <v>16873.72</v>
      </c>
      <c r="H33" s="1323">
        <v>1839.51</v>
      </c>
      <c r="I33" s="1324">
        <v>210.13</v>
      </c>
      <c r="J33" s="1323">
        <v>129.9726</v>
      </c>
      <c r="K33" s="1324">
        <v>47696.43</v>
      </c>
      <c r="L33" s="1323">
        <v>12.88</v>
      </c>
      <c r="M33" s="1324">
        <v>3555.7</v>
      </c>
      <c r="N33" s="1323">
        <v>10.06</v>
      </c>
      <c r="O33" s="1324">
        <v>9832.7999999999993</v>
      </c>
      <c r="P33" s="1323">
        <v>1769.94</v>
      </c>
      <c r="Q33" s="1324">
        <v>113.54</v>
      </c>
      <c r="R33" s="1323">
        <v>270.95</v>
      </c>
      <c r="S33" s="1324">
        <v>3849.21</v>
      </c>
      <c r="T33" s="1323">
        <v>10604.89</v>
      </c>
      <c r="U33" s="1324">
        <v>90.44</v>
      </c>
      <c r="V33" s="1323">
        <v>1643.54</v>
      </c>
      <c r="W33" s="1324">
        <v>14563.08</v>
      </c>
      <c r="X33" s="1323">
        <v>433.33</v>
      </c>
      <c r="Y33" s="1324">
        <v>18957.09</v>
      </c>
      <c r="Z33" s="1323">
        <v>14436</v>
      </c>
    </row>
    <row r="34" spans="1:26" s="1307" customFormat="1" x14ac:dyDescent="0.2">
      <c r="A34" s="1322" t="s">
        <v>1230</v>
      </c>
      <c r="B34" s="1323">
        <v>10696.16</v>
      </c>
      <c r="C34" s="1324">
        <v>10647</v>
      </c>
      <c r="D34" s="1323">
        <v>11132.35</v>
      </c>
      <c r="E34" s="1324">
        <v>2111.37</v>
      </c>
      <c r="F34" s="1323">
        <v>2250.3000000000002</v>
      </c>
      <c r="G34" s="1324">
        <v>16770.91</v>
      </c>
      <c r="H34" s="1323">
        <v>1844.21</v>
      </c>
      <c r="I34" s="1324">
        <v>210.82</v>
      </c>
      <c r="J34" s="1323">
        <v>129.85679999999999</v>
      </c>
      <c r="K34" s="1324">
        <v>47785.43</v>
      </c>
      <c r="L34" s="1323">
        <v>12.87</v>
      </c>
      <c r="M34" s="1324">
        <v>3549.58</v>
      </c>
      <c r="N34" s="1323">
        <v>10.02</v>
      </c>
      <c r="O34" s="1324">
        <v>9770.9</v>
      </c>
      <c r="P34" s="1323">
        <v>1757.73</v>
      </c>
      <c r="Q34" s="1324">
        <v>117.14</v>
      </c>
      <c r="R34" s="1323">
        <v>273.10000000000002</v>
      </c>
      <c r="S34" s="1324">
        <v>3859.67</v>
      </c>
      <c r="T34" s="1323">
        <v>10593.2</v>
      </c>
      <c r="U34" s="1324">
        <v>90.64</v>
      </c>
      <c r="V34" s="1323">
        <v>1626.33</v>
      </c>
      <c r="W34" s="1324">
        <v>14548.73</v>
      </c>
      <c r="X34" s="1323">
        <v>435.04</v>
      </c>
      <c r="Y34" s="1324">
        <v>18827.86</v>
      </c>
      <c r="Z34" s="1323">
        <v>14476</v>
      </c>
    </row>
    <row r="35" spans="1:26" s="1307" customFormat="1" x14ac:dyDescent="0.2">
      <c r="A35" s="1322" t="s">
        <v>1231</v>
      </c>
      <c r="B35" s="1323">
        <v>10657.97</v>
      </c>
      <c r="C35" s="1324">
        <v>10642.6</v>
      </c>
      <c r="D35" s="1323">
        <v>11065.47</v>
      </c>
      <c r="E35" s="1324">
        <v>2113.87</v>
      </c>
      <c r="F35" s="1323">
        <v>2234.9499999999998</v>
      </c>
      <c r="G35" s="1324">
        <v>16661.169999999998</v>
      </c>
      <c r="H35" s="1323">
        <v>1844.33</v>
      </c>
      <c r="I35" s="1324">
        <v>210.24</v>
      </c>
      <c r="J35" s="1323">
        <v>130.5376</v>
      </c>
      <c r="K35" s="1324">
        <v>47767.59</v>
      </c>
      <c r="L35" s="1323">
        <v>12.87</v>
      </c>
      <c r="M35" s="1324">
        <v>3547.81</v>
      </c>
      <c r="N35" s="1323">
        <v>9.9499999999999993</v>
      </c>
      <c r="O35" s="1324">
        <v>9632.9699999999993</v>
      </c>
      <c r="P35" s="1323">
        <v>1744.39</v>
      </c>
      <c r="Q35" s="1324">
        <v>117.01</v>
      </c>
      <c r="R35" s="1323">
        <v>272.58999999999997</v>
      </c>
      <c r="S35" s="1324">
        <v>3860.25</v>
      </c>
      <c r="T35" s="1323">
        <v>10577.48</v>
      </c>
      <c r="U35" s="1324">
        <v>90.52</v>
      </c>
      <c r="V35" s="1323">
        <v>1602.94</v>
      </c>
      <c r="W35" s="1324">
        <v>14560.1</v>
      </c>
      <c r="X35" s="1323">
        <v>435.09</v>
      </c>
      <c r="Y35" s="1324">
        <v>18575.080000000002</v>
      </c>
      <c r="Z35" s="1323">
        <v>14478</v>
      </c>
    </row>
    <row r="36" spans="1:26" s="1307" customFormat="1" x14ac:dyDescent="0.2">
      <c r="A36" s="1322" t="s">
        <v>1232</v>
      </c>
      <c r="B36" s="1323">
        <v>10615.86</v>
      </c>
      <c r="C36" s="1324">
        <v>10663.94</v>
      </c>
      <c r="D36" s="1323">
        <v>11147.08</v>
      </c>
      <c r="E36" s="1324">
        <v>2122.4699999999998</v>
      </c>
      <c r="F36" s="1323">
        <v>2229.52</v>
      </c>
      <c r="G36" s="1324">
        <v>16624.38</v>
      </c>
      <c r="H36" s="1323">
        <v>1859.75</v>
      </c>
      <c r="I36" s="1324">
        <v>208.47</v>
      </c>
      <c r="J36" s="1323">
        <v>131.80930000000001</v>
      </c>
      <c r="K36" s="1324">
        <v>48101.04</v>
      </c>
      <c r="L36" s="1323">
        <v>12.96</v>
      </c>
      <c r="M36" s="1324">
        <v>3558.86</v>
      </c>
      <c r="N36" s="1323">
        <v>9.7100000000000009</v>
      </c>
      <c r="O36" s="1324">
        <v>9629.57</v>
      </c>
      <c r="P36" s="1323">
        <v>1727.22</v>
      </c>
      <c r="Q36" s="1324">
        <v>117.26</v>
      </c>
      <c r="R36" s="1323">
        <v>273.26</v>
      </c>
      <c r="S36" s="1324">
        <v>3892.38</v>
      </c>
      <c r="T36" s="1323">
        <v>10615.67</v>
      </c>
      <c r="U36" s="1324">
        <v>91.05</v>
      </c>
      <c r="V36" s="1323">
        <v>1591.75</v>
      </c>
      <c r="W36" s="1324">
        <v>14671.44</v>
      </c>
      <c r="X36" s="1323">
        <v>438.8</v>
      </c>
      <c r="Y36" s="1324">
        <v>18577.97</v>
      </c>
      <c r="Z36" s="1323">
        <v>14599</v>
      </c>
    </row>
    <row r="37" spans="1:26" s="1307" customFormat="1" x14ac:dyDescent="0.2">
      <c r="A37" s="1322" t="s">
        <v>1233</v>
      </c>
      <c r="B37" s="1323">
        <v>10713.33</v>
      </c>
      <c r="C37" s="1324">
        <v>10755.74</v>
      </c>
      <c r="D37" s="1323">
        <v>11246.96</v>
      </c>
      <c r="E37" s="1324">
        <v>2142.62</v>
      </c>
      <c r="F37" s="1323">
        <v>2279.73</v>
      </c>
      <c r="G37" s="1324">
        <v>17004.150000000001</v>
      </c>
      <c r="H37" s="1323">
        <v>1863.81</v>
      </c>
      <c r="I37" s="1324">
        <v>208.83</v>
      </c>
      <c r="J37" s="1323">
        <v>131.70189999999999</v>
      </c>
      <c r="K37" s="1324">
        <v>48289.46</v>
      </c>
      <c r="L37" s="1323">
        <v>13.1</v>
      </c>
      <c r="M37" s="1324">
        <v>3565.78</v>
      </c>
      <c r="N37" s="1323">
        <v>9.66</v>
      </c>
      <c r="O37" s="1324">
        <v>9771.7099999999991</v>
      </c>
      <c r="P37" s="1323">
        <v>1753.71</v>
      </c>
      <c r="Q37" s="1324">
        <v>119.23</v>
      </c>
      <c r="R37" s="1323">
        <v>273.86</v>
      </c>
      <c r="S37" s="1324">
        <v>3900.79</v>
      </c>
      <c r="T37" s="1323">
        <v>10709.53</v>
      </c>
      <c r="U37" s="1324">
        <v>90.93</v>
      </c>
      <c r="V37" s="1323">
        <v>1606.85</v>
      </c>
      <c r="W37" s="1324">
        <v>14888.67</v>
      </c>
      <c r="X37" s="1323">
        <v>448</v>
      </c>
      <c r="Y37" s="1324">
        <v>18826.53</v>
      </c>
      <c r="Z37" s="1323">
        <v>14631</v>
      </c>
    </row>
    <row r="38" spans="1:26" s="1307" customFormat="1" x14ac:dyDescent="0.2">
      <c r="A38" s="1322" t="s">
        <v>1234</v>
      </c>
      <c r="B38" s="1323">
        <v>10667.86</v>
      </c>
      <c r="C38" s="1324">
        <v>10834.06</v>
      </c>
      <c r="D38" s="1323">
        <v>11318.47</v>
      </c>
      <c r="E38" s="1324">
        <v>2155.71</v>
      </c>
      <c r="F38" s="1323">
        <v>2302.12</v>
      </c>
      <c r="G38" s="1324">
        <v>17163.240000000002</v>
      </c>
      <c r="H38" s="1323">
        <v>1878.56</v>
      </c>
      <c r="I38" s="1324">
        <v>208.01</v>
      </c>
      <c r="J38" s="1323">
        <v>132.61860000000001</v>
      </c>
      <c r="K38" s="1324">
        <v>48710.93</v>
      </c>
      <c r="L38" s="1323">
        <v>13.27</v>
      </c>
      <c r="M38" s="1324">
        <v>3578.83</v>
      </c>
      <c r="N38" s="1323">
        <v>9.64</v>
      </c>
      <c r="O38" s="1324">
        <v>9787.89</v>
      </c>
      <c r="P38" s="1323">
        <v>1764.93</v>
      </c>
      <c r="Q38" s="1324">
        <v>118.72</v>
      </c>
      <c r="R38" s="1323">
        <v>275.75</v>
      </c>
      <c r="S38" s="1324">
        <v>3931.19</v>
      </c>
      <c r="T38" s="1323">
        <v>10762.16</v>
      </c>
      <c r="U38" s="1324">
        <v>91.29</v>
      </c>
      <c r="V38" s="1323">
        <v>1615.87</v>
      </c>
      <c r="W38" s="1324">
        <v>15207.41</v>
      </c>
      <c r="X38" s="1323">
        <v>450.59</v>
      </c>
      <c r="Y38" s="1324">
        <v>19087.439999999999</v>
      </c>
      <c r="Z38" s="1323">
        <v>14745</v>
      </c>
    </row>
    <row r="39" spans="1:26" s="1307" customFormat="1" x14ac:dyDescent="0.2">
      <c r="A39" s="1322" t="s">
        <v>1235</v>
      </c>
      <c r="B39" s="1323">
        <v>10651.73</v>
      </c>
      <c r="C39" s="1324">
        <v>10869.14</v>
      </c>
      <c r="D39" s="1323">
        <v>11301.25</v>
      </c>
      <c r="E39" s="1324">
        <v>2171.1799999999998</v>
      </c>
      <c r="F39" s="1323">
        <v>2313.16</v>
      </c>
      <c r="G39" s="1324">
        <v>17247.810000000001</v>
      </c>
      <c r="H39" s="1323">
        <v>1896.21</v>
      </c>
      <c r="I39" s="1324">
        <v>207.41</v>
      </c>
      <c r="J39" s="1323">
        <v>133.93989999999999</v>
      </c>
      <c r="K39" s="1324">
        <v>49135.34</v>
      </c>
      <c r="L39" s="1323">
        <v>13.26</v>
      </c>
      <c r="M39" s="1324">
        <v>3591.53</v>
      </c>
      <c r="N39" s="1323">
        <v>9.65</v>
      </c>
      <c r="O39" s="1324">
        <v>9761.65</v>
      </c>
      <c r="P39" s="1323">
        <v>1767.42</v>
      </c>
      <c r="Q39" s="1324">
        <v>120.69</v>
      </c>
      <c r="R39" s="1323">
        <v>277</v>
      </c>
      <c r="S39" s="1324">
        <v>3968.17</v>
      </c>
      <c r="T39" s="1323">
        <v>10807.58</v>
      </c>
      <c r="U39" s="1324">
        <v>91.9</v>
      </c>
      <c r="V39" s="1323">
        <v>1640.68</v>
      </c>
      <c r="W39" s="1324">
        <v>15344.22</v>
      </c>
      <c r="X39" s="1323">
        <v>453.57</v>
      </c>
      <c r="Y39" s="1324">
        <v>19210.740000000002</v>
      </c>
      <c r="Z39" s="1323">
        <v>14885</v>
      </c>
    </row>
    <row r="40" spans="1:26" s="1307" customFormat="1" x14ac:dyDescent="0.2">
      <c r="A40" s="1322" t="s">
        <v>1236</v>
      </c>
      <c r="B40" s="1323">
        <v>10657.85</v>
      </c>
      <c r="C40" s="1324">
        <v>10880.38</v>
      </c>
      <c r="D40" s="1323">
        <v>11405.6</v>
      </c>
      <c r="E40" s="1324">
        <v>2165.3000000000002</v>
      </c>
      <c r="F40" s="1323">
        <v>2322.2800000000002</v>
      </c>
      <c r="G40" s="1324">
        <v>17323.939999999999</v>
      </c>
      <c r="H40" s="1323">
        <v>1893.27</v>
      </c>
      <c r="I40" s="1324">
        <v>205.81</v>
      </c>
      <c r="J40" s="1323">
        <v>132.88309999999998</v>
      </c>
      <c r="K40" s="1324">
        <v>49051.71</v>
      </c>
      <c r="L40" s="1323">
        <v>13.22</v>
      </c>
      <c r="M40" s="1324">
        <v>3584.94</v>
      </c>
      <c r="N40" s="1323">
        <v>9.5299999999999994</v>
      </c>
      <c r="O40" s="1324">
        <v>9762.93</v>
      </c>
      <c r="P40" s="1323">
        <v>1807.94</v>
      </c>
      <c r="Q40" s="1324">
        <v>120.64</v>
      </c>
      <c r="R40" s="1323">
        <v>274.76</v>
      </c>
      <c r="S40" s="1324">
        <v>3960.73</v>
      </c>
      <c r="T40" s="1323">
        <v>10825.63</v>
      </c>
      <c r="U40" s="1324">
        <v>90.7</v>
      </c>
      <c r="V40" s="1323">
        <v>1657.45</v>
      </c>
      <c r="W40" s="1324">
        <v>15379.31</v>
      </c>
      <c r="X40" s="1323">
        <v>455.03</v>
      </c>
      <c r="Y40" s="1324">
        <v>19469.419999999998</v>
      </c>
      <c r="Z40" s="1323">
        <v>14856</v>
      </c>
    </row>
    <row r="41" spans="1:26" s="1307" customFormat="1" x14ac:dyDescent="0.2">
      <c r="A41" s="1322" t="s">
        <v>1237</v>
      </c>
      <c r="B41" s="1323">
        <v>10802.71</v>
      </c>
      <c r="C41" s="1324">
        <v>10939.72</v>
      </c>
      <c r="D41" s="1323">
        <v>11492.93</v>
      </c>
      <c r="E41" s="1324">
        <v>2168.88</v>
      </c>
      <c r="F41" s="1323">
        <v>2338.71</v>
      </c>
      <c r="G41" s="1324">
        <v>17445.34</v>
      </c>
      <c r="H41" s="1323">
        <v>1899.6</v>
      </c>
      <c r="I41" s="1324">
        <v>205.28</v>
      </c>
      <c r="J41" s="1323">
        <v>132.01</v>
      </c>
      <c r="K41" s="1324">
        <v>49097.17</v>
      </c>
      <c r="L41" s="1323">
        <v>13.28</v>
      </c>
      <c r="M41" s="1324">
        <v>3594.63</v>
      </c>
      <c r="N41" s="1323">
        <v>9.27</v>
      </c>
      <c r="O41" s="1324">
        <v>9890.3700000000008</v>
      </c>
      <c r="P41" s="1323">
        <v>1824.41</v>
      </c>
      <c r="Q41" s="1324">
        <v>120.64</v>
      </c>
      <c r="R41" s="1323">
        <v>274.44</v>
      </c>
      <c r="S41" s="1324">
        <v>3963.13</v>
      </c>
      <c r="T41" s="1323">
        <v>10882.22</v>
      </c>
      <c r="U41" s="1324">
        <v>88.27</v>
      </c>
      <c r="V41" s="1323">
        <v>1687.57</v>
      </c>
      <c r="W41" s="1324">
        <v>15433.29</v>
      </c>
      <c r="X41" s="1323">
        <v>458.55</v>
      </c>
      <c r="Y41" s="1324">
        <v>19532.22</v>
      </c>
      <c r="Z41" s="1323">
        <v>14864</v>
      </c>
    </row>
    <row r="42" spans="1:26" s="1307" customFormat="1" x14ac:dyDescent="0.2">
      <c r="A42" s="1322" t="s">
        <v>1238</v>
      </c>
      <c r="B42" s="1323">
        <v>10790.12</v>
      </c>
      <c r="C42" s="1324">
        <v>10974.95</v>
      </c>
      <c r="D42" s="1323">
        <v>11555.5</v>
      </c>
      <c r="E42" s="1324">
        <v>2168.5100000000002</v>
      </c>
      <c r="F42" s="1323">
        <v>2327.5700000000002</v>
      </c>
      <c r="G42" s="1324">
        <v>17356.09</v>
      </c>
      <c r="H42" s="1323">
        <v>1908.09</v>
      </c>
      <c r="I42" s="1324">
        <v>205.46</v>
      </c>
      <c r="J42" s="1323">
        <v>131.47489999999999</v>
      </c>
      <c r="K42" s="1324">
        <v>49250.720000000001</v>
      </c>
      <c r="L42" s="1323">
        <v>13.41</v>
      </c>
      <c r="M42" s="1324">
        <v>3605.84</v>
      </c>
      <c r="N42" s="1323">
        <v>9.5</v>
      </c>
      <c r="O42" s="1324">
        <v>9888.51</v>
      </c>
      <c r="P42" s="1323">
        <v>1832.64</v>
      </c>
      <c r="Q42" s="1324">
        <v>121.01</v>
      </c>
      <c r="R42" s="1323">
        <v>275.52999999999997</v>
      </c>
      <c r="S42" s="1324">
        <v>3980.37</v>
      </c>
      <c r="T42" s="1323">
        <v>10904.03</v>
      </c>
      <c r="U42" s="1324">
        <v>88.27</v>
      </c>
      <c r="V42" s="1323">
        <v>1679.04</v>
      </c>
      <c r="W42" s="1324">
        <v>15253.21</v>
      </c>
      <c r="X42" s="1323">
        <v>461.32</v>
      </c>
      <c r="Y42" s="1324">
        <v>19512.8</v>
      </c>
      <c r="Z42" s="1323">
        <v>14928</v>
      </c>
    </row>
    <row r="43" spans="1:26" s="1307" customFormat="1" x14ac:dyDescent="0.2">
      <c r="A43" s="1322" t="s">
        <v>1239</v>
      </c>
      <c r="B43" s="1323">
        <v>10751.6</v>
      </c>
      <c r="C43" s="1324">
        <v>11041.45</v>
      </c>
      <c r="D43" s="1323">
        <v>11712.97</v>
      </c>
      <c r="E43" s="1324">
        <v>2187.4299999999998</v>
      </c>
      <c r="F43" s="1323">
        <v>2330.25</v>
      </c>
      <c r="G43" s="1324">
        <v>17376.3</v>
      </c>
      <c r="H43" s="1323">
        <v>1924.54</v>
      </c>
      <c r="I43" s="1324">
        <v>205.73</v>
      </c>
      <c r="J43" s="1323">
        <v>132.25489999999999</v>
      </c>
      <c r="K43" s="1324">
        <v>49652.54</v>
      </c>
      <c r="L43" s="1323">
        <v>13.44</v>
      </c>
      <c r="M43" s="1324">
        <v>3639.7</v>
      </c>
      <c r="N43" s="1323">
        <v>9.9</v>
      </c>
      <c r="O43" s="1324">
        <v>9851.86</v>
      </c>
      <c r="P43" s="1323">
        <v>1836.25</v>
      </c>
      <c r="Q43" s="1324">
        <v>122.09</v>
      </c>
      <c r="R43" s="1323">
        <v>277.73</v>
      </c>
      <c r="S43" s="1324">
        <v>4020.03</v>
      </c>
      <c r="T43" s="1323">
        <v>10946.53</v>
      </c>
      <c r="U43" s="1324">
        <v>88.86</v>
      </c>
      <c r="V43" s="1323">
        <v>1670.17</v>
      </c>
      <c r="W43" s="1324">
        <v>15244.91</v>
      </c>
      <c r="X43" s="1323">
        <v>463.49</v>
      </c>
      <c r="Y43" s="1324">
        <v>19599.099999999999</v>
      </c>
      <c r="Z43" s="1323">
        <v>15076</v>
      </c>
    </row>
    <row r="44" spans="1:26" s="1307" customFormat="1" x14ac:dyDescent="0.2">
      <c r="A44" s="1322" t="s">
        <v>1240</v>
      </c>
      <c r="B44" s="1323">
        <v>10821.68</v>
      </c>
      <c r="C44" s="1324">
        <v>11107.31</v>
      </c>
      <c r="D44" s="1323">
        <v>11686.79</v>
      </c>
      <c r="E44" s="1324">
        <v>2200.9499999999998</v>
      </c>
      <c r="F44" s="1323">
        <v>2359.12</v>
      </c>
      <c r="G44" s="1324">
        <v>17600.18</v>
      </c>
      <c r="H44" s="1323">
        <v>1941.77</v>
      </c>
      <c r="I44" s="1324">
        <v>205.79</v>
      </c>
      <c r="J44" s="1323">
        <v>135.73740000000001</v>
      </c>
      <c r="K44" s="1324">
        <v>50189.02</v>
      </c>
      <c r="L44" s="1323">
        <v>13.42</v>
      </c>
      <c r="M44" s="1324">
        <v>3662.3</v>
      </c>
      <c r="N44" s="1323">
        <v>9.68</v>
      </c>
      <c r="O44" s="1324">
        <v>9920.35</v>
      </c>
      <c r="P44" s="1323">
        <v>1858.88</v>
      </c>
      <c r="Q44" s="1324">
        <v>114.19</v>
      </c>
      <c r="R44" s="1323">
        <v>281.08</v>
      </c>
      <c r="S44" s="1324">
        <v>4055.64</v>
      </c>
      <c r="T44" s="1323">
        <v>11041.22</v>
      </c>
      <c r="U44" s="1324">
        <v>89.18</v>
      </c>
      <c r="V44" s="1323">
        <v>1691.56</v>
      </c>
      <c r="W44" s="1324">
        <v>15376.56</v>
      </c>
      <c r="X44" s="1323">
        <v>464.18</v>
      </c>
      <c r="Y44" s="1324">
        <v>20048.240000000002</v>
      </c>
      <c r="Z44" s="1323">
        <v>15215</v>
      </c>
    </row>
    <row r="45" spans="1:26" s="1307" customFormat="1" x14ac:dyDescent="0.2">
      <c r="A45" s="1322" t="s">
        <v>1241</v>
      </c>
      <c r="B45" s="1323">
        <v>10774.29</v>
      </c>
      <c r="C45" s="1324">
        <v>11069.35</v>
      </c>
      <c r="D45" s="1323">
        <v>11609.31</v>
      </c>
      <c r="E45" s="1324">
        <v>2189.02</v>
      </c>
      <c r="F45" s="1323">
        <v>2336.2800000000002</v>
      </c>
      <c r="G45" s="1324">
        <v>17430.27</v>
      </c>
      <c r="H45" s="1323">
        <v>1937.18</v>
      </c>
      <c r="I45" s="1324">
        <v>206.45</v>
      </c>
      <c r="J45" s="1323">
        <v>134.92240000000001</v>
      </c>
      <c r="K45" s="1324">
        <v>50087.73</v>
      </c>
      <c r="L45" s="1323">
        <v>13.42</v>
      </c>
      <c r="M45" s="1324">
        <v>3652.47</v>
      </c>
      <c r="N45" s="1323">
        <v>9.57</v>
      </c>
      <c r="O45" s="1324">
        <v>9958.76</v>
      </c>
      <c r="P45" s="1323">
        <v>1841.31</v>
      </c>
      <c r="Q45" s="1324">
        <v>113.47</v>
      </c>
      <c r="R45" s="1323">
        <v>281.98</v>
      </c>
      <c r="S45" s="1324">
        <v>4047.67</v>
      </c>
      <c r="T45" s="1323">
        <v>11005.74</v>
      </c>
      <c r="U45" s="1324">
        <v>88.38</v>
      </c>
      <c r="V45" s="1323">
        <v>1686.73</v>
      </c>
      <c r="W45" s="1324">
        <v>15249.73</v>
      </c>
      <c r="X45" s="1323">
        <v>465.5</v>
      </c>
      <c r="Y45" s="1324">
        <v>19783.28</v>
      </c>
      <c r="Z45" s="1323">
        <v>15187</v>
      </c>
    </row>
    <row r="46" spans="1:26" s="1307" customFormat="1" x14ac:dyDescent="0.2">
      <c r="A46" s="1322" t="s">
        <v>1242</v>
      </c>
      <c r="B46" s="1323">
        <v>10760.93</v>
      </c>
      <c r="C46" s="1324">
        <v>11068.08</v>
      </c>
      <c r="D46" s="1323">
        <v>11616.73</v>
      </c>
      <c r="E46" s="1324">
        <v>2185.7600000000002</v>
      </c>
      <c r="F46" s="1323">
        <v>2321.1799999999998</v>
      </c>
      <c r="G46" s="1324">
        <v>17319.77</v>
      </c>
      <c r="H46" s="1323">
        <v>1939.95</v>
      </c>
      <c r="I46" s="1324">
        <v>207.44</v>
      </c>
      <c r="J46" s="1323">
        <v>135.4512</v>
      </c>
      <c r="K46" s="1324">
        <v>50121.79</v>
      </c>
      <c r="L46" s="1323">
        <v>13.36</v>
      </c>
      <c r="M46" s="1324">
        <v>3644.13</v>
      </c>
      <c r="N46" s="1323">
        <v>9.6</v>
      </c>
      <c r="O46" s="1324">
        <v>9928.7900000000009</v>
      </c>
      <c r="P46" s="1323">
        <v>1818.86</v>
      </c>
      <c r="Q46" s="1324">
        <v>114.97</v>
      </c>
      <c r="R46" s="1323">
        <v>283.45</v>
      </c>
      <c r="S46" s="1324">
        <v>4055.28</v>
      </c>
      <c r="T46" s="1323">
        <v>11009.09</v>
      </c>
      <c r="U46" s="1324">
        <v>87.81</v>
      </c>
      <c r="V46" s="1323">
        <v>1665.77</v>
      </c>
      <c r="W46" s="1324">
        <v>15221.32</v>
      </c>
      <c r="X46" s="1323">
        <v>459.92</v>
      </c>
      <c r="Y46" s="1324">
        <v>19511.939999999999</v>
      </c>
      <c r="Z46" s="1323">
        <v>15213</v>
      </c>
    </row>
    <row r="47" spans="1:26" s="1307" customFormat="1" x14ac:dyDescent="0.2">
      <c r="A47" s="1322" t="s">
        <v>1243</v>
      </c>
      <c r="B47" s="1323">
        <v>10785.69</v>
      </c>
      <c r="C47" s="1324">
        <v>10959.1</v>
      </c>
      <c r="D47" s="1323">
        <v>11456.15</v>
      </c>
      <c r="E47" s="1324">
        <v>2169.9499999999998</v>
      </c>
      <c r="F47" s="1323">
        <v>2293.08</v>
      </c>
      <c r="G47" s="1324">
        <v>17106.189999999999</v>
      </c>
      <c r="H47" s="1323">
        <v>1918.47</v>
      </c>
      <c r="I47" s="1324">
        <v>205.14</v>
      </c>
      <c r="J47" s="1323">
        <v>132.8888</v>
      </c>
      <c r="K47" s="1324">
        <v>49449.4</v>
      </c>
      <c r="L47" s="1323">
        <v>13.31</v>
      </c>
      <c r="M47" s="1324">
        <v>3599.37</v>
      </c>
      <c r="N47" s="1323">
        <v>9.44</v>
      </c>
      <c r="O47" s="1324">
        <v>9960.51</v>
      </c>
      <c r="P47" s="1323">
        <v>1793.86</v>
      </c>
      <c r="Q47" s="1324">
        <v>113.39</v>
      </c>
      <c r="R47" s="1323">
        <v>281.87</v>
      </c>
      <c r="S47" s="1324">
        <v>4005.63</v>
      </c>
      <c r="T47" s="1323">
        <v>10907.43</v>
      </c>
      <c r="U47" s="1324">
        <v>86.06</v>
      </c>
      <c r="V47" s="1323">
        <v>1655.29</v>
      </c>
      <c r="W47" s="1324">
        <v>14955.51</v>
      </c>
      <c r="X47" s="1323">
        <v>455.67</v>
      </c>
      <c r="Y47" s="1324">
        <v>19487.080000000002</v>
      </c>
      <c r="Z47" s="1323">
        <v>15026</v>
      </c>
    </row>
    <row r="48" spans="1:26" s="1307" customFormat="1" x14ac:dyDescent="0.2">
      <c r="A48" s="1322" t="s">
        <v>1244</v>
      </c>
      <c r="B48" s="1323">
        <v>10626.17</v>
      </c>
      <c r="C48" s="1324">
        <v>10744.05</v>
      </c>
      <c r="D48" s="1323">
        <v>11146</v>
      </c>
      <c r="E48" s="1324">
        <v>2117.2600000000002</v>
      </c>
      <c r="F48" s="1323">
        <v>2230.35</v>
      </c>
      <c r="G48" s="1324">
        <v>16637.73</v>
      </c>
      <c r="H48" s="1323">
        <v>1877.32</v>
      </c>
      <c r="I48" s="1324">
        <v>202.34</v>
      </c>
      <c r="J48" s="1323">
        <v>129.13309999999998</v>
      </c>
      <c r="K48" s="1324">
        <v>48353.55</v>
      </c>
      <c r="L48" s="1323">
        <v>13.05</v>
      </c>
      <c r="M48" s="1324">
        <v>3519.15</v>
      </c>
      <c r="N48" s="1323">
        <v>9.24</v>
      </c>
      <c r="O48" s="1324">
        <v>9918.7199999999993</v>
      </c>
      <c r="P48" s="1323">
        <v>1742.73</v>
      </c>
      <c r="Q48" s="1324">
        <v>109.75</v>
      </c>
      <c r="R48" s="1323">
        <v>277.45999999999998</v>
      </c>
      <c r="S48" s="1324">
        <v>3919.27</v>
      </c>
      <c r="T48" s="1323">
        <v>10663.83</v>
      </c>
      <c r="U48" s="1324">
        <v>83.87</v>
      </c>
      <c r="V48" s="1323">
        <v>1619.07</v>
      </c>
      <c r="W48" s="1324">
        <v>14599.02</v>
      </c>
      <c r="X48" s="1323">
        <v>445.61</v>
      </c>
      <c r="Y48" s="1324">
        <v>19077.64</v>
      </c>
      <c r="Z48" s="1323">
        <v>14702</v>
      </c>
    </row>
    <row r="49" spans="1:26" s="1307" customFormat="1" x14ac:dyDescent="0.2">
      <c r="A49" s="1322" t="s">
        <v>1245</v>
      </c>
      <c r="B49" s="1323">
        <v>10686.55</v>
      </c>
      <c r="C49" s="1324">
        <v>10721.51</v>
      </c>
      <c r="D49" s="1323">
        <v>11133.06</v>
      </c>
      <c r="E49" s="1324">
        <v>2118.02</v>
      </c>
      <c r="F49" s="1323">
        <v>2234.21</v>
      </c>
      <c r="G49" s="1324">
        <v>16671.669999999998</v>
      </c>
      <c r="H49" s="1323">
        <v>1875.71</v>
      </c>
      <c r="I49" s="1324">
        <v>203.36</v>
      </c>
      <c r="J49" s="1323">
        <v>129.62139999999999</v>
      </c>
      <c r="K49" s="1324">
        <v>48282.05</v>
      </c>
      <c r="L49" s="1323">
        <v>13</v>
      </c>
      <c r="M49" s="1324">
        <v>3503.79</v>
      </c>
      <c r="N49" s="1323">
        <v>9.18</v>
      </c>
      <c r="O49" s="1324">
        <v>10028.26</v>
      </c>
      <c r="P49" s="1323">
        <v>1733.03</v>
      </c>
      <c r="Q49" s="1324">
        <v>109.64</v>
      </c>
      <c r="R49" s="1323">
        <v>277.8</v>
      </c>
      <c r="S49" s="1324">
        <v>3915.26</v>
      </c>
      <c r="T49" s="1323">
        <v>10673.83</v>
      </c>
      <c r="U49" s="1324">
        <v>83.23</v>
      </c>
      <c r="V49" s="1323">
        <v>1624.1</v>
      </c>
      <c r="W49" s="1324">
        <v>14628.3</v>
      </c>
      <c r="X49" s="1323">
        <v>445.46</v>
      </c>
      <c r="Y49" s="1324">
        <v>18921.189999999999</v>
      </c>
      <c r="Z49" s="1323">
        <v>14688</v>
      </c>
    </row>
    <row r="50" spans="1:26" s="1307" customFormat="1" x14ac:dyDescent="0.2">
      <c r="A50" s="1322" t="s">
        <v>1246</v>
      </c>
      <c r="B50" s="1323">
        <v>10525.8</v>
      </c>
      <c r="C50" s="1324">
        <v>10636.62</v>
      </c>
      <c r="D50" s="1323">
        <v>10985.58</v>
      </c>
      <c r="E50" s="1324">
        <v>2095.56</v>
      </c>
      <c r="F50" s="1323">
        <v>2213.09</v>
      </c>
      <c r="G50" s="1324">
        <v>16513.330000000002</v>
      </c>
      <c r="H50" s="1323">
        <v>1857.51</v>
      </c>
      <c r="I50" s="1324">
        <v>205.23</v>
      </c>
      <c r="J50" s="1323">
        <v>128.43360000000001</v>
      </c>
      <c r="K50" s="1324">
        <v>47849.93</v>
      </c>
      <c r="L50" s="1323">
        <v>12.87</v>
      </c>
      <c r="M50" s="1324">
        <v>3468.2</v>
      </c>
      <c r="N50" s="1323">
        <v>9.11</v>
      </c>
      <c r="O50" s="1324">
        <v>9876.19</v>
      </c>
      <c r="P50" s="1323">
        <v>1697.05</v>
      </c>
      <c r="Q50" s="1324">
        <v>108.51</v>
      </c>
      <c r="R50" s="1323">
        <v>277.39</v>
      </c>
      <c r="S50" s="1324">
        <v>3875.05</v>
      </c>
      <c r="T50" s="1323">
        <v>10580.74</v>
      </c>
      <c r="U50" s="1324">
        <v>81.02</v>
      </c>
      <c r="V50" s="1323">
        <v>1602.61</v>
      </c>
      <c r="W50" s="1324">
        <v>14585.87</v>
      </c>
      <c r="X50" s="1323">
        <v>440.49</v>
      </c>
      <c r="Y50" s="1324">
        <v>18642.16</v>
      </c>
      <c r="Z50" s="1323">
        <v>14540</v>
      </c>
    </row>
    <row r="51" spans="1:26" s="1307" customFormat="1" x14ac:dyDescent="0.2">
      <c r="A51" s="1322" t="s">
        <v>1247</v>
      </c>
      <c r="B51" s="1323">
        <v>10522.46</v>
      </c>
      <c r="C51" s="1324">
        <v>10534.31</v>
      </c>
      <c r="D51" s="1323">
        <v>10855.28</v>
      </c>
      <c r="E51" s="1324">
        <v>2076.7199999999998</v>
      </c>
      <c r="F51" s="1323">
        <v>2188.91</v>
      </c>
      <c r="G51" s="1324">
        <v>16334.46</v>
      </c>
      <c r="H51" s="1323">
        <v>1840.02</v>
      </c>
      <c r="I51" s="1324">
        <v>205.08</v>
      </c>
      <c r="J51" s="1323">
        <v>126.7424</v>
      </c>
      <c r="K51" s="1324">
        <v>47317.18</v>
      </c>
      <c r="L51" s="1323">
        <v>12.84</v>
      </c>
      <c r="M51" s="1324">
        <v>3439.89</v>
      </c>
      <c r="N51" s="1323">
        <v>9.07</v>
      </c>
      <c r="O51" s="1324">
        <v>9881.2900000000009</v>
      </c>
      <c r="P51" s="1323">
        <v>1680.27</v>
      </c>
      <c r="Q51" s="1324">
        <v>105.67</v>
      </c>
      <c r="R51" s="1323">
        <v>274.5</v>
      </c>
      <c r="S51" s="1324">
        <v>3836.73</v>
      </c>
      <c r="T51" s="1323">
        <v>10493.19</v>
      </c>
      <c r="U51" s="1324">
        <v>80.2</v>
      </c>
      <c r="V51" s="1323">
        <v>1586.79</v>
      </c>
      <c r="W51" s="1324">
        <v>14441.9</v>
      </c>
      <c r="X51" s="1323">
        <v>437.35</v>
      </c>
      <c r="Y51" s="1324">
        <v>18401.93</v>
      </c>
      <c r="Z51" s="1323">
        <v>14396</v>
      </c>
    </row>
    <row r="52" spans="1:26" s="1307" customFormat="1" x14ac:dyDescent="0.2">
      <c r="A52" s="1322" t="s">
        <v>1248</v>
      </c>
      <c r="B52" s="1323">
        <v>10478.26</v>
      </c>
      <c r="C52" s="1324">
        <v>10613.87</v>
      </c>
      <c r="D52" s="1323">
        <v>10841.39</v>
      </c>
      <c r="E52" s="1324">
        <v>2100.35</v>
      </c>
      <c r="F52" s="1323">
        <v>2201.58</v>
      </c>
      <c r="G52" s="1324">
        <v>16432.37</v>
      </c>
      <c r="H52" s="1323">
        <v>1849.48</v>
      </c>
      <c r="I52" s="1324" t="s">
        <v>1249</v>
      </c>
      <c r="J52" s="1323">
        <v>128.09040000000002</v>
      </c>
      <c r="K52" s="1324">
        <v>47515.49</v>
      </c>
      <c r="L52" s="1323">
        <v>12.93</v>
      </c>
      <c r="M52" s="1324">
        <v>3472.07</v>
      </c>
      <c r="N52" s="1323" t="s">
        <v>1250</v>
      </c>
      <c r="O52" s="1324">
        <v>9956.73</v>
      </c>
      <c r="P52" s="1323">
        <v>1699.98</v>
      </c>
      <c r="Q52" s="1324" t="s">
        <v>1251</v>
      </c>
      <c r="R52" s="1323" t="s">
        <v>1252</v>
      </c>
      <c r="S52" s="1324">
        <v>3850.73</v>
      </c>
      <c r="T52" s="1323">
        <v>10556.67</v>
      </c>
      <c r="U52" s="1324" t="s">
        <v>1253</v>
      </c>
      <c r="V52" s="1323">
        <v>1603.48</v>
      </c>
      <c r="W52" s="1324">
        <v>14539.56</v>
      </c>
      <c r="X52" s="1323" t="s">
        <v>1254</v>
      </c>
      <c r="Y52" s="1324">
        <v>18402.330000000002</v>
      </c>
      <c r="Z52" s="1323">
        <v>14447</v>
      </c>
    </row>
    <row r="53" spans="1:26" s="1307" customFormat="1" x14ac:dyDescent="0.2">
      <c r="A53" s="1322" t="s">
        <v>1255</v>
      </c>
      <c r="B53" s="1323">
        <v>10496.87</v>
      </c>
      <c r="C53" s="1324">
        <v>10667.2</v>
      </c>
      <c r="D53" s="1323">
        <v>10903.69</v>
      </c>
      <c r="E53" s="1324">
        <v>2115.2600000000002</v>
      </c>
      <c r="F53" s="1323">
        <v>2213.3000000000002</v>
      </c>
      <c r="G53" s="1324">
        <v>16522.28</v>
      </c>
      <c r="H53" s="1323">
        <v>1865.84</v>
      </c>
      <c r="I53" s="1324">
        <v>202.87</v>
      </c>
      <c r="J53" s="1323">
        <v>128.5437</v>
      </c>
      <c r="K53" s="1324">
        <v>47912.72</v>
      </c>
      <c r="L53" s="1323">
        <v>12.91</v>
      </c>
      <c r="M53" s="1324">
        <v>3484.27</v>
      </c>
      <c r="N53" s="1323">
        <v>9.34</v>
      </c>
      <c r="O53" s="1324">
        <v>9965.86</v>
      </c>
      <c r="P53" s="1323">
        <v>1697.67</v>
      </c>
      <c r="Q53" s="1324">
        <v>104.25</v>
      </c>
      <c r="R53" s="1323">
        <v>275.76</v>
      </c>
      <c r="S53" s="1324">
        <v>3886.65</v>
      </c>
      <c r="T53" s="1323">
        <v>10611.04</v>
      </c>
      <c r="U53" s="1324">
        <v>81.17</v>
      </c>
      <c r="V53" s="1323">
        <v>1607.24</v>
      </c>
      <c r="W53" s="1324">
        <v>14647.87</v>
      </c>
      <c r="X53" s="1323">
        <v>444.53</v>
      </c>
      <c r="Y53" s="1324">
        <v>18348.02</v>
      </c>
      <c r="Z53" s="1323">
        <v>14581</v>
      </c>
    </row>
    <row r="54" spans="1:26" s="1307" customFormat="1" x14ac:dyDescent="0.2">
      <c r="A54" s="1322" t="s">
        <v>1256</v>
      </c>
      <c r="B54" s="1323">
        <v>10516.7</v>
      </c>
      <c r="C54" s="1324">
        <v>10652.81</v>
      </c>
      <c r="D54" s="1323">
        <v>10881.16</v>
      </c>
      <c r="E54" s="1324">
        <v>2108.06</v>
      </c>
      <c r="F54" s="1323">
        <v>2209.65</v>
      </c>
      <c r="G54" s="1324">
        <v>16492.650000000001</v>
      </c>
      <c r="H54" s="1323">
        <v>1856.26</v>
      </c>
      <c r="I54" s="1324">
        <v>204.81</v>
      </c>
      <c r="J54" s="1323">
        <v>128.56030000000001</v>
      </c>
      <c r="K54" s="1324">
        <v>47689.81</v>
      </c>
      <c r="L54" s="1323">
        <v>12.98</v>
      </c>
      <c r="M54" s="1324">
        <v>3484.81</v>
      </c>
      <c r="N54" s="1323">
        <v>9.3699999999999992</v>
      </c>
      <c r="O54" s="1324">
        <v>9993.26</v>
      </c>
      <c r="P54" s="1323">
        <v>1706.22</v>
      </c>
      <c r="Q54" s="1324">
        <v>103.87</v>
      </c>
      <c r="R54" s="1323">
        <v>274.99</v>
      </c>
      <c r="S54" s="1324">
        <v>3864.86</v>
      </c>
      <c r="T54" s="1323">
        <v>10595.4</v>
      </c>
      <c r="U54" s="1324">
        <v>80.989999999999995</v>
      </c>
      <c r="V54" s="1323">
        <v>1609.37</v>
      </c>
      <c r="W54" s="1324">
        <v>14592.9</v>
      </c>
      <c r="X54" s="1323">
        <v>441.96</v>
      </c>
      <c r="Y54" s="1324">
        <v>18469.849999999999</v>
      </c>
      <c r="Z54" s="1323">
        <v>14500</v>
      </c>
    </row>
    <row r="55" spans="1:26" s="1307" customFormat="1" hidden="1" x14ac:dyDescent="0.2">
      <c r="A55" s="1327"/>
      <c r="B55" s="1328"/>
      <c r="C55" s="1329"/>
      <c r="D55" s="1330"/>
      <c r="E55" s="1329"/>
      <c r="F55" s="1330"/>
      <c r="G55" s="1329"/>
      <c r="H55" s="1330"/>
      <c r="I55" s="1331"/>
      <c r="J55" s="1330"/>
      <c r="K55" s="1329"/>
      <c r="L55" s="1330"/>
      <c r="M55" s="1329"/>
      <c r="N55" s="1330"/>
      <c r="O55" s="1329"/>
      <c r="P55" s="1330"/>
      <c r="Q55" s="1329"/>
      <c r="R55" s="1330"/>
      <c r="S55" s="1329"/>
      <c r="T55" s="1330"/>
      <c r="U55" s="1331"/>
      <c r="V55" s="1330"/>
      <c r="W55" s="1329"/>
      <c r="X55" s="1330"/>
      <c r="Y55" s="1329"/>
      <c r="Z55" s="1330"/>
    </row>
    <row r="56" spans="1:26" s="1307" customFormat="1" ht="15" hidden="1" customHeight="1" thickBot="1" x14ac:dyDescent="0.25">
      <c r="A56" s="1327"/>
      <c r="B56" s="1330"/>
      <c r="C56" s="1329"/>
      <c r="D56" s="1330"/>
      <c r="E56" s="1329"/>
      <c r="F56" s="1330"/>
      <c r="G56" s="1329"/>
      <c r="H56" s="1330"/>
      <c r="I56" s="1331"/>
      <c r="J56" s="1330"/>
      <c r="K56" s="1329"/>
      <c r="L56" s="1330"/>
      <c r="M56" s="1329"/>
      <c r="N56" s="1330"/>
      <c r="O56" s="1329"/>
      <c r="P56" s="1330"/>
      <c r="Q56" s="1329"/>
      <c r="R56" s="1330"/>
      <c r="S56" s="1329"/>
      <c r="T56" s="1330"/>
      <c r="U56" s="1331"/>
      <c r="V56" s="1330"/>
      <c r="W56" s="1329"/>
      <c r="X56" s="1330"/>
      <c r="Y56" s="1329"/>
      <c r="Z56" s="1330"/>
    </row>
    <row r="57" spans="1:26" ht="13.5" thickBot="1" x14ac:dyDescent="0.25"/>
    <row r="58" spans="1:26" s="1319" customFormat="1" ht="25.5" x14ac:dyDescent="0.2">
      <c r="A58" s="1332" t="s">
        <v>940</v>
      </c>
      <c r="B58" s="1042" t="s">
        <v>941</v>
      </c>
      <c r="C58" s="1042" t="s">
        <v>942</v>
      </c>
      <c r="D58" s="1042" t="s">
        <v>943</v>
      </c>
      <c r="E58" s="1042" t="s">
        <v>944</v>
      </c>
      <c r="F58" s="1042" t="s">
        <v>945</v>
      </c>
      <c r="G58" s="1042" t="s">
        <v>946</v>
      </c>
      <c r="H58" s="1042" t="s">
        <v>947</v>
      </c>
      <c r="I58" s="1042" t="s">
        <v>948</v>
      </c>
      <c r="J58" s="1318" t="s">
        <v>949</v>
      </c>
      <c r="K58" s="1042" t="s">
        <v>950</v>
      </c>
      <c r="L58" s="1042" t="s">
        <v>951</v>
      </c>
      <c r="M58" s="1042" t="s">
        <v>952</v>
      </c>
      <c r="N58" s="1042" t="s">
        <v>953</v>
      </c>
      <c r="O58" s="1042" t="s">
        <v>954</v>
      </c>
      <c r="P58" s="1042" t="s">
        <v>955</v>
      </c>
      <c r="Q58" s="1042" t="s">
        <v>956</v>
      </c>
      <c r="R58" s="1042" t="s">
        <v>957</v>
      </c>
      <c r="S58" s="1042" t="s">
        <v>958</v>
      </c>
      <c r="T58" s="1042" t="s">
        <v>959</v>
      </c>
      <c r="U58" s="1042" t="s">
        <v>960</v>
      </c>
      <c r="V58" s="1042" t="s">
        <v>961</v>
      </c>
      <c r="W58" s="1042" t="s">
        <v>962</v>
      </c>
      <c r="X58" s="1042" t="s">
        <v>963</v>
      </c>
      <c r="Y58" s="1042" t="s">
        <v>964</v>
      </c>
      <c r="Z58" s="1043" t="s">
        <v>965</v>
      </c>
    </row>
    <row r="59" spans="1:26" s="1335" customFormat="1" x14ac:dyDescent="0.2">
      <c r="A59" s="1333"/>
      <c r="B59" s="1047"/>
      <c r="C59" s="1047"/>
      <c r="D59" s="1047"/>
      <c r="E59" s="1047"/>
      <c r="F59" s="1047"/>
      <c r="G59" s="1047"/>
      <c r="H59" s="1047"/>
      <c r="I59" s="1047"/>
      <c r="J59" s="1334"/>
      <c r="K59" s="1047"/>
      <c r="L59" s="1047"/>
      <c r="M59" s="1047"/>
      <c r="N59" s="1047"/>
      <c r="O59" s="1047"/>
      <c r="P59" s="1047"/>
      <c r="Q59" s="1047"/>
      <c r="R59" s="1047"/>
      <c r="S59" s="1047"/>
      <c r="T59" s="1047"/>
      <c r="U59" s="1047"/>
      <c r="V59" s="1047"/>
      <c r="W59" s="1047"/>
      <c r="X59" s="1047"/>
      <c r="Y59" s="1047"/>
      <c r="Z59" s="1048"/>
    </row>
    <row r="60" spans="1:26" x14ac:dyDescent="0.2">
      <c r="A60" s="1049" t="s">
        <v>991</v>
      </c>
      <c r="B60" s="1308">
        <f t="shared" ref="B60:Z60" si="0">ROUNDDOWN(AVERAGE(B5:B56),2)</f>
        <v>10651.05</v>
      </c>
      <c r="C60" s="1308">
        <f t="shared" si="0"/>
        <v>10596.52</v>
      </c>
      <c r="D60" s="1308">
        <f t="shared" si="0"/>
        <v>11017.43</v>
      </c>
      <c r="E60" s="1308">
        <f t="shared" si="0"/>
        <v>2149.46</v>
      </c>
      <c r="F60" s="1308">
        <f t="shared" si="0"/>
        <v>2255.39</v>
      </c>
      <c r="G60" s="1308">
        <f t="shared" si="0"/>
        <v>16803.599999999999</v>
      </c>
      <c r="H60" s="1308">
        <f t="shared" si="0"/>
        <v>1818.86</v>
      </c>
      <c r="I60" s="1308">
        <f t="shared" si="0"/>
        <v>208.16</v>
      </c>
      <c r="J60" s="1336">
        <f t="shared" si="0"/>
        <v>128.72999999999999</v>
      </c>
      <c r="K60" s="1308">
        <f t="shared" si="0"/>
        <v>47161.29</v>
      </c>
      <c r="L60" s="1308">
        <f t="shared" si="0"/>
        <v>12.95</v>
      </c>
      <c r="M60" s="1308">
        <f t="shared" si="0"/>
        <v>3490.31</v>
      </c>
      <c r="N60" s="1308">
        <f t="shared" si="0"/>
        <v>9.94</v>
      </c>
      <c r="O60" s="1308">
        <f t="shared" si="0"/>
        <v>9848.4500000000007</v>
      </c>
      <c r="P60" s="1308">
        <f t="shared" si="0"/>
        <v>1733.52</v>
      </c>
      <c r="Q60" s="1308">
        <f t="shared" si="0"/>
        <v>115.3</v>
      </c>
      <c r="R60" s="1308">
        <f t="shared" si="0"/>
        <v>270.68</v>
      </c>
      <c r="S60" s="1308">
        <f t="shared" si="0"/>
        <v>3800.12</v>
      </c>
      <c r="T60" s="1308">
        <f t="shared" si="0"/>
        <v>10551</v>
      </c>
      <c r="U60" s="1308">
        <f t="shared" si="0"/>
        <v>87.97</v>
      </c>
      <c r="V60" s="1308">
        <f t="shared" si="0"/>
        <v>1639.4</v>
      </c>
      <c r="W60" s="1308">
        <f t="shared" si="0"/>
        <v>14586.58</v>
      </c>
      <c r="X60" s="1308">
        <f t="shared" si="0"/>
        <v>441.2</v>
      </c>
      <c r="Y60" s="1308">
        <f t="shared" si="0"/>
        <v>19015.650000000001</v>
      </c>
      <c r="Z60" s="1309">
        <f t="shared" si="0"/>
        <v>14286.13</v>
      </c>
    </row>
    <row r="61" spans="1:26" x14ac:dyDescent="0.2">
      <c r="A61" s="1050"/>
      <c r="B61" s="1308"/>
      <c r="C61" s="1308"/>
      <c r="D61" s="1308"/>
      <c r="E61" s="1308"/>
      <c r="F61" s="1308"/>
      <c r="G61" s="1308"/>
      <c r="H61" s="1308"/>
      <c r="I61" s="1308"/>
      <c r="J61" s="1336"/>
      <c r="K61" s="1308"/>
      <c r="L61" s="1308"/>
      <c r="M61" s="1308"/>
      <c r="N61" s="1308"/>
      <c r="O61" s="1308"/>
      <c r="P61" s="1308"/>
      <c r="Q61" s="1308"/>
      <c r="R61" s="1308"/>
      <c r="S61" s="1308"/>
      <c r="T61" s="1308"/>
      <c r="U61" s="1308"/>
      <c r="V61" s="1308"/>
      <c r="W61" s="1308"/>
      <c r="X61" s="1308"/>
      <c r="Y61" s="1308"/>
      <c r="Z61" s="1309"/>
    </row>
    <row r="62" spans="1:26" x14ac:dyDescent="0.2">
      <c r="A62" s="1049" t="s">
        <v>992</v>
      </c>
      <c r="B62" s="1308"/>
      <c r="C62" s="1308"/>
      <c r="D62" s="1308"/>
      <c r="E62" s="1308"/>
      <c r="F62" s="1308"/>
      <c r="G62" s="1308"/>
      <c r="H62" s="1308"/>
      <c r="I62" s="1308"/>
      <c r="J62" s="1336"/>
      <c r="K62" s="1308"/>
      <c r="L62" s="1308"/>
      <c r="M62" s="1308"/>
      <c r="N62" s="1308"/>
      <c r="O62" s="1308"/>
      <c r="P62" s="1308"/>
      <c r="Q62" s="1308"/>
      <c r="R62" s="1308"/>
      <c r="S62" s="1308"/>
      <c r="T62" s="1308"/>
      <c r="U62" s="1308"/>
      <c r="V62" s="1308"/>
      <c r="W62" s="1308"/>
      <c r="X62" s="1308"/>
      <c r="Y62" s="1308"/>
      <c r="Z62" s="1309"/>
    </row>
    <row r="63" spans="1:26" x14ac:dyDescent="0.2">
      <c r="A63" s="1337" t="s">
        <v>1257</v>
      </c>
      <c r="B63" s="1308">
        <f>ROUNDDOWN(AVERAGE(B5:B8),2)</f>
        <v>10581.77</v>
      </c>
      <c r="C63" s="1308">
        <f t="shared" ref="C63:Z63" si="1">ROUNDDOWN(AVERAGE(C5:C8),2)</f>
        <v>10098.23</v>
      </c>
      <c r="D63" s="1308">
        <f t="shared" si="1"/>
        <v>10748.1</v>
      </c>
      <c r="E63" s="1308">
        <f t="shared" si="1"/>
        <v>2072.61</v>
      </c>
      <c r="F63" s="1308">
        <f t="shared" si="1"/>
        <v>2178.38</v>
      </c>
      <c r="G63" s="1308">
        <f t="shared" si="1"/>
        <v>16221.14</v>
      </c>
      <c r="H63" s="1308">
        <f t="shared" si="1"/>
        <v>1717.98</v>
      </c>
      <c r="I63" s="1308">
        <f t="shared" si="1"/>
        <v>209.53</v>
      </c>
      <c r="J63" s="1308">
        <f t="shared" si="1"/>
        <v>119.95</v>
      </c>
      <c r="K63" s="1308">
        <f t="shared" si="1"/>
        <v>44572.2</v>
      </c>
      <c r="L63" s="1308">
        <f t="shared" si="1"/>
        <v>12.52</v>
      </c>
      <c r="M63" s="1308">
        <f t="shared" si="1"/>
        <v>3358.16</v>
      </c>
      <c r="N63" s="1308">
        <f t="shared" si="1"/>
        <v>9.92</v>
      </c>
      <c r="O63" s="1308">
        <f t="shared" si="1"/>
        <v>9648.74</v>
      </c>
      <c r="P63" s="1308">
        <f t="shared" si="1"/>
        <v>1589.63</v>
      </c>
      <c r="Q63" s="1308">
        <f t="shared" si="1"/>
        <v>120.69</v>
      </c>
      <c r="R63" s="1308">
        <f t="shared" si="1"/>
        <v>264.48</v>
      </c>
      <c r="S63" s="1308">
        <f t="shared" si="1"/>
        <v>3581.46</v>
      </c>
      <c r="T63" s="1308">
        <f t="shared" si="1"/>
        <v>10106.36</v>
      </c>
      <c r="U63" s="1308">
        <f t="shared" si="1"/>
        <v>86.85</v>
      </c>
      <c r="V63" s="1308">
        <f t="shared" si="1"/>
        <v>1651.19</v>
      </c>
      <c r="W63" s="1308">
        <f t="shared" si="1"/>
        <v>13805.94</v>
      </c>
      <c r="X63" s="1308">
        <f t="shared" si="1"/>
        <v>417.87</v>
      </c>
      <c r="Y63" s="1308">
        <f t="shared" si="1"/>
        <v>18349.02</v>
      </c>
      <c r="Z63" s="1308">
        <f t="shared" si="1"/>
        <v>13365</v>
      </c>
    </row>
    <row r="64" spans="1:26" x14ac:dyDescent="0.2">
      <c r="A64" s="1338" t="s">
        <v>1258</v>
      </c>
      <c r="B64" s="1308">
        <f>ROUNDDOWN(AVERAGE(B9:B13),2)</f>
        <v>10716.9</v>
      </c>
      <c r="C64" s="1308">
        <f t="shared" ref="C64:Z64" si="2">ROUNDDOWN(AVERAGE(C9:C13),2)</f>
        <v>10259.68</v>
      </c>
      <c r="D64" s="1308">
        <f t="shared" si="2"/>
        <v>10816.96</v>
      </c>
      <c r="E64" s="1308">
        <f t="shared" si="2"/>
        <v>2137.6999999999998</v>
      </c>
      <c r="F64" s="1308">
        <f t="shared" si="2"/>
        <v>2245.4699999999998</v>
      </c>
      <c r="G64" s="1308">
        <f t="shared" si="2"/>
        <v>16719.189999999999</v>
      </c>
      <c r="H64" s="1308">
        <f t="shared" si="2"/>
        <v>1727.98</v>
      </c>
      <c r="I64" s="1308">
        <f t="shared" si="2"/>
        <v>210.7</v>
      </c>
      <c r="J64" s="1308">
        <f t="shared" si="2"/>
        <v>124.8</v>
      </c>
      <c r="K64" s="1308">
        <f t="shared" si="2"/>
        <v>45066.85</v>
      </c>
      <c r="L64" s="1308">
        <f t="shared" si="2"/>
        <v>12.55</v>
      </c>
      <c r="M64" s="1308">
        <f t="shared" si="2"/>
        <v>3116.12</v>
      </c>
      <c r="N64" s="1308">
        <f t="shared" si="2"/>
        <v>10.17</v>
      </c>
      <c r="O64" s="1308">
        <f t="shared" si="2"/>
        <v>9900.85</v>
      </c>
      <c r="P64" s="1308">
        <f t="shared" si="2"/>
        <v>1604.66</v>
      </c>
      <c r="Q64" s="1308">
        <f t="shared" si="2"/>
        <v>122.02</v>
      </c>
      <c r="R64" s="1308">
        <f t="shared" si="2"/>
        <v>261.8</v>
      </c>
      <c r="S64" s="1308">
        <f t="shared" si="2"/>
        <v>3603.55</v>
      </c>
      <c r="T64" s="1308">
        <f t="shared" si="2"/>
        <v>10263.14</v>
      </c>
      <c r="U64" s="1308">
        <f t="shared" si="2"/>
        <v>87.43</v>
      </c>
      <c r="V64" s="1308">
        <f t="shared" si="2"/>
        <v>1690.68</v>
      </c>
      <c r="W64" s="1308">
        <f t="shared" si="2"/>
        <v>14452.5</v>
      </c>
      <c r="X64" s="1308">
        <f t="shared" si="2"/>
        <v>429.38</v>
      </c>
      <c r="Y64" s="1308">
        <f t="shared" si="2"/>
        <v>18964.46</v>
      </c>
      <c r="Z64" s="1308">
        <f t="shared" si="2"/>
        <v>13514.8</v>
      </c>
    </row>
    <row r="65" spans="1:26" s="1339" customFormat="1" x14ac:dyDescent="0.2">
      <c r="A65" s="1338" t="s">
        <v>1259</v>
      </c>
      <c r="B65" s="1308">
        <f>ROUNDDOWN(AVERAGE(B13:B17),2)</f>
        <v>10726.72</v>
      </c>
      <c r="C65" s="1308">
        <f t="shared" ref="C65:Z65" si="3">ROUNDDOWN(AVERAGE(C13:C17),2)</f>
        <v>10418.530000000001</v>
      </c>
      <c r="D65" s="1308">
        <f t="shared" si="3"/>
        <v>10677.04</v>
      </c>
      <c r="E65" s="1308">
        <f t="shared" si="3"/>
        <v>2169.83</v>
      </c>
      <c r="F65" s="1308">
        <f t="shared" si="3"/>
        <v>2272.25</v>
      </c>
      <c r="G65" s="1308">
        <f t="shared" si="3"/>
        <v>16916.73</v>
      </c>
      <c r="H65" s="1308">
        <f t="shared" si="3"/>
        <v>1753.27</v>
      </c>
      <c r="I65" s="1308">
        <f t="shared" si="3"/>
        <v>211.34</v>
      </c>
      <c r="J65" s="1308">
        <f t="shared" si="3"/>
        <v>129.28</v>
      </c>
      <c r="K65" s="1308">
        <f t="shared" si="3"/>
        <v>45774.32</v>
      </c>
      <c r="L65" s="1308">
        <f t="shared" si="3"/>
        <v>12.79</v>
      </c>
      <c r="M65" s="1308">
        <f t="shared" si="3"/>
        <v>3513.54</v>
      </c>
      <c r="N65" s="1308">
        <f t="shared" si="3"/>
        <v>10.32</v>
      </c>
      <c r="O65" s="1308">
        <f t="shared" si="3"/>
        <v>9996.34</v>
      </c>
      <c r="P65" s="1308">
        <f t="shared" si="3"/>
        <v>1726.01</v>
      </c>
      <c r="Q65" s="1308">
        <f t="shared" si="3"/>
        <v>124.02</v>
      </c>
      <c r="R65" s="1308">
        <f t="shared" si="3"/>
        <v>264.05</v>
      </c>
      <c r="S65" s="1308">
        <f t="shared" si="3"/>
        <v>3662.22</v>
      </c>
      <c r="T65" s="1308">
        <f t="shared" si="3"/>
        <v>10425.790000000001</v>
      </c>
      <c r="U65" s="1308">
        <f t="shared" si="3"/>
        <v>88.35</v>
      </c>
      <c r="V65" s="1308">
        <f t="shared" si="3"/>
        <v>1673.19</v>
      </c>
      <c r="W65" s="1308">
        <f t="shared" si="3"/>
        <v>14558.77</v>
      </c>
      <c r="X65" s="1308">
        <f t="shared" si="3"/>
        <v>437.95</v>
      </c>
      <c r="Y65" s="1308">
        <f t="shared" si="3"/>
        <v>19089.38</v>
      </c>
      <c r="Z65" s="1308">
        <f t="shared" si="3"/>
        <v>13735</v>
      </c>
    </row>
    <row r="66" spans="1:26" s="1339" customFormat="1" x14ac:dyDescent="0.2">
      <c r="A66" s="1338" t="s">
        <v>1260</v>
      </c>
      <c r="B66" s="1308">
        <f>ROUNDDOWN(AVERAGE(B17:B21),2)</f>
        <v>10642.19</v>
      </c>
      <c r="C66" s="1308">
        <f t="shared" ref="C66:Z66" si="4">ROUNDDOWN(AVERAGE(C17:C21),2)</f>
        <v>10455.17</v>
      </c>
      <c r="D66" s="1308">
        <f t="shared" si="4"/>
        <v>10872.05</v>
      </c>
      <c r="E66" s="1308">
        <f t="shared" si="4"/>
        <v>2194.5</v>
      </c>
      <c r="F66" s="1308">
        <f t="shared" si="4"/>
        <v>2278.7800000000002</v>
      </c>
      <c r="G66" s="1308">
        <f t="shared" si="4"/>
        <v>16985.990000000002</v>
      </c>
      <c r="H66" s="1308">
        <f t="shared" si="4"/>
        <v>1758.17</v>
      </c>
      <c r="I66" s="1308">
        <f t="shared" si="4"/>
        <v>210.79</v>
      </c>
      <c r="J66" s="1308">
        <f t="shared" si="4"/>
        <v>129.1</v>
      </c>
      <c r="K66" s="1308">
        <f t="shared" si="4"/>
        <v>45991.6</v>
      </c>
      <c r="L66" s="1308">
        <f t="shared" si="4"/>
        <v>12.92</v>
      </c>
      <c r="M66" s="1308">
        <f t="shared" si="4"/>
        <v>3554.45</v>
      </c>
      <c r="N66" s="1308">
        <f t="shared" si="4"/>
        <v>10.43</v>
      </c>
      <c r="O66" s="1308">
        <f t="shared" si="4"/>
        <v>10059.969999999999</v>
      </c>
      <c r="P66" s="1308">
        <f t="shared" si="4"/>
        <v>1767.75</v>
      </c>
      <c r="Q66" s="1308">
        <f t="shared" si="4"/>
        <v>119.23</v>
      </c>
      <c r="R66" s="1308">
        <f t="shared" si="4"/>
        <v>264.87</v>
      </c>
      <c r="S66" s="1308">
        <f t="shared" si="4"/>
        <v>3679.31</v>
      </c>
      <c r="T66" s="1308">
        <f t="shared" si="4"/>
        <v>10500.96</v>
      </c>
      <c r="U66" s="1308">
        <f t="shared" si="4"/>
        <v>88.46</v>
      </c>
      <c r="V66" s="1308">
        <f t="shared" si="4"/>
        <v>1639.37</v>
      </c>
      <c r="W66" s="1308">
        <f t="shared" si="4"/>
        <v>14304.9</v>
      </c>
      <c r="X66" s="1308">
        <f t="shared" si="4"/>
        <v>441.24</v>
      </c>
      <c r="Y66" s="1308">
        <f t="shared" si="4"/>
        <v>19494.669999999998</v>
      </c>
      <c r="Z66" s="1308">
        <f t="shared" si="4"/>
        <v>13798.66</v>
      </c>
    </row>
    <row r="67" spans="1:26" s="1339" customFormat="1" x14ac:dyDescent="0.2">
      <c r="A67" s="1338" t="s">
        <v>1261</v>
      </c>
      <c r="B67" s="1308">
        <f>ROUNDDOWN(AVERAGE(B21:B26),2)</f>
        <v>10590.74</v>
      </c>
      <c r="C67" s="1308">
        <f t="shared" ref="C67:Z67" si="5">ROUNDDOWN(AVERAGE(C21:C26),2)</f>
        <v>10543.8</v>
      </c>
      <c r="D67" s="1308">
        <f t="shared" si="5"/>
        <v>10910.41</v>
      </c>
      <c r="E67" s="1308">
        <f t="shared" si="5"/>
        <v>2207.84</v>
      </c>
      <c r="F67" s="1308">
        <f t="shared" si="5"/>
        <v>2248.46</v>
      </c>
      <c r="G67" s="1308">
        <f t="shared" si="5"/>
        <v>16748.45</v>
      </c>
      <c r="H67" s="1308">
        <f t="shared" si="5"/>
        <v>1783.53</v>
      </c>
      <c r="I67" s="1308">
        <f t="shared" si="5"/>
        <v>208.44</v>
      </c>
      <c r="J67" s="1308">
        <f t="shared" si="5"/>
        <v>127.92</v>
      </c>
      <c r="K67" s="1308">
        <f t="shared" si="5"/>
        <v>46447.51</v>
      </c>
      <c r="L67" s="1308">
        <f t="shared" si="5"/>
        <v>13.01</v>
      </c>
      <c r="M67" s="1308">
        <f t="shared" si="5"/>
        <v>3550.87</v>
      </c>
      <c r="N67" s="1308">
        <f t="shared" si="5"/>
        <v>10.47</v>
      </c>
      <c r="O67" s="1308">
        <f t="shared" si="5"/>
        <v>9822.92</v>
      </c>
      <c r="P67" s="1308">
        <f t="shared" si="5"/>
        <v>1746.42</v>
      </c>
      <c r="Q67" s="1308">
        <f t="shared" si="5"/>
        <v>102.96</v>
      </c>
      <c r="R67" s="1308">
        <f t="shared" si="5"/>
        <v>268.32</v>
      </c>
      <c r="S67" s="1308">
        <f t="shared" si="5"/>
        <v>3732.37</v>
      </c>
      <c r="T67" s="1308">
        <f t="shared" si="5"/>
        <v>10501.47</v>
      </c>
      <c r="U67" s="1308">
        <f t="shared" si="5"/>
        <v>88.82</v>
      </c>
      <c r="V67" s="1308">
        <f t="shared" si="5"/>
        <v>1615.07</v>
      </c>
      <c r="W67" s="1308">
        <f t="shared" si="5"/>
        <v>14108.19</v>
      </c>
      <c r="X67" s="1308">
        <f t="shared" si="5"/>
        <v>440.36</v>
      </c>
      <c r="Y67" s="1308">
        <f t="shared" si="5"/>
        <v>19089.97</v>
      </c>
      <c r="Z67" s="1308">
        <f t="shared" si="5"/>
        <v>13997.83</v>
      </c>
    </row>
    <row r="68" spans="1:26" s="1339" customFormat="1" x14ac:dyDescent="0.2">
      <c r="A68" s="1338" t="s">
        <v>1262</v>
      </c>
      <c r="B68" s="1308">
        <f>ROUNDDOWN(AVERAGE(B26:B28),2)</f>
        <v>10575.35</v>
      </c>
      <c r="C68" s="1308">
        <f t="shared" ref="C68:Z68" si="6">ROUNDDOWN(AVERAGE(C26:C28),2)</f>
        <v>10496.63</v>
      </c>
      <c r="D68" s="1308">
        <f t="shared" si="6"/>
        <v>10781.42</v>
      </c>
      <c r="E68" s="1308">
        <f t="shared" si="6"/>
        <v>2185.66</v>
      </c>
      <c r="F68" s="1308">
        <f t="shared" si="6"/>
        <v>2204.52</v>
      </c>
      <c r="G68" s="1308">
        <f t="shared" si="6"/>
        <v>16419.810000000001</v>
      </c>
      <c r="H68" s="1308">
        <f t="shared" si="6"/>
        <v>1791.53</v>
      </c>
      <c r="I68" s="1308">
        <f t="shared" si="6"/>
        <v>207.33</v>
      </c>
      <c r="J68" s="1308">
        <f t="shared" si="6"/>
        <v>128.11000000000001</v>
      </c>
      <c r="K68" s="1308">
        <f t="shared" si="6"/>
        <v>46489.86</v>
      </c>
      <c r="L68" s="1308">
        <f t="shared" si="6"/>
        <v>12.92</v>
      </c>
      <c r="M68" s="1308">
        <f t="shared" si="6"/>
        <v>3523.27</v>
      </c>
      <c r="N68" s="1308">
        <f t="shared" si="6"/>
        <v>10.36</v>
      </c>
      <c r="O68" s="1308">
        <f t="shared" si="6"/>
        <v>9757.32</v>
      </c>
      <c r="P68" s="1308">
        <f t="shared" si="6"/>
        <v>1728.8</v>
      </c>
      <c r="Q68" s="1308">
        <f t="shared" si="6"/>
        <v>119.48</v>
      </c>
      <c r="R68" s="1308">
        <f t="shared" si="6"/>
        <v>266.12</v>
      </c>
      <c r="S68" s="1308">
        <f t="shared" si="6"/>
        <v>3748.44</v>
      </c>
      <c r="T68" s="1308">
        <f t="shared" si="6"/>
        <v>10443.42</v>
      </c>
      <c r="U68" s="1308">
        <f t="shared" si="6"/>
        <v>88.67</v>
      </c>
      <c r="V68" s="1308">
        <f t="shared" si="6"/>
        <v>1597.71</v>
      </c>
      <c r="W68" s="1308">
        <f t="shared" si="6"/>
        <v>14197.12</v>
      </c>
      <c r="X68" s="1308">
        <f t="shared" si="6"/>
        <v>435.23</v>
      </c>
      <c r="Y68" s="1308">
        <f t="shared" si="6"/>
        <v>18704.09</v>
      </c>
      <c r="Z68" s="1308">
        <f t="shared" si="6"/>
        <v>14058.33</v>
      </c>
    </row>
    <row r="69" spans="1:26" s="1339" customFormat="1" x14ac:dyDescent="0.2">
      <c r="A69" s="1338" t="s">
        <v>1263</v>
      </c>
      <c r="B69" s="1308">
        <f>ROUNDDOWN(AVERAGE(B28:B32),2)</f>
        <v>10605.25</v>
      </c>
      <c r="C69" s="1308">
        <f t="shared" ref="C69:Z69" si="7">ROUNDDOWN(AVERAGE(C28:C32),2)</f>
        <v>10568.99</v>
      </c>
      <c r="D69" s="1308">
        <f t="shared" si="7"/>
        <v>10857.75</v>
      </c>
      <c r="E69" s="1308">
        <f t="shared" si="7"/>
        <v>2153.61</v>
      </c>
      <c r="F69" s="1308">
        <f t="shared" si="7"/>
        <v>2244.3200000000002</v>
      </c>
      <c r="G69" s="1308">
        <f t="shared" si="7"/>
        <v>16725.740000000002</v>
      </c>
      <c r="H69" s="1308">
        <f t="shared" si="7"/>
        <v>1825.92</v>
      </c>
      <c r="I69" s="1308">
        <f t="shared" si="7"/>
        <v>208.99</v>
      </c>
      <c r="J69" s="1308">
        <f t="shared" si="7"/>
        <v>129.01</v>
      </c>
      <c r="K69" s="1308">
        <f t="shared" si="7"/>
        <v>47335.99</v>
      </c>
      <c r="L69" s="1308">
        <f t="shared" si="7"/>
        <v>12.79</v>
      </c>
      <c r="M69" s="1308">
        <f t="shared" si="7"/>
        <v>3548.62</v>
      </c>
      <c r="N69" s="1308">
        <f t="shared" si="7"/>
        <v>10.24</v>
      </c>
      <c r="O69" s="1308">
        <f t="shared" si="7"/>
        <v>9758.6299999999992</v>
      </c>
      <c r="P69" s="1308">
        <f t="shared" si="7"/>
        <v>1763.2</v>
      </c>
      <c r="Q69" s="1308">
        <f t="shared" si="7"/>
        <v>116.53</v>
      </c>
      <c r="R69" s="1308">
        <f t="shared" si="7"/>
        <v>268.02</v>
      </c>
      <c r="S69" s="1308">
        <f t="shared" si="7"/>
        <v>3820.86</v>
      </c>
      <c r="T69" s="1308">
        <f t="shared" si="7"/>
        <v>10514.69</v>
      </c>
      <c r="U69" s="1308">
        <f t="shared" si="7"/>
        <v>90.01</v>
      </c>
      <c r="V69" s="1308">
        <f t="shared" si="7"/>
        <v>1618.13</v>
      </c>
      <c r="W69" s="1308">
        <f t="shared" si="7"/>
        <v>14418.25</v>
      </c>
      <c r="X69" s="1308">
        <f t="shared" si="7"/>
        <v>432.21</v>
      </c>
      <c r="Y69" s="1308">
        <f t="shared" si="7"/>
        <v>18904.41</v>
      </c>
      <c r="Z69" s="1308">
        <f t="shared" si="7"/>
        <v>14329.8</v>
      </c>
    </row>
    <row r="70" spans="1:26" s="1339" customFormat="1" x14ac:dyDescent="0.2">
      <c r="A70" s="1338" t="s">
        <v>1264</v>
      </c>
      <c r="B70" s="1308">
        <f>ROUNDDOWN(AVERAGE(B33:B37),2)</f>
        <v>10676.62</v>
      </c>
      <c r="C70" s="1308">
        <f t="shared" ref="C70:Z70" si="8">ROUNDDOWN(AVERAGE(C33:C37),2)</f>
        <v>10673.03</v>
      </c>
      <c r="D70" s="1308">
        <f t="shared" si="8"/>
        <v>11131.09</v>
      </c>
      <c r="E70" s="1308">
        <f t="shared" si="8"/>
        <v>2121.86</v>
      </c>
      <c r="F70" s="1308">
        <f t="shared" si="8"/>
        <v>2251.88</v>
      </c>
      <c r="G70" s="1308">
        <f t="shared" si="8"/>
        <v>16786.86</v>
      </c>
      <c r="H70" s="1308">
        <f t="shared" si="8"/>
        <v>1850.32</v>
      </c>
      <c r="I70" s="1308">
        <f t="shared" si="8"/>
        <v>209.69</v>
      </c>
      <c r="J70" s="1308">
        <f t="shared" si="8"/>
        <v>130.77000000000001</v>
      </c>
      <c r="K70" s="1308">
        <f t="shared" si="8"/>
        <v>47927.99</v>
      </c>
      <c r="L70" s="1308">
        <f t="shared" si="8"/>
        <v>12.93</v>
      </c>
      <c r="M70" s="1308">
        <f t="shared" si="8"/>
        <v>3555.54</v>
      </c>
      <c r="N70" s="1308">
        <f t="shared" si="8"/>
        <v>9.8800000000000008</v>
      </c>
      <c r="O70" s="1308">
        <f t="shared" si="8"/>
        <v>9727.59</v>
      </c>
      <c r="P70" s="1308">
        <f t="shared" si="8"/>
        <v>1750.59</v>
      </c>
      <c r="Q70" s="1308">
        <f t="shared" si="8"/>
        <v>116.83</v>
      </c>
      <c r="R70" s="1308">
        <f t="shared" si="8"/>
        <v>272.75</v>
      </c>
      <c r="S70" s="1308">
        <f t="shared" si="8"/>
        <v>3872.46</v>
      </c>
      <c r="T70" s="1308">
        <f t="shared" si="8"/>
        <v>10620.15</v>
      </c>
      <c r="U70" s="1308">
        <f t="shared" si="8"/>
        <v>90.71</v>
      </c>
      <c r="V70" s="1308">
        <f t="shared" si="8"/>
        <v>1614.28</v>
      </c>
      <c r="W70" s="1308">
        <f t="shared" si="8"/>
        <v>14646.4</v>
      </c>
      <c r="X70" s="1308">
        <f t="shared" si="8"/>
        <v>438.05</v>
      </c>
      <c r="Y70" s="1308">
        <f t="shared" si="8"/>
        <v>18752.900000000001</v>
      </c>
      <c r="Z70" s="1308">
        <f t="shared" si="8"/>
        <v>14524</v>
      </c>
    </row>
    <row r="71" spans="1:26" s="1339" customFormat="1" x14ac:dyDescent="0.2">
      <c r="A71" s="1338" t="s">
        <v>1265</v>
      </c>
      <c r="B71" s="1308">
        <f>ROUNDDOWN(AVERAGE(B38:B41),2)</f>
        <v>10695.03</v>
      </c>
      <c r="C71" s="1308">
        <f t="shared" ref="C71:Z71" si="9">ROUNDDOWN(AVERAGE(C38:C41),2)</f>
        <v>10880.82</v>
      </c>
      <c r="D71" s="1308">
        <f t="shared" si="9"/>
        <v>11379.56</v>
      </c>
      <c r="E71" s="1308">
        <f t="shared" si="9"/>
        <v>2165.2600000000002</v>
      </c>
      <c r="F71" s="1308">
        <f t="shared" si="9"/>
        <v>2319.06</v>
      </c>
      <c r="G71" s="1308">
        <f t="shared" si="9"/>
        <v>17295.080000000002</v>
      </c>
      <c r="H71" s="1308">
        <f t="shared" si="9"/>
        <v>1891.91</v>
      </c>
      <c r="I71" s="1308">
        <f t="shared" si="9"/>
        <v>206.62</v>
      </c>
      <c r="J71" s="1308">
        <f t="shared" si="9"/>
        <v>132.86000000000001</v>
      </c>
      <c r="K71" s="1308">
        <f t="shared" si="9"/>
        <v>48998.78</v>
      </c>
      <c r="L71" s="1308">
        <f t="shared" si="9"/>
        <v>13.25</v>
      </c>
      <c r="M71" s="1308">
        <f t="shared" si="9"/>
        <v>3587.48</v>
      </c>
      <c r="N71" s="1308">
        <f t="shared" si="9"/>
        <v>9.52</v>
      </c>
      <c r="O71" s="1308">
        <f t="shared" si="9"/>
        <v>9800.7099999999991</v>
      </c>
      <c r="P71" s="1308">
        <f t="shared" si="9"/>
        <v>1791.17</v>
      </c>
      <c r="Q71" s="1308">
        <f t="shared" si="9"/>
        <v>120.17</v>
      </c>
      <c r="R71" s="1308">
        <f t="shared" si="9"/>
        <v>275.48</v>
      </c>
      <c r="S71" s="1308">
        <f t="shared" si="9"/>
        <v>3955.8</v>
      </c>
      <c r="T71" s="1308">
        <f t="shared" si="9"/>
        <v>10819.39</v>
      </c>
      <c r="U71" s="1308">
        <f t="shared" si="9"/>
        <v>90.54</v>
      </c>
      <c r="V71" s="1308">
        <f t="shared" si="9"/>
        <v>1650.39</v>
      </c>
      <c r="W71" s="1308">
        <f t="shared" si="9"/>
        <v>15341.05</v>
      </c>
      <c r="X71" s="1308">
        <f t="shared" si="9"/>
        <v>454.43</v>
      </c>
      <c r="Y71" s="1308">
        <f t="shared" si="9"/>
        <v>19324.95</v>
      </c>
      <c r="Z71" s="1308">
        <f t="shared" si="9"/>
        <v>14837.5</v>
      </c>
    </row>
    <row r="72" spans="1:26" s="1339" customFormat="1" x14ac:dyDescent="0.2">
      <c r="A72" s="1338" t="s">
        <v>1266</v>
      </c>
      <c r="B72" s="1308">
        <f>ROUNDDOWN(AVERAGE(B41:B46),2)</f>
        <v>10783.55</v>
      </c>
      <c r="C72" s="1308">
        <f t="shared" ref="C72:Z72" si="10">ROUNDDOWN(AVERAGE(C41:C46),2)</f>
        <v>11033.47</v>
      </c>
      <c r="D72" s="1308">
        <f t="shared" si="10"/>
        <v>11612.37</v>
      </c>
      <c r="E72" s="1308">
        <f t="shared" si="10"/>
        <v>2183.42</v>
      </c>
      <c r="F72" s="1308">
        <f t="shared" si="10"/>
        <v>2335.5100000000002</v>
      </c>
      <c r="G72" s="1308">
        <f t="shared" si="10"/>
        <v>17421.32</v>
      </c>
      <c r="H72" s="1308">
        <f t="shared" si="10"/>
        <v>1925.18</v>
      </c>
      <c r="I72" s="1308">
        <f t="shared" si="10"/>
        <v>206.02</v>
      </c>
      <c r="J72" s="1308">
        <f t="shared" si="10"/>
        <v>133.63999999999999</v>
      </c>
      <c r="K72" s="1308">
        <f t="shared" si="10"/>
        <v>49733.16</v>
      </c>
      <c r="L72" s="1308">
        <f t="shared" si="10"/>
        <v>13.38</v>
      </c>
      <c r="M72" s="1308">
        <f t="shared" si="10"/>
        <v>3633.17</v>
      </c>
      <c r="N72" s="1308">
        <f t="shared" si="10"/>
        <v>9.58</v>
      </c>
      <c r="O72" s="1308">
        <f t="shared" si="10"/>
        <v>9906.44</v>
      </c>
      <c r="P72" s="1308">
        <f t="shared" si="10"/>
        <v>1835.39</v>
      </c>
      <c r="Q72" s="1308">
        <f t="shared" si="10"/>
        <v>117.72</v>
      </c>
      <c r="R72" s="1308">
        <f t="shared" si="10"/>
        <v>279.02999999999997</v>
      </c>
      <c r="S72" s="1308">
        <f t="shared" si="10"/>
        <v>4020.35</v>
      </c>
      <c r="T72" s="1308">
        <f t="shared" si="10"/>
        <v>10964.8</v>
      </c>
      <c r="U72" s="1308">
        <f t="shared" si="10"/>
        <v>88.46</v>
      </c>
      <c r="V72" s="1308">
        <f t="shared" si="10"/>
        <v>1680.14</v>
      </c>
      <c r="W72" s="1308">
        <f t="shared" si="10"/>
        <v>15296.5</v>
      </c>
      <c r="X72" s="1308">
        <f t="shared" si="10"/>
        <v>462.16</v>
      </c>
      <c r="Y72" s="1308">
        <f t="shared" si="10"/>
        <v>19664.59</v>
      </c>
      <c r="Z72" s="1308">
        <f t="shared" si="10"/>
        <v>15080.5</v>
      </c>
    </row>
    <row r="73" spans="1:26" s="1339" customFormat="1" x14ac:dyDescent="0.2">
      <c r="A73" s="1338" t="s">
        <v>1267</v>
      </c>
      <c r="B73" s="1308">
        <f>ROUNDDOWN(AVERAGE(B46:B50),2)</f>
        <v>10677.02</v>
      </c>
      <c r="C73" s="1308">
        <f t="shared" ref="C73:Z73" si="11">ROUNDDOWN(AVERAGE(C46:C50),2)</f>
        <v>10825.87</v>
      </c>
      <c r="D73" s="1308">
        <f t="shared" si="11"/>
        <v>11267.5</v>
      </c>
      <c r="E73" s="1308">
        <f t="shared" si="11"/>
        <v>2137.31</v>
      </c>
      <c r="F73" s="1308">
        <f t="shared" si="11"/>
        <v>2258.38</v>
      </c>
      <c r="G73" s="1308">
        <f t="shared" si="11"/>
        <v>16849.73</v>
      </c>
      <c r="H73" s="1308">
        <f t="shared" si="11"/>
        <v>1893.79</v>
      </c>
      <c r="I73" s="1308">
        <f t="shared" si="11"/>
        <v>204.7</v>
      </c>
      <c r="J73" s="1308">
        <f t="shared" si="11"/>
        <v>131.1</v>
      </c>
      <c r="K73" s="1308">
        <f t="shared" si="11"/>
        <v>48811.34</v>
      </c>
      <c r="L73" s="1308">
        <f t="shared" si="11"/>
        <v>13.11</v>
      </c>
      <c r="M73" s="1308">
        <f t="shared" si="11"/>
        <v>3546.92</v>
      </c>
      <c r="N73" s="1308">
        <f t="shared" si="11"/>
        <v>9.31</v>
      </c>
      <c r="O73" s="1308">
        <f t="shared" si="11"/>
        <v>9942.49</v>
      </c>
      <c r="P73" s="1308">
        <f t="shared" si="11"/>
        <v>1757.1</v>
      </c>
      <c r="Q73" s="1308">
        <f t="shared" si="11"/>
        <v>111.25</v>
      </c>
      <c r="R73" s="1308">
        <f t="shared" si="11"/>
        <v>279.58999999999997</v>
      </c>
      <c r="S73" s="1308">
        <f t="shared" si="11"/>
        <v>3954.09</v>
      </c>
      <c r="T73" s="1308">
        <f t="shared" si="11"/>
        <v>10766.98</v>
      </c>
      <c r="U73" s="1308">
        <f t="shared" si="11"/>
        <v>84.39</v>
      </c>
      <c r="V73" s="1308">
        <f t="shared" si="11"/>
        <v>1633.36</v>
      </c>
      <c r="W73" s="1308">
        <f t="shared" si="11"/>
        <v>14798</v>
      </c>
      <c r="X73" s="1308">
        <f t="shared" si="11"/>
        <v>449.43</v>
      </c>
      <c r="Y73" s="1308">
        <f t="shared" si="11"/>
        <v>19128</v>
      </c>
      <c r="Z73" s="1308">
        <f t="shared" si="11"/>
        <v>14833.8</v>
      </c>
    </row>
    <row r="74" spans="1:26" s="1339" customFormat="1" x14ac:dyDescent="0.2">
      <c r="A74" s="1338" t="s">
        <v>1268</v>
      </c>
      <c r="B74" s="1308">
        <f>ROUNDDOWN(AVERAGE(B50:B56),2)</f>
        <v>10508.01</v>
      </c>
      <c r="C74" s="1308">
        <f t="shared" ref="C74:Z74" si="12">ROUNDDOWN(AVERAGE(C50:C56),2)</f>
        <v>10620.96</v>
      </c>
      <c r="D74" s="1308">
        <f t="shared" si="12"/>
        <v>10893.42</v>
      </c>
      <c r="E74" s="1308">
        <f t="shared" si="12"/>
        <v>2099.19</v>
      </c>
      <c r="F74" s="1308">
        <f t="shared" si="12"/>
        <v>2205.3000000000002</v>
      </c>
      <c r="G74" s="1308">
        <f t="shared" si="12"/>
        <v>16459.009999999998</v>
      </c>
      <c r="H74" s="1308">
        <f t="shared" si="12"/>
        <v>1853.82</v>
      </c>
      <c r="I74" s="1308">
        <f t="shared" si="12"/>
        <v>204.49</v>
      </c>
      <c r="J74" s="1308">
        <f t="shared" si="12"/>
        <v>128.07</v>
      </c>
      <c r="K74" s="1308">
        <f t="shared" si="12"/>
        <v>47657.02</v>
      </c>
      <c r="L74" s="1308">
        <f t="shared" si="12"/>
        <v>12.9</v>
      </c>
      <c r="M74" s="1308">
        <f t="shared" si="12"/>
        <v>3469.84</v>
      </c>
      <c r="N74" s="1308">
        <f t="shared" si="12"/>
        <v>9.2200000000000006</v>
      </c>
      <c r="O74" s="1308">
        <f t="shared" si="12"/>
        <v>9934.66</v>
      </c>
      <c r="P74" s="1308">
        <f t="shared" si="12"/>
        <v>1696.23</v>
      </c>
      <c r="Q74" s="1308">
        <f t="shared" si="12"/>
        <v>105.57</v>
      </c>
      <c r="R74" s="1308">
        <f t="shared" si="12"/>
        <v>275.66000000000003</v>
      </c>
      <c r="S74" s="1308">
        <f t="shared" si="12"/>
        <v>3862.8</v>
      </c>
      <c r="T74" s="1308">
        <f t="shared" si="12"/>
        <v>10567.4</v>
      </c>
      <c r="U74" s="1308">
        <f t="shared" si="12"/>
        <v>80.84</v>
      </c>
      <c r="V74" s="1308">
        <f t="shared" si="12"/>
        <v>1601.89</v>
      </c>
      <c r="W74" s="1308">
        <f t="shared" si="12"/>
        <v>14561.62</v>
      </c>
      <c r="X74" s="1308">
        <f t="shared" si="12"/>
        <v>441.08</v>
      </c>
      <c r="Y74" s="1308">
        <f t="shared" si="12"/>
        <v>18452.849999999999</v>
      </c>
      <c r="Z74" s="1308">
        <f t="shared" si="12"/>
        <v>14492.8</v>
      </c>
    </row>
    <row r="75" spans="1:26" s="1339" customFormat="1" x14ac:dyDescent="0.2">
      <c r="A75" s="1340"/>
      <c r="B75" s="1308"/>
      <c r="C75" s="1308"/>
      <c r="D75" s="1308"/>
      <c r="E75" s="1308"/>
      <c r="F75" s="1308"/>
      <c r="G75" s="1308"/>
      <c r="H75" s="1308"/>
      <c r="I75" s="1308"/>
      <c r="J75" s="1336"/>
      <c r="K75" s="1308"/>
      <c r="L75" s="1308"/>
      <c r="M75" s="1308"/>
      <c r="N75" s="1308"/>
      <c r="O75" s="1308"/>
      <c r="P75" s="1308"/>
      <c r="Q75" s="1308"/>
      <c r="R75" s="1308"/>
      <c r="S75" s="1308"/>
      <c r="T75" s="1308"/>
      <c r="U75" s="1308"/>
      <c r="V75" s="1308"/>
      <c r="W75" s="1308"/>
      <c r="X75" s="1308"/>
      <c r="Y75" s="1308"/>
      <c r="Z75" s="1309"/>
    </row>
    <row r="76" spans="1:26" s="1339" customFormat="1" x14ac:dyDescent="0.2">
      <c r="A76" s="1049" t="s">
        <v>993</v>
      </c>
      <c r="B76" s="1308"/>
      <c r="C76" s="1308"/>
      <c r="D76" s="1308"/>
      <c r="E76" s="1308"/>
      <c r="F76" s="1308"/>
      <c r="G76" s="1308"/>
      <c r="H76" s="1308"/>
      <c r="I76" s="1308"/>
      <c r="J76" s="1336"/>
      <c r="K76" s="1308"/>
      <c r="L76" s="1308"/>
      <c r="M76" s="1308"/>
      <c r="N76" s="1308"/>
      <c r="O76" s="1308"/>
      <c r="P76" s="1308"/>
      <c r="Q76" s="1308"/>
      <c r="R76" s="1308"/>
      <c r="S76" s="1308"/>
      <c r="T76" s="1308"/>
      <c r="U76" s="1308"/>
      <c r="V76" s="1308"/>
      <c r="W76" s="1308"/>
      <c r="X76" s="1308"/>
      <c r="Y76" s="1308"/>
      <c r="Z76" s="1309"/>
    </row>
    <row r="77" spans="1:26" s="1339" customFormat="1" x14ac:dyDescent="0.2">
      <c r="A77" s="1340" t="s">
        <v>1269</v>
      </c>
      <c r="B77" s="1308">
        <f>ROUNDDOWN(AVERAGE(B5:B13),2)</f>
        <v>10656.84</v>
      </c>
      <c r="C77" s="1308">
        <f t="shared" ref="C77:Z77" si="13">ROUNDDOWN(AVERAGE(C5:C13),2)</f>
        <v>10199.14</v>
      </c>
      <c r="D77" s="1308">
        <f t="shared" si="13"/>
        <v>10786.35</v>
      </c>
      <c r="E77" s="1308">
        <f t="shared" si="13"/>
        <v>2108.77</v>
      </c>
      <c r="F77" s="1308">
        <f t="shared" si="13"/>
        <v>2215.66</v>
      </c>
      <c r="G77" s="1308">
        <f t="shared" si="13"/>
        <v>16497.84</v>
      </c>
      <c r="H77" s="1308">
        <f t="shared" si="13"/>
        <v>1723.53</v>
      </c>
      <c r="I77" s="1308">
        <f t="shared" si="13"/>
        <v>210.37</v>
      </c>
      <c r="J77" s="1308">
        <f t="shared" si="13"/>
        <v>122.65</v>
      </c>
      <c r="K77" s="1308">
        <f t="shared" si="13"/>
        <v>44847.01</v>
      </c>
      <c r="L77" s="1308">
        <f t="shared" si="13"/>
        <v>12.54</v>
      </c>
      <c r="M77" s="1308">
        <f t="shared" si="13"/>
        <v>3223.69</v>
      </c>
      <c r="N77" s="1308">
        <f t="shared" si="13"/>
        <v>10.08</v>
      </c>
      <c r="O77" s="1308">
        <f t="shared" si="13"/>
        <v>9788.7999999999993</v>
      </c>
      <c r="P77" s="1308">
        <f t="shared" si="13"/>
        <v>1597.14</v>
      </c>
      <c r="Q77" s="1308">
        <f t="shared" si="13"/>
        <v>121.64</v>
      </c>
      <c r="R77" s="1308">
        <f t="shared" si="13"/>
        <v>262.56</v>
      </c>
      <c r="S77" s="1308">
        <f t="shared" si="13"/>
        <v>3593.73</v>
      </c>
      <c r="T77" s="1308">
        <f t="shared" si="13"/>
        <v>10193.459999999999</v>
      </c>
      <c r="U77" s="1308">
        <f t="shared" si="13"/>
        <v>87.26</v>
      </c>
      <c r="V77" s="1308">
        <f t="shared" si="13"/>
        <v>1673.13</v>
      </c>
      <c r="W77" s="1308">
        <f t="shared" si="13"/>
        <v>14267.77</v>
      </c>
      <c r="X77" s="1308">
        <f t="shared" si="13"/>
        <v>426.09</v>
      </c>
      <c r="Y77" s="1308">
        <f t="shared" si="13"/>
        <v>18788.62</v>
      </c>
      <c r="Z77" s="1308">
        <f t="shared" si="13"/>
        <v>13472</v>
      </c>
    </row>
    <row r="78" spans="1:26" s="1339" customFormat="1" x14ac:dyDescent="0.2">
      <c r="A78" s="1340" t="s">
        <v>1270</v>
      </c>
      <c r="B78" s="1308">
        <f>ROUNDDOWN(AVERAGE(B5:B17),2)</f>
        <v>10676.05</v>
      </c>
      <c r="C78" s="1308">
        <f t="shared" ref="C78:Z78" si="14">ROUNDDOWN(AVERAGE(C5:C17),2)</f>
        <v>10267.31</v>
      </c>
      <c r="D78" s="1308">
        <f t="shared" si="14"/>
        <v>10750.86</v>
      </c>
      <c r="E78" s="1308">
        <f t="shared" si="14"/>
        <v>2125.21</v>
      </c>
      <c r="F78" s="1308">
        <f t="shared" si="14"/>
        <v>2234.31</v>
      </c>
      <c r="G78" s="1308">
        <f t="shared" si="14"/>
        <v>16612.27</v>
      </c>
      <c r="H78" s="1308">
        <f t="shared" si="14"/>
        <v>1731.72</v>
      </c>
      <c r="I78" s="1308">
        <f t="shared" si="14"/>
        <v>210.74</v>
      </c>
      <c r="J78" s="1308">
        <f t="shared" si="14"/>
        <v>124.83</v>
      </c>
      <c r="K78" s="1308">
        <f t="shared" si="14"/>
        <v>45101.04</v>
      </c>
      <c r="L78" s="1308">
        <f t="shared" si="14"/>
        <v>12.63</v>
      </c>
      <c r="M78" s="1308">
        <f t="shared" si="14"/>
        <v>3298.15</v>
      </c>
      <c r="N78" s="1308">
        <f t="shared" si="14"/>
        <v>10.15</v>
      </c>
      <c r="O78" s="1308">
        <f t="shared" si="14"/>
        <v>9840.9699999999993</v>
      </c>
      <c r="P78" s="1308">
        <f t="shared" si="14"/>
        <v>1644.03</v>
      </c>
      <c r="Q78" s="1308">
        <f t="shared" si="14"/>
        <v>122.43</v>
      </c>
      <c r="R78" s="1308">
        <f t="shared" si="14"/>
        <v>263.18</v>
      </c>
      <c r="S78" s="1308">
        <f t="shared" si="14"/>
        <v>3612.78</v>
      </c>
      <c r="T78" s="1308">
        <f t="shared" si="14"/>
        <v>10258.780000000001</v>
      </c>
      <c r="U78" s="1308">
        <f t="shared" si="14"/>
        <v>87.64</v>
      </c>
      <c r="V78" s="1308">
        <f t="shared" si="14"/>
        <v>1672.74</v>
      </c>
      <c r="W78" s="1308">
        <f t="shared" si="14"/>
        <v>14352.5</v>
      </c>
      <c r="X78" s="1308">
        <f t="shared" si="14"/>
        <v>430.07</v>
      </c>
      <c r="Y78" s="1308">
        <f t="shared" si="14"/>
        <v>18881.82</v>
      </c>
      <c r="Z78" s="1308">
        <f t="shared" si="14"/>
        <v>13559.6</v>
      </c>
    </row>
    <row r="79" spans="1:26" s="1339" customFormat="1" x14ac:dyDescent="0.2">
      <c r="A79" s="1340" t="s">
        <v>1271</v>
      </c>
      <c r="B79" s="1308">
        <f>ROUNDDOWN(AVERAGE(B5:B21),2)</f>
        <v>10669.28</v>
      </c>
      <c r="C79" s="1308">
        <f t="shared" ref="C79:Z79" si="15">ROUNDDOWN(AVERAGE(C5:C21),2)</f>
        <v>10307.57</v>
      </c>
      <c r="D79" s="1308">
        <f t="shared" si="15"/>
        <v>10775.1</v>
      </c>
      <c r="E79" s="1308">
        <f t="shared" si="15"/>
        <v>2139.0700000000002</v>
      </c>
      <c r="F79" s="1308">
        <f t="shared" si="15"/>
        <v>2244.92</v>
      </c>
      <c r="G79" s="1308">
        <f t="shared" si="15"/>
        <v>16687.02</v>
      </c>
      <c r="H79" s="1308">
        <f t="shared" si="15"/>
        <v>1737.01</v>
      </c>
      <c r="I79" s="1308">
        <f t="shared" si="15"/>
        <v>210.75</v>
      </c>
      <c r="J79" s="1308">
        <f t="shared" si="15"/>
        <v>125.75</v>
      </c>
      <c r="K79" s="1308">
        <f t="shared" si="15"/>
        <v>45279.15</v>
      </c>
      <c r="L79" s="1308">
        <f t="shared" si="15"/>
        <v>12.7</v>
      </c>
      <c r="M79" s="1308">
        <f t="shared" si="15"/>
        <v>3349.41</v>
      </c>
      <c r="N79" s="1308">
        <f t="shared" si="15"/>
        <v>10.210000000000001</v>
      </c>
      <c r="O79" s="1308">
        <f t="shared" si="15"/>
        <v>9884.77</v>
      </c>
      <c r="P79" s="1308">
        <f t="shared" si="15"/>
        <v>1670.54</v>
      </c>
      <c r="Q79" s="1308">
        <f t="shared" si="15"/>
        <v>121.69</v>
      </c>
      <c r="R79" s="1308">
        <f t="shared" si="15"/>
        <v>263.57</v>
      </c>
      <c r="S79" s="1308">
        <f t="shared" si="15"/>
        <v>3626.08</v>
      </c>
      <c r="T79" s="1308">
        <f t="shared" si="15"/>
        <v>10307.219999999999</v>
      </c>
      <c r="U79" s="1308">
        <f t="shared" si="15"/>
        <v>87.83</v>
      </c>
      <c r="V79" s="1308">
        <f t="shared" si="15"/>
        <v>1666.07</v>
      </c>
      <c r="W79" s="1308">
        <f t="shared" si="15"/>
        <v>14341.52</v>
      </c>
      <c r="X79" s="1308">
        <f t="shared" si="15"/>
        <v>432.64</v>
      </c>
      <c r="Y79" s="1308">
        <f t="shared" si="15"/>
        <v>19023.240000000002</v>
      </c>
      <c r="Z79" s="1308">
        <f t="shared" si="15"/>
        <v>13614.76</v>
      </c>
    </row>
    <row r="80" spans="1:26" s="1339" customFormat="1" x14ac:dyDescent="0.2">
      <c r="A80" s="1340" t="s">
        <v>1272</v>
      </c>
      <c r="B80" s="1308">
        <f>ROUNDDOWN(AVERAGE(B5:B26),2)</f>
        <v>10647.16</v>
      </c>
      <c r="C80" s="1308">
        <f t="shared" ref="C80:Z80" si="16">ROUNDDOWN(AVERAGE(C5:C26),2)</f>
        <v>10371.450000000001</v>
      </c>
      <c r="D80" s="1308">
        <f t="shared" si="16"/>
        <v>10811.1</v>
      </c>
      <c r="E80" s="1308">
        <f t="shared" si="16"/>
        <v>2156.4899999999998</v>
      </c>
      <c r="F80" s="1308">
        <f t="shared" si="16"/>
        <v>2244.04</v>
      </c>
      <c r="G80" s="1308">
        <f t="shared" si="16"/>
        <v>16688.63</v>
      </c>
      <c r="H80" s="1308">
        <f t="shared" si="16"/>
        <v>1749.5</v>
      </c>
      <c r="I80" s="1308">
        <f t="shared" si="16"/>
        <v>210.03</v>
      </c>
      <c r="J80" s="1308">
        <f t="shared" si="16"/>
        <v>126.23</v>
      </c>
      <c r="K80" s="1308">
        <f t="shared" si="16"/>
        <v>45584.77</v>
      </c>
      <c r="L80" s="1308">
        <f t="shared" si="16"/>
        <v>12.79</v>
      </c>
      <c r="M80" s="1308">
        <f t="shared" si="16"/>
        <v>3399.48</v>
      </c>
      <c r="N80" s="1308">
        <f t="shared" si="16"/>
        <v>10.28</v>
      </c>
      <c r="O80" s="1308">
        <f t="shared" si="16"/>
        <v>9860.41</v>
      </c>
      <c r="P80" s="1308">
        <f t="shared" si="16"/>
        <v>1689.3</v>
      </c>
      <c r="Q80" s="1308">
        <f t="shared" si="16"/>
        <v>115.55</v>
      </c>
      <c r="R80" s="1308">
        <f t="shared" si="16"/>
        <v>265.04000000000002</v>
      </c>
      <c r="S80" s="1308">
        <f t="shared" si="16"/>
        <v>3654.52</v>
      </c>
      <c r="T80" s="1308">
        <f t="shared" si="16"/>
        <v>10355.07</v>
      </c>
      <c r="U80" s="1308">
        <f t="shared" si="16"/>
        <v>88.12</v>
      </c>
      <c r="V80" s="1308">
        <f t="shared" si="16"/>
        <v>1652.16</v>
      </c>
      <c r="W80" s="1308">
        <f t="shared" si="16"/>
        <v>14270.24</v>
      </c>
      <c r="X80" s="1308">
        <f t="shared" si="16"/>
        <v>434.71</v>
      </c>
      <c r="Y80" s="1308">
        <f t="shared" si="16"/>
        <v>19021.97</v>
      </c>
      <c r="Z80" s="1308">
        <f t="shared" si="16"/>
        <v>13728.94</v>
      </c>
    </row>
    <row r="81" spans="1:26" s="1339" customFormat="1" x14ac:dyDescent="0.2">
      <c r="A81" s="1340" t="s">
        <v>1273</v>
      </c>
      <c r="B81" s="1308">
        <f>ROUNDDOWN(AVERAGE(B5:B28),2)</f>
        <v>10635.28</v>
      </c>
      <c r="C81" s="1308">
        <f t="shared" ref="C81:Z81" si="17">ROUNDDOWN(AVERAGE(C5:C28),2)</f>
        <v>10378.81</v>
      </c>
      <c r="D81" s="1308">
        <f t="shared" si="17"/>
        <v>10800.35</v>
      </c>
      <c r="E81" s="1308">
        <f t="shared" si="17"/>
        <v>2157.7199999999998</v>
      </c>
      <c r="F81" s="1308">
        <f t="shared" si="17"/>
        <v>2240.0100000000002</v>
      </c>
      <c r="G81" s="1308">
        <f t="shared" si="17"/>
        <v>16658.12</v>
      </c>
      <c r="H81" s="1308">
        <f t="shared" si="17"/>
        <v>1752.88</v>
      </c>
      <c r="I81" s="1308">
        <f t="shared" si="17"/>
        <v>209.75</v>
      </c>
      <c r="J81" s="1308">
        <f t="shared" si="17"/>
        <v>126.36</v>
      </c>
      <c r="K81" s="1308">
        <f t="shared" si="17"/>
        <v>45654.080000000002</v>
      </c>
      <c r="L81" s="1308">
        <f t="shared" si="17"/>
        <v>12.79</v>
      </c>
      <c r="M81" s="1308">
        <f t="shared" si="17"/>
        <v>3409.39</v>
      </c>
      <c r="N81" s="1308">
        <f t="shared" si="17"/>
        <v>10.28</v>
      </c>
      <c r="O81" s="1308">
        <f t="shared" si="17"/>
        <v>9849.52</v>
      </c>
      <c r="P81" s="1308">
        <f t="shared" si="17"/>
        <v>1692.44</v>
      </c>
      <c r="Q81" s="1308">
        <f t="shared" si="17"/>
        <v>115.81</v>
      </c>
      <c r="R81" s="1308">
        <f t="shared" si="17"/>
        <v>264.99</v>
      </c>
      <c r="S81" s="1308">
        <f t="shared" si="17"/>
        <v>3662.12</v>
      </c>
      <c r="T81" s="1308">
        <f t="shared" si="17"/>
        <v>10358.57</v>
      </c>
      <c r="U81" s="1308">
        <f t="shared" si="17"/>
        <v>88.13</v>
      </c>
      <c r="V81" s="1308">
        <f t="shared" si="17"/>
        <v>1646.31</v>
      </c>
      <c r="W81" s="1308">
        <f t="shared" si="17"/>
        <v>14260.73</v>
      </c>
      <c r="X81" s="1308">
        <f t="shared" si="17"/>
        <v>434.43</v>
      </c>
      <c r="Y81" s="1308">
        <f t="shared" si="17"/>
        <v>18981.37</v>
      </c>
      <c r="Z81" s="1308">
        <f t="shared" si="17"/>
        <v>13758</v>
      </c>
    </row>
    <row r="82" spans="1:26" s="1339" customFormat="1" x14ac:dyDescent="0.2">
      <c r="A82" s="1340" t="s">
        <v>1274</v>
      </c>
      <c r="B82" s="1308">
        <f>ROUNDDOWN(AVERAGE(B5:B32),2)</f>
        <v>10636.55</v>
      </c>
      <c r="C82" s="1308">
        <f t="shared" ref="C82:Z82" si="18">ROUNDDOWN(AVERAGE(C5:C32),2)</f>
        <v>10414.299999999999</v>
      </c>
      <c r="D82" s="1308">
        <f t="shared" si="18"/>
        <v>10818.44</v>
      </c>
      <c r="E82" s="1308">
        <f t="shared" si="18"/>
        <v>2156.58</v>
      </c>
      <c r="F82" s="1308">
        <f t="shared" si="18"/>
        <v>2241.98</v>
      </c>
      <c r="G82" s="1308">
        <f t="shared" si="18"/>
        <v>16679.43</v>
      </c>
      <c r="H82" s="1308">
        <f t="shared" si="18"/>
        <v>1765.16</v>
      </c>
      <c r="I82" s="1308">
        <f t="shared" si="18"/>
        <v>209.68</v>
      </c>
      <c r="J82" s="1308">
        <f t="shared" si="18"/>
        <v>126.76</v>
      </c>
      <c r="K82" s="1308">
        <f t="shared" si="18"/>
        <v>45939.81</v>
      </c>
      <c r="L82" s="1308">
        <f t="shared" si="18"/>
        <v>12.79</v>
      </c>
      <c r="M82" s="1308">
        <f t="shared" si="18"/>
        <v>3431.98</v>
      </c>
      <c r="N82" s="1308">
        <f t="shared" si="18"/>
        <v>10.27</v>
      </c>
      <c r="O82" s="1308">
        <f t="shared" si="18"/>
        <v>9836.76</v>
      </c>
      <c r="P82" s="1308">
        <f t="shared" si="18"/>
        <v>1704.76</v>
      </c>
      <c r="Q82" s="1308">
        <f t="shared" si="18"/>
        <v>115.95</v>
      </c>
      <c r="R82" s="1308">
        <f t="shared" si="18"/>
        <v>265.64999999999998</v>
      </c>
      <c r="S82" s="1308">
        <f t="shared" si="18"/>
        <v>3688.73</v>
      </c>
      <c r="T82" s="1308">
        <f t="shared" si="18"/>
        <v>10387.73</v>
      </c>
      <c r="U82" s="1308">
        <f t="shared" si="18"/>
        <v>88.5</v>
      </c>
      <c r="V82" s="1308">
        <f t="shared" si="18"/>
        <v>1642.97</v>
      </c>
      <c r="W82" s="1308">
        <f t="shared" si="18"/>
        <v>14293.75</v>
      </c>
      <c r="X82" s="1308">
        <f t="shared" si="18"/>
        <v>434.19</v>
      </c>
      <c r="Y82" s="1308">
        <f t="shared" si="18"/>
        <v>18977.09</v>
      </c>
      <c r="Z82" s="1308">
        <f t="shared" si="18"/>
        <v>13862.2</v>
      </c>
    </row>
    <row r="83" spans="1:26" s="1339" customFormat="1" x14ac:dyDescent="0.2">
      <c r="A83" s="1340" t="s">
        <v>1275</v>
      </c>
      <c r="B83" s="1308">
        <f>ROUNDDOWN(AVERAGE(B5:B37),2)</f>
        <v>10643.01</v>
      </c>
      <c r="C83" s="1308">
        <f t="shared" ref="C83:Z83" si="19">ROUNDDOWN(AVERAGE(C5:C37),2)</f>
        <v>10457.42</v>
      </c>
      <c r="D83" s="1308">
        <f t="shared" si="19"/>
        <v>10868.87</v>
      </c>
      <c r="E83" s="1308">
        <f t="shared" si="19"/>
        <v>2150.98</v>
      </c>
      <c r="F83" s="1308">
        <f t="shared" si="19"/>
        <v>2243.48</v>
      </c>
      <c r="G83" s="1308">
        <f t="shared" si="19"/>
        <v>16696.75</v>
      </c>
      <c r="H83" s="1308">
        <f t="shared" si="19"/>
        <v>1778.89</v>
      </c>
      <c r="I83" s="1308">
        <f t="shared" si="19"/>
        <v>209.69</v>
      </c>
      <c r="J83" s="1308">
        <f t="shared" si="19"/>
        <v>127.37</v>
      </c>
      <c r="K83" s="1308">
        <f t="shared" si="19"/>
        <v>46260.480000000003</v>
      </c>
      <c r="L83" s="1308">
        <f t="shared" si="19"/>
        <v>12.82</v>
      </c>
      <c r="M83" s="1308">
        <f t="shared" si="19"/>
        <v>3451.91</v>
      </c>
      <c r="N83" s="1308">
        <f t="shared" si="19"/>
        <v>10.210000000000001</v>
      </c>
      <c r="O83" s="1308">
        <f t="shared" si="19"/>
        <v>9819.15</v>
      </c>
      <c r="P83" s="1308">
        <f t="shared" si="19"/>
        <v>1712.4</v>
      </c>
      <c r="Q83" s="1308">
        <f t="shared" si="19"/>
        <v>116.1</v>
      </c>
      <c r="R83" s="1308">
        <f t="shared" si="19"/>
        <v>266.87</v>
      </c>
      <c r="S83" s="1308">
        <f t="shared" si="19"/>
        <v>3718.36</v>
      </c>
      <c r="T83" s="1308">
        <f t="shared" si="19"/>
        <v>10425.209999999999</v>
      </c>
      <c r="U83" s="1308">
        <f t="shared" si="19"/>
        <v>88.88</v>
      </c>
      <c r="V83" s="1308">
        <f t="shared" si="19"/>
        <v>1638.34</v>
      </c>
      <c r="W83" s="1308">
        <f t="shared" si="19"/>
        <v>14354.55</v>
      </c>
      <c r="X83" s="1308">
        <f t="shared" si="19"/>
        <v>434.85</v>
      </c>
      <c r="Y83" s="1308">
        <f t="shared" si="19"/>
        <v>18938.439999999999</v>
      </c>
      <c r="Z83" s="1308">
        <f t="shared" si="19"/>
        <v>13976.31</v>
      </c>
    </row>
    <row r="84" spans="1:26" s="1339" customFormat="1" x14ac:dyDescent="0.2">
      <c r="A84" s="1340" t="s">
        <v>1276</v>
      </c>
      <c r="B84" s="1308">
        <f>ROUNDDOWN(AVERAGE(B5:B43),2)</f>
        <v>10655.55</v>
      </c>
      <c r="C84" s="1308">
        <f t="shared" ref="C84:Z84" si="20">ROUNDDOWN(AVERAGE(C5:C43),2)</f>
        <v>10535.06</v>
      </c>
      <c r="D84" s="1308">
        <f t="shared" si="20"/>
        <v>10965.45</v>
      </c>
      <c r="E84" s="1308">
        <f t="shared" si="20"/>
        <v>2153.98</v>
      </c>
      <c r="F84" s="1308">
        <f t="shared" si="20"/>
        <v>2255.62</v>
      </c>
      <c r="G84" s="1308">
        <f t="shared" si="20"/>
        <v>16797.62</v>
      </c>
      <c r="H84" s="1308">
        <f t="shared" si="20"/>
        <v>1798.54</v>
      </c>
      <c r="I84" s="1308">
        <f t="shared" si="20"/>
        <v>209.1</v>
      </c>
      <c r="J84" s="1308">
        <f t="shared" si="20"/>
        <v>128.16</v>
      </c>
      <c r="K84" s="1308">
        <f t="shared" si="20"/>
        <v>46729.01</v>
      </c>
      <c r="L84" s="1308">
        <f t="shared" si="20"/>
        <v>12.9</v>
      </c>
      <c r="M84" s="1308">
        <f t="shared" si="20"/>
        <v>3475.8</v>
      </c>
      <c r="N84" s="1308">
        <f t="shared" si="20"/>
        <v>10.1</v>
      </c>
      <c r="O84" s="1308">
        <f t="shared" si="20"/>
        <v>9819.91</v>
      </c>
      <c r="P84" s="1308">
        <f t="shared" si="20"/>
        <v>1727.93</v>
      </c>
      <c r="Q84" s="1308">
        <f t="shared" si="20"/>
        <v>116.88</v>
      </c>
      <c r="R84" s="1308">
        <f t="shared" si="20"/>
        <v>268.41000000000003</v>
      </c>
      <c r="S84" s="1308">
        <f t="shared" si="20"/>
        <v>3759.27</v>
      </c>
      <c r="T84" s="1308">
        <f t="shared" si="20"/>
        <v>10494.86</v>
      </c>
      <c r="U84" s="1308">
        <f t="shared" si="20"/>
        <v>89.05</v>
      </c>
      <c r="V84" s="1308">
        <f t="shared" si="20"/>
        <v>1641.61</v>
      </c>
      <c r="W84" s="1308">
        <f t="shared" si="20"/>
        <v>14518.41</v>
      </c>
      <c r="X84" s="1308">
        <f t="shared" si="20"/>
        <v>438.67</v>
      </c>
      <c r="Y84" s="1308">
        <f t="shared" si="20"/>
        <v>19017.900000000001</v>
      </c>
      <c r="Z84" s="1308">
        <f t="shared" si="20"/>
        <v>14133.34</v>
      </c>
    </row>
    <row r="85" spans="1:26" s="1339" customFormat="1" x14ac:dyDescent="0.2">
      <c r="A85" s="1340" t="s">
        <v>1277</v>
      </c>
      <c r="B85" s="1308">
        <f>ROUNDDOWN(AVERAGE(B5:B46),2)</f>
        <v>10665.3</v>
      </c>
      <c r="C85" s="1308">
        <f t="shared" ref="C85:Z85" si="21">ROUNDDOWN(AVERAGE(C5:C46),2)</f>
        <v>10577.1</v>
      </c>
      <c r="D85" s="1308">
        <f t="shared" si="21"/>
        <v>11015.86</v>
      </c>
      <c r="E85" s="1308">
        <f t="shared" si="21"/>
        <v>2156.8200000000002</v>
      </c>
      <c r="F85" s="1308">
        <f t="shared" si="21"/>
        <v>2261.56</v>
      </c>
      <c r="G85" s="1308">
        <f t="shared" si="21"/>
        <v>16846.560000000001</v>
      </c>
      <c r="H85" s="1308">
        <f t="shared" si="21"/>
        <v>1809.12</v>
      </c>
      <c r="I85" s="1308">
        <f t="shared" si="21"/>
        <v>208.9</v>
      </c>
      <c r="J85" s="1308">
        <f t="shared" si="21"/>
        <v>128.68</v>
      </c>
      <c r="K85" s="1308">
        <f t="shared" si="21"/>
        <v>46984.3</v>
      </c>
      <c r="L85" s="1308">
        <f t="shared" si="21"/>
        <v>12.94</v>
      </c>
      <c r="M85" s="1308">
        <f t="shared" si="21"/>
        <v>3489.09</v>
      </c>
      <c r="N85" s="1308">
        <f t="shared" si="21"/>
        <v>10.06</v>
      </c>
      <c r="O85" s="1308">
        <f t="shared" si="21"/>
        <v>9828.6200000000008</v>
      </c>
      <c r="P85" s="1308">
        <f t="shared" si="21"/>
        <v>1736.53</v>
      </c>
      <c r="Q85" s="1308">
        <f t="shared" si="21"/>
        <v>116.67</v>
      </c>
      <c r="R85" s="1308">
        <f t="shared" si="21"/>
        <v>269.5</v>
      </c>
      <c r="S85" s="1308">
        <f t="shared" si="21"/>
        <v>3781.29</v>
      </c>
      <c r="T85" s="1308">
        <f t="shared" si="21"/>
        <v>10534.14</v>
      </c>
      <c r="U85" s="1308">
        <f t="shared" si="21"/>
        <v>89.01</v>
      </c>
      <c r="V85" s="1308">
        <f t="shared" si="21"/>
        <v>1644.59</v>
      </c>
      <c r="W85" s="1308">
        <f t="shared" si="21"/>
        <v>14578.73</v>
      </c>
      <c r="X85" s="1308">
        <f t="shared" si="21"/>
        <v>440.6</v>
      </c>
      <c r="Y85" s="1308">
        <f t="shared" si="21"/>
        <v>19078.150000000001</v>
      </c>
      <c r="Z85" s="1308">
        <f t="shared" si="21"/>
        <v>14217.94</v>
      </c>
    </row>
    <row r="86" spans="1:26" s="1339" customFormat="1" x14ac:dyDescent="0.2">
      <c r="A86" s="1340" t="s">
        <v>1278</v>
      </c>
      <c r="B86" s="1308">
        <f>ROUNDDOWN(AVERAGE(B5:B50),2)</f>
        <v>10664.46</v>
      </c>
      <c r="C86" s="1308">
        <f t="shared" ref="C86:Z86" si="22">ROUNDDOWN(AVERAGE(C5:C50),2)</f>
        <v>10594.61</v>
      </c>
      <c r="D86" s="1308">
        <f t="shared" si="22"/>
        <v>11030.8</v>
      </c>
      <c r="E86" s="1308">
        <f t="shared" si="22"/>
        <v>2153.9499999999998</v>
      </c>
      <c r="F86" s="1308">
        <f t="shared" si="22"/>
        <v>2259.92</v>
      </c>
      <c r="G86" s="1308">
        <f t="shared" si="22"/>
        <v>16836.16</v>
      </c>
      <c r="H86" s="1308">
        <f t="shared" si="22"/>
        <v>1815.77</v>
      </c>
      <c r="I86" s="1308">
        <f t="shared" si="22"/>
        <v>208.43</v>
      </c>
      <c r="J86" s="1308">
        <f t="shared" si="22"/>
        <v>128.79</v>
      </c>
      <c r="K86" s="1308">
        <f t="shared" si="22"/>
        <v>47120.61</v>
      </c>
      <c r="L86" s="1308">
        <f t="shared" si="22"/>
        <v>12.95</v>
      </c>
      <c r="M86" s="1308">
        <f t="shared" si="22"/>
        <v>3492.14</v>
      </c>
      <c r="N86" s="1308">
        <f t="shared" si="22"/>
        <v>9.99</v>
      </c>
      <c r="O86" s="1308">
        <f t="shared" si="22"/>
        <v>9839.2800000000007</v>
      </c>
      <c r="P86" s="1308">
        <f t="shared" si="22"/>
        <v>1737.01</v>
      </c>
      <c r="Q86" s="1308">
        <f t="shared" si="22"/>
        <v>116.06</v>
      </c>
      <c r="R86" s="1308">
        <f t="shared" si="22"/>
        <v>270.37</v>
      </c>
      <c r="S86" s="1308">
        <f t="shared" si="22"/>
        <v>3794.7</v>
      </c>
      <c r="T86" s="1308">
        <f t="shared" si="22"/>
        <v>10549.81</v>
      </c>
      <c r="U86" s="1308">
        <f t="shared" si="22"/>
        <v>88.48</v>
      </c>
      <c r="V86" s="1308">
        <f t="shared" si="22"/>
        <v>1642.83</v>
      </c>
      <c r="W86" s="1308">
        <f t="shared" si="22"/>
        <v>14589.54</v>
      </c>
      <c r="X86" s="1308">
        <f t="shared" si="22"/>
        <v>441.19</v>
      </c>
      <c r="Y86" s="1308">
        <f t="shared" si="22"/>
        <v>19073.759999999998</v>
      </c>
      <c r="Z86" s="1308">
        <f t="shared" si="22"/>
        <v>14267.57</v>
      </c>
    </row>
    <row r="87" spans="1:26" s="1339" customFormat="1" x14ac:dyDescent="0.2">
      <c r="A87" s="1340" t="s">
        <v>1279</v>
      </c>
      <c r="B87" s="1308">
        <f>ROUNDDOWN(AVERAGE(B9:B56),2)</f>
        <v>10657.35</v>
      </c>
      <c r="C87" s="1308">
        <f t="shared" ref="C87:Z87" si="23">ROUNDDOWN(AVERAGE(C9:C56),2)</f>
        <v>10630.49</v>
      </c>
      <c r="D87" s="1308">
        <f t="shared" si="23"/>
        <v>11041.91</v>
      </c>
      <c r="E87" s="1308">
        <f t="shared" si="23"/>
        <v>2156.4499999999998</v>
      </c>
      <c r="F87" s="1308">
        <f t="shared" si="23"/>
        <v>2262.09</v>
      </c>
      <c r="G87" s="1308">
        <f t="shared" si="23"/>
        <v>16856.55</v>
      </c>
      <c r="H87" s="1308">
        <f t="shared" si="23"/>
        <v>1828.03</v>
      </c>
      <c r="I87" s="1308">
        <f t="shared" si="23"/>
        <v>208.09</v>
      </c>
      <c r="J87" s="1308">
        <f t="shared" si="23"/>
        <v>129.49</v>
      </c>
      <c r="K87" s="1308">
        <f t="shared" si="23"/>
        <v>47396.66</v>
      </c>
      <c r="L87" s="1308">
        <f t="shared" si="23"/>
        <v>12.97</v>
      </c>
      <c r="M87" s="1308">
        <f t="shared" si="23"/>
        <v>3502.33</v>
      </c>
      <c r="N87" s="1308">
        <f t="shared" si="23"/>
        <v>9.94</v>
      </c>
      <c r="O87" s="1308">
        <f t="shared" si="23"/>
        <v>9866.6</v>
      </c>
      <c r="P87" s="1308">
        <f t="shared" si="23"/>
        <v>1746.9</v>
      </c>
      <c r="Q87" s="1308">
        <f t="shared" si="23"/>
        <v>115.05</v>
      </c>
      <c r="R87" s="1308">
        <f t="shared" si="23"/>
        <v>270.97000000000003</v>
      </c>
      <c r="S87" s="1308">
        <f t="shared" si="23"/>
        <v>3819.99</v>
      </c>
      <c r="T87" s="1308">
        <f t="shared" si="23"/>
        <v>10591.42</v>
      </c>
      <c r="U87" s="1308">
        <f t="shared" si="23"/>
        <v>88.02</v>
      </c>
      <c r="V87" s="1308">
        <f t="shared" si="23"/>
        <v>1638.33</v>
      </c>
      <c r="W87" s="1308">
        <f t="shared" si="23"/>
        <v>14622.06</v>
      </c>
      <c r="X87" s="1308">
        <f t="shared" si="23"/>
        <v>442.28</v>
      </c>
      <c r="Y87" s="1308">
        <f t="shared" si="23"/>
        <v>19045.95</v>
      </c>
      <c r="Z87" s="1308">
        <f t="shared" si="23"/>
        <v>14328</v>
      </c>
    </row>
    <row r="88" spans="1:26" s="1339" customFormat="1" x14ac:dyDescent="0.2">
      <c r="A88" s="1340" t="s">
        <v>1280</v>
      </c>
      <c r="B88" s="1308">
        <f>ROUNDDOWN(AVERAGE(B13:B56),2)</f>
        <v>10651.12</v>
      </c>
      <c r="C88" s="1308">
        <f t="shared" ref="C88:Z88" si="24">ROUNDDOWN(AVERAGE(C13:C56),2)</f>
        <v>10669.25</v>
      </c>
      <c r="D88" s="1308">
        <f t="shared" si="24"/>
        <v>11063.36</v>
      </c>
      <c r="E88" s="1308">
        <f t="shared" si="24"/>
        <v>2158.77</v>
      </c>
      <c r="F88" s="1308">
        <f t="shared" si="24"/>
        <v>2263.92</v>
      </c>
      <c r="G88" s="1308">
        <f t="shared" si="24"/>
        <v>16872.310000000001</v>
      </c>
      <c r="H88" s="1308">
        <f t="shared" si="24"/>
        <v>1838.45</v>
      </c>
      <c r="I88" s="1308">
        <f t="shared" si="24"/>
        <v>207.82</v>
      </c>
      <c r="J88" s="1308">
        <f t="shared" si="24"/>
        <v>130</v>
      </c>
      <c r="K88" s="1308">
        <f t="shared" si="24"/>
        <v>47640.67</v>
      </c>
      <c r="L88" s="1308">
        <f t="shared" si="24"/>
        <v>13.01</v>
      </c>
      <c r="M88" s="1308">
        <f t="shared" si="24"/>
        <v>3550.29</v>
      </c>
      <c r="N88" s="1308">
        <f t="shared" si="24"/>
        <v>9.92</v>
      </c>
      <c r="O88" s="1308">
        <f t="shared" si="24"/>
        <v>9865.48</v>
      </c>
      <c r="P88" s="1308">
        <f t="shared" si="24"/>
        <v>1757.38</v>
      </c>
      <c r="Q88" s="1308">
        <f t="shared" si="24"/>
        <v>114.36</v>
      </c>
      <c r="R88" s="1308">
        <f t="shared" si="24"/>
        <v>271.93</v>
      </c>
      <c r="S88" s="1308">
        <f t="shared" si="24"/>
        <v>3842.53</v>
      </c>
      <c r="T88" s="1308">
        <f t="shared" si="24"/>
        <v>10626.14</v>
      </c>
      <c r="U88" s="1308">
        <f t="shared" si="24"/>
        <v>88.1</v>
      </c>
      <c r="V88" s="1308">
        <f t="shared" si="24"/>
        <v>1632.78</v>
      </c>
      <c r="W88" s="1308">
        <f t="shared" si="24"/>
        <v>14642.32</v>
      </c>
      <c r="X88" s="1308">
        <f t="shared" si="24"/>
        <v>443.72</v>
      </c>
      <c r="Y88" s="1308">
        <f t="shared" si="24"/>
        <v>19056.48</v>
      </c>
      <c r="Z88" s="1308">
        <f t="shared" si="24"/>
        <v>14412.65</v>
      </c>
    </row>
    <row r="89" spans="1:26" s="1339" customFormat="1" x14ac:dyDescent="0.2">
      <c r="A89" s="1340" t="s">
        <v>1281</v>
      </c>
      <c r="B89" s="1308">
        <f>ROUNDDOWN(AVERAGE(B17:B56),2)</f>
        <v>10642.72</v>
      </c>
      <c r="C89" s="1308">
        <f t="shared" ref="C89:Z89" si="25">ROUNDDOWN(AVERAGE(C17:C56),2)</f>
        <v>10697.11</v>
      </c>
      <c r="D89" s="1308">
        <f t="shared" si="25"/>
        <v>11106.28</v>
      </c>
      <c r="E89" s="1308">
        <f t="shared" si="25"/>
        <v>2157.5500000000002</v>
      </c>
      <c r="F89" s="1308">
        <f t="shared" si="25"/>
        <v>2263.16</v>
      </c>
      <c r="G89" s="1308">
        <f t="shared" si="25"/>
        <v>16867.38</v>
      </c>
      <c r="H89" s="1308">
        <f t="shared" si="25"/>
        <v>1847.91</v>
      </c>
      <c r="I89" s="1308">
        <f t="shared" si="25"/>
        <v>207.42</v>
      </c>
      <c r="J89" s="1308">
        <f t="shared" si="25"/>
        <v>130.11000000000001</v>
      </c>
      <c r="K89" s="1308">
        <f t="shared" si="25"/>
        <v>47848.04</v>
      </c>
      <c r="L89" s="1308">
        <f t="shared" si="25"/>
        <v>13.04</v>
      </c>
      <c r="M89" s="1308">
        <f t="shared" si="25"/>
        <v>3554.37</v>
      </c>
      <c r="N89" s="1308">
        <f t="shared" si="25"/>
        <v>9.8699999999999992</v>
      </c>
      <c r="O89" s="1308">
        <f t="shared" si="25"/>
        <v>9850.94</v>
      </c>
      <c r="P89" s="1308">
        <f t="shared" si="25"/>
        <v>1760.86</v>
      </c>
      <c r="Q89" s="1308">
        <f t="shared" si="25"/>
        <v>113.26</v>
      </c>
      <c r="R89" s="1308">
        <f t="shared" si="25"/>
        <v>272.83</v>
      </c>
      <c r="S89" s="1308">
        <f t="shared" si="25"/>
        <v>3862.56</v>
      </c>
      <c r="T89" s="1308">
        <f t="shared" si="25"/>
        <v>10648.4</v>
      </c>
      <c r="U89" s="1308">
        <f t="shared" si="25"/>
        <v>88.07</v>
      </c>
      <c r="V89" s="1308">
        <f t="shared" si="25"/>
        <v>1628.29</v>
      </c>
      <c r="W89" s="1308">
        <f t="shared" si="25"/>
        <v>14651.6</v>
      </c>
      <c r="X89" s="1308">
        <f t="shared" si="25"/>
        <v>444.38</v>
      </c>
      <c r="Y89" s="1308">
        <f t="shared" si="25"/>
        <v>19052.830000000002</v>
      </c>
      <c r="Z89" s="1308">
        <f t="shared" si="25"/>
        <v>14487.94</v>
      </c>
    </row>
    <row r="90" spans="1:26" s="1339" customFormat="1" x14ac:dyDescent="0.2">
      <c r="A90" s="1340" t="s">
        <v>1282</v>
      </c>
      <c r="B90" s="1308">
        <f>ROUNDDOWN(AVERAGE(B21:B56),2)</f>
        <v>10642.7</v>
      </c>
      <c r="C90" s="1308">
        <f t="shared" ref="C90:Z90" si="26">ROUNDDOWN(AVERAGE(C21:C56),2)</f>
        <v>10712.99</v>
      </c>
      <c r="D90" s="1308">
        <f t="shared" si="26"/>
        <v>11119.91</v>
      </c>
      <c r="E90" s="1308">
        <f t="shared" si="26"/>
        <v>2155.63</v>
      </c>
      <c r="F90" s="1308">
        <f t="shared" si="26"/>
        <v>2261.52</v>
      </c>
      <c r="G90" s="1308">
        <f t="shared" si="26"/>
        <v>16861.5</v>
      </c>
      <c r="H90" s="1308">
        <f t="shared" si="26"/>
        <v>1853.43</v>
      </c>
      <c r="I90" s="1308">
        <f t="shared" si="26"/>
        <v>207.19</v>
      </c>
      <c r="J90" s="1308">
        <f t="shared" si="26"/>
        <v>130.19999999999999</v>
      </c>
      <c r="K90" s="1308">
        <f t="shared" si="26"/>
        <v>47962.69</v>
      </c>
      <c r="L90" s="1308">
        <f t="shared" si="26"/>
        <v>13.04</v>
      </c>
      <c r="M90" s="1308">
        <f t="shared" si="26"/>
        <v>3554.43</v>
      </c>
      <c r="N90" s="1308">
        <f t="shared" si="26"/>
        <v>9.84</v>
      </c>
      <c r="O90" s="1308">
        <f t="shared" si="26"/>
        <v>9836.9</v>
      </c>
      <c r="P90" s="1308">
        <f t="shared" si="26"/>
        <v>1760.51</v>
      </c>
      <c r="Q90" s="1308">
        <f t="shared" si="26"/>
        <v>112.92</v>
      </c>
      <c r="R90" s="1308">
        <f t="shared" si="26"/>
        <v>273.33</v>
      </c>
      <c r="S90" s="1308">
        <f t="shared" si="26"/>
        <v>3873.81</v>
      </c>
      <c r="T90" s="1308">
        <f t="shared" si="26"/>
        <v>10657.51</v>
      </c>
      <c r="U90" s="1308">
        <f t="shared" si="26"/>
        <v>88.05</v>
      </c>
      <c r="V90" s="1308">
        <f t="shared" si="26"/>
        <v>1627.6</v>
      </c>
      <c r="W90" s="1308">
        <f t="shared" si="26"/>
        <v>14669.63</v>
      </c>
      <c r="X90" s="1308">
        <f t="shared" si="26"/>
        <v>444.58</v>
      </c>
      <c r="Y90" s="1308">
        <f t="shared" si="26"/>
        <v>19025.419999999998</v>
      </c>
      <c r="Z90" s="1308">
        <f t="shared" si="26"/>
        <v>14530.23</v>
      </c>
    </row>
    <row r="91" spans="1:26" s="1339" customFormat="1" x14ac:dyDescent="0.2">
      <c r="A91" s="1340" t="s">
        <v>1283</v>
      </c>
      <c r="B91" s="1308">
        <f>ROUNDDOWN(AVERAGE(B26:B56),2)</f>
        <v>10655.19</v>
      </c>
      <c r="C91" s="1308">
        <f t="shared" ref="C91:Z91" si="27">ROUNDDOWN(AVERAGE(C26:C56),2)</f>
        <v>10743.84</v>
      </c>
      <c r="D91" s="1308">
        <f t="shared" si="27"/>
        <v>11157.69</v>
      </c>
      <c r="E91" s="1308">
        <f t="shared" si="27"/>
        <v>2146.94</v>
      </c>
      <c r="F91" s="1308">
        <f t="shared" si="27"/>
        <v>2262.86</v>
      </c>
      <c r="G91" s="1308">
        <f t="shared" si="27"/>
        <v>16874.27</v>
      </c>
      <c r="H91" s="1308">
        <f t="shared" si="27"/>
        <v>1866.09</v>
      </c>
      <c r="I91" s="1308">
        <f t="shared" si="27"/>
        <v>206.93</v>
      </c>
      <c r="J91" s="1308">
        <f t="shared" si="27"/>
        <v>130.62</v>
      </c>
      <c r="K91" s="1308">
        <f t="shared" si="27"/>
        <v>48235.23</v>
      </c>
      <c r="L91" s="1308">
        <f t="shared" si="27"/>
        <v>13.05</v>
      </c>
      <c r="M91" s="1308">
        <f t="shared" si="27"/>
        <v>3555.11</v>
      </c>
      <c r="N91" s="1308">
        <f t="shared" si="27"/>
        <v>9.73</v>
      </c>
      <c r="O91" s="1308">
        <f t="shared" si="27"/>
        <v>9838.2099999999991</v>
      </c>
      <c r="P91" s="1308">
        <f t="shared" si="27"/>
        <v>1762.78</v>
      </c>
      <c r="Q91" s="1308">
        <f t="shared" si="27"/>
        <v>115.38</v>
      </c>
      <c r="R91" s="1308">
        <f t="shared" si="27"/>
        <v>274.26</v>
      </c>
      <c r="S91" s="1308">
        <f t="shared" si="27"/>
        <v>3899.46</v>
      </c>
      <c r="T91" s="1308">
        <f t="shared" si="27"/>
        <v>10685.85</v>
      </c>
      <c r="U91" s="1308">
        <f t="shared" si="27"/>
        <v>87.93</v>
      </c>
      <c r="V91" s="1308">
        <f t="shared" si="27"/>
        <v>1629.85</v>
      </c>
      <c r="W91" s="1308">
        <f t="shared" si="27"/>
        <v>14771.02</v>
      </c>
      <c r="X91" s="1308">
        <f t="shared" si="27"/>
        <v>445.39</v>
      </c>
      <c r="Y91" s="1308">
        <f t="shared" si="27"/>
        <v>19007.060000000001</v>
      </c>
      <c r="Z91" s="1308">
        <f t="shared" si="27"/>
        <v>14626.79</v>
      </c>
    </row>
    <row r="92" spans="1:26" s="1339" customFormat="1" x14ac:dyDescent="0.2">
      <c r="A92" s="1340" t="s">
        <v>1284</v>
      </c>
      <c r="B92" s="1308">
        <f>ROUNDDOWN(AVERAGE(B28:B56),2)</f>
        <v>10656.54</v>
      </c>
      <c r="C92" s="1308">
        <f t="shared" ref="C92:Z92" si="28">ROUNDDOWN(AVERAGE(C28:C56),2)</f>
        <v>10760.15</v>
      </c>
      <c r="D92" s="1308">
        <f t="shared" si="28"/>
        <v>11179.48</v>
      </c>
      <c r="E92" s="1308">
        <f t="shared" si="28"/>
        <v>2143.38</v>
      </c>
      <c r="F92" s="1308">
        <f t="shared" si="28"/>
        <v>2267.25</v>
      </c>
      <c r="G92" s="1308">
        <f t="shared" si="28"/>
        <v>16908.759999999998</v>
      </c>
      <c r="H92" s="1308">
        <f t="shared" si="28"/>
        <v>1871.88</v>
      </c>
      <c r="I92" s="1308">
        <f t="shared" si="28"/>
        <v>206.9</v>
      </c>
      <c r="J92" s="1308">
        <f t="shared" si="28"/>
        <v>130.82</v>
      </c>
      <c r="K92" s="1308">
        <f t="shared" si="28"/>
        <v>48369.88</v>
      </c>
      <c r="L92" s="1308">
        <f t="shared" si="28"/>
        <v>13.06</v>
      </c>
      <c r="M92" s="1308">
        <f t="shared" si="28"/>
        <v>3557.28</v>
      </c>
      <c r="N92" s="1308">
        <f t="shared" si="28"/>
        <v>9.68</v>
      </c>
      <c r="O92" s="1308">
        <f t="shared" si="28"/>
        <v>9843.07</v>
      </c>
      <c r="P92" s="1308">
        <f t="shared" si="28"/>
        <v>1765.64</v>
      </c>
      <c r="Q92" s="1308">
        <f t="shared" si="28"/>
        <v>114.93</v>
      </c>
      <c r="R92" s="1308">
        <f t="shared" si="28"/>
        <v>274.82</v>
      </c>
      <c r="S92" s="1308">
        <f t="shared" si="28"/>
        <v>3911.22</v>
      </c>
      <c r="T92" s="1308">
        <f t="shared" si="28"/>
        <v>10701.5</v>
      </c>
      <c r="U92" s="1308">
        <f t="shared" si="28"/>
        <v>87.87</v>
      </c>
      <c r="V92" s="1308">
        <f t="shared" si="28"/>
        <v>1632.03</v>
      </c>
      <c r="W92" s="1308">
        <f t="shared" si="28"/>
        <v>14815.71</v>
      </c>
      <c r="X92" s="1308">
        <f t="shared" si="28"/>
        <v>445.94</v>
      </c>
      <c r="Y92" s="1308">
        <f t="shared" si="28"/>
        <v>19029.330000000002</v>
      </c>
      <c r="Z92" s="1308">
        <f t="shared" si="28"/>
        <v>14671.03</v>
      </c>
    </row>
    <row r="93" spans="1:26" s="1339" customFormat="1" x14ac:dyDescent="0.2">
      <c r="A93" s="1340" t="s">
        <v>1285</v>
      </c>
      <c r="B93" s="1308">
        <f>ROUNDDOWN(AVERAGE(B33:B56),2)</f>
        <v>10668.2</v>
      </c>
      <c r="C93" s="1308">
        <f t="shared" ref="C93:Z93" si="29">ROUNDDOWN(AVERAGE(C33:C56),2)</f>
        <v>10803.59</v>
      </c>
      <c r="D93" s="1308">
        <f t="shared" si="29"/>
        <v>11252.6</v>
      </c>
      <c r="E93" s="1308">
        <f t="shared" si="29"/>
        <v>2141.0500000000002</v>
      </c>
      <c r="F93" s="1308">
        <f t="shared" si="29"/>
        <v>2272.46</v>
      </c>
      <c r="G93" s="1308">
        <f t="shared" si="29"/>
        <v>16950.36</v>
      </c>
      <c r="H93" s="1308">
        <f t="shared" si="29"/>
        <v>1882.33</v>
      </c>
      <c r="I93" s="1308">
        <f t="shared" si="29"/>
        <v>206.41</v>
      </c>
      <c r="J93" s="1308">
        <f t="shared" si="29"/>
        <v>131.22999999999999</v>
      </c>
      <c r="K93" s="1308">
        <f t="shared" si="29"/>
        <v>48604.86</v>
      </c>
      <c r="L93" s="1308">
        <f t="shared" si="29"/>
        <v>13.12</v>
      </c>
      <c r="M93" s="1308">
        <f t="shared" si="29"/>
        <v>3559.25</v>
      </c>
      <c r="N93" s="1308">
        <f t="shared" si="29"/>
        <v>9.5399999999999991</v>
      </c>
      <c r="O93" s="1308">
        <f t="shared" si="29"/>
        <v>9862.26</v>
      </c>
      <c r="P93" s="1308">
        <f t="shared" si="29"/>
        <v>1766.2</v>
      </c>
      <c r="Q93" s="1308">
        <f t="shared" si="29"/>
        <v>114.55</v>
      </c>
      <c r="R93" s="1308">
        <f t="shared" si="29"/>
        <v>276.44</v>
      </c>
      <c r="S93" s="1308">
        <f t="shared" si="29"/>
        <v>3931.75</v>
      </c>
      <c r="T93" s="1308">
        <f t="shared" si="29"/>
        <v>10743.95</v>
      </c>
      <c r="U93" s="1308">
        <f t="shared" si="29"/>
        <v>87.37</v>
      </c>
      <c r="V93" s="1308">
        <f t="shared" si="29"/>
        <v>1635.19</v>
      </c>
      <c r="W93" s="1308">
        <f t="shared" si="29"/>
        <v>14906.04</v>
      </c>
      <c r="X93" s="1308">
        <f t="shared" si="29"/>
        <v>449.21</v>
      </c>
      <c r="Y93" s="1308">
        <f t="shared" si="29"/>
        <v>19057.72</v>
      </c>
      <c r="Z93" s="1308">
        <f t="shared" si="29"/>
        <v>14748.59</v>
      </c>
    </row>
    <row r="94" spans="1:26" s="1339" customFormat="1" x14ac:dyDescent="0.2">
      <c r="A94" s="1340" t="s">
        <v>1286</v>
      </c>
      <c r="B94" s="1308">
        <f>ROUNDDOWN(AVERAGE(B37:B56),2)</f>
        <v>10668.36</v>
      </c>
      <c r="C94" s="1308">
        <f t="shared" ref="C94:Z94" si="30">ROUNDDOWN(AVERAGE(C37:C56),2)</f>
        <v>10837.2</v>
      </c>
      <c r="D94" s="1308">
        <f t="shared" si="30"/>
        <v>11286.04</v>
      </c>
      <c r="E94" s="1308">
        <f t="shared" si="30"/>
        <v>2146.4699999999998</v>
      </c>
      <c r="F94" s="1308">
        <f t="shared" si="30"/>
        <v>2278.58</v>
      </c>
      <c r="G94" s="1308">
        <f t="shared" si="30"/>
        <v>16998.759999999998</v>
      </c>
      <c r="H94" s="1308">
        <f t="shared" si="30"/>
        <v>1890.19</v>
      </c>
      <c r="I94" s="1308">
        <f t="shared" si="30"/>
        <v>205.59</v>
      </c>
      <c r="J94" s="1308">
        <f t="shared" si="30"/>
        <v>131.38</v>
      </c>
      <c r="K94" s="1308">
        <f t="shared" si="30"/>
        <v>48775.360000000001</v>
      </c>
      <c r="L94" s="1308">
        <f t="shared" si="30"/>
        <v>13.17</v>
      </c>
      <c r="M94" s="1308">
        <f t="shared" si="30"/>
        <v>3560.65</v>
      </c>
      <c r="N94" s="1308">
        <f t="shared" si="30"/>
        <v>9.4499999999999993</v>
      </c>
      <c r="O94" s="1308">
        <f t="shared" si="30"/>
        <v>9894.64</v>
      </c>
      <c r="P94" s="1308">
        <f t="shared" si="30"/>
        <v>1769.84</v>
      </c>
      <c r="Q94" s="1308">
        <f t="shared" si="30"/>
        <v>114.16</v>
      </c>
      <c r="R94" s="1308">
        <f t="shared" si="30"/>
        <v>277.37</v>
      </c>
      <c r="S94" s="1308">
        <f t="shared" si="30"/>
        <v>3946.51</v>
      </c>
      <c r="T94" s="1308">
        <f t="shared" si="30"/>
        <v>10776.43</v>
      </c>
      <c r="U94" s="1308">
        <f t="shared" si="30"/>
        <v>86.59</v>
      </c>
      <c r="V94" s="1308">
        <f t="shared" si="30"/>
        <v>1639.42</v>
      </c>
      <c r="W94" s="1308">
        <f t="shared" si="30"/>
        <v>14977.19</v>
      </c>
      <c r="X94" s="1308">
        <f t="shared" si="30"/>
        <v>452.42</v>
      </c>
      <c r="Y94" s="1308">
        <f t="shared" si="30"/>
        <v>19129.55</v>
      </c>
      <c r="Z94" s="1308">
        <f t="shared" si="30"/>
        <v>14804.44</v>
      </c>
    </row>
    <row r="95" spans="1:26" s="1339" customFormat="1" x14ac:dyDescent="0.2">
      <c r="A95" s="1340" t="s">
        <v>1287</v>
      </c>
      <c r="B95" s="1308">
        <f>ROUNDDOWN(AVERAGE(B41:B56),2)</f>
        <v>10667.13</v>
      </c>
      <c r="C95" s="1308">
        <f t="shared" ref="C95:Z95" si="31">ROUNDDOWN(AVERAGE(C41:C56),2)</f>
        <v>10837.88</v>
      </c>
      <c r="D95" s="1308">
        <f t="shared" si="31"/>
        <v>11276.89</v>
      </c>
      <c r="E95" s="1308">
        <f t="shared" si="31"/>
        <v>2142.98</v>
      </c>
      <c r="F95" s="1308">
        <f t="shared" si="31"/>
        <v>2271.23</v>
      </c>
      <c r="G95" s="1308">
        <f t="shared" si="31"/>
        <v>16945.61</v>
      </c>
      <c r="H95" s="1308">
        <f t="shared" si="31"/>
        <v>1892.26</v>
      </c>
      <c r="I95" s="1308">
        <f t="shared" si="31"/>
        <v>204.99</v>
      </c>
      <c r="J95" s="1308">
        <f t="shared" si="31"/>
        <v>130.99</v>
      </c>
      <c r="K95" s="1308">
        <f t="shared" si="31"/>
        <v>48769.22</v>
      </c>
      <c r="L95" s="1308">
        <f t="shared" si="31"/>
        <v>13.15</v>
      </c>
      <c r="M95" s="1308">
        <f t="shared" si="31"/>
        <v>3555.04</v>
      </c>
      <c r="N95" s="1308">
        <f t="shared" si="31"/>
        <v>9.4</v>
      </c>
      <c r="O95" s="1308">
        <f t="shared" si="31"/>
        <v>9929.9599999999991</v>
      </c>
      <c r="P95" s="1308">
        <f t="shared" si="31"/>
        <v>1768.79</v>
      </c>
      <c r="Q95" s="1308">
        <f t="shared" si="31"/>
        <v>112.41</v>
      </c>
      <c r="R95" s="1308">
        <f t="shared" si="31"/>
        <v>277.99</v>
      </c>
      <c r="S95" s="1308">
        <f t="shared" si="31"/>
        <v>3948.3</v>
      </c>
      <c r="T95" s="1308">
        <f t="shared" si="31"/>
        <v>10776.49</v>
      </c>
      <c r="U95" s="1308">
        <f t="shared" si="31"/>
        <v>85.17</v>
      </c>
      <c r="V95" s="1308">
        <f t="shared" si="31"/>
        <v>1642.05</v>
      </c>
      <c r="W95" s="1308">
        <f t="shared" si="31"/>
        <v>14912.13</v>
      </c>
      <c r="X95" s="1308">
        <f t="shared" si="31"/>
        <v>452.61</v>
      </c>
      <c r="Y95" s="1308">
        <f t="shared" si="31"/>
        <v>19124.12</v>
      </c>
      <c r="Z95" s="1308">
        <f t="shared" si="31"/>
        <v>14811.64</v>
      </c>
    </row>
    <row r="96" spans="1:26" s="1339" customFormat="1" ht="13.5" thickBot="1" x14ac:dyDescent="0.25">
      <c r="A96" s="1341" t="s">
        <v>1288</v>
      </c>
      <c r="B96" s="1310">
        <f>ROUNDDOWN(AVERAGE(B46:B56),2)</f>
        <v>10599.93</v>
      </c>
      <c r="C96" s="1310">
        <f t="shared" ref="C96:Z96" si="32">ROUNDDOWN(AVERAGE(C46:C56),2)</f>
        <v>10733.06</v>
      </c>
      <c r="D96" s="1310">
        <f t="shared" si="32"/>
        <v>11091</v>
      </c>
      <c r="E96" s="1310">
        <f t="shared" si="32"/>
        <v>2120.77</v>
      </c>
      <c r="F96" s="1310">
        <f t="shared" si="32"/>
        <v>2233.92</v>
      </c>
      <c r="G96" s="1310">
        <f t="shared" si="32"/>
        <v>16670.05</v>
      </c>
      <c r="H96" s="1310">
        <f t="shared" si="32"/>
        <v>1875.61</v>
      </c>
      <c r="I96" s="1310">
        <f t="shared" si="32"/>
        <v>204.53</v>
      </c>
      <c r="J96" s="1310">
        <f t="shared" si="32"/>
        <v>129.71</v>
      </c>
      <c r="K96" s="1310">
        <f t="shared" si="32"/>
        <v>48276.88</v>
      </c>
      <c r="L96" s="1310">
        <f t="shared" si="32"/>
        <v>13.02</v>
      </c>
      <c r="M96" s="1310">
        <f t="shared" si="32"/>
        <v>3512.85</v>
      </c>
      <c r="N96" s="1310">
        <f t="shared" si="32"/>
        <v>9.2899999999999991</v>
      </c>
      <c r="O96" s="1310">
        <f t="shared" si="32"/>
        <v>9945.51</v>
      </c>
      <c r="P96" s="1310">
        <f t="shared" si="32"/>
        <v>1729.96</v>
      </c>
      <c r="Q96" s="1310">
        <f t="shared" si="32"/>
        <v>108.75</v>
      </c>
      <c r="R96" s="1310">
        <f t="shared" si="32"/>
        <v>277.89999999999998</v>
      </c>
      <c r="S96" s="1310">
        <f t="shared" si="32"/>
        <v>3912.16</v>
      </c>
      <c r="T96" s="1310">
        <f t="shared" si="32"/>
        <v>10676.8</v>
      </c>
      <c r="U96" s="1310">
        <f t="shared" si="32"/>
        <v>83.04</v>
      </c>
      <c r="V96" s="1310">
        <f t="shared" si="32"/>
        <v>1619.3</v>
      </c>
      <c r="W96" s="1310">
        <f t="shared" si="32"/>
        <v>14690.25</v>
      </c>
      <c r="X96" s="1310">
        <f t="shared" si="32"/>
        <v>446.37</v>
      </c>
      <c r="Y96" s="1310">
        <f t="shared" si="32"/>
        <v>18806.900000000001</v>
      </c>
      <c r="Z96" s="1310">
        <f t="shared" si="32"/>
        <v>14677</v>
      </c>
    </row>
    <row r="100" spans="2:2" x14ac:dyDescent="0.2">
      <c r="B100" s="1306">
        <v>10057.379999999999</v>
      </c>
    </row>
    <row r="101" spans="2:2" x14ac:dyDescent="0.2">
      <c r="B101" s="1306">
        <v>10065.77</v>
      </c>
    </row>
    <row r="102" spans="2:2" x14ac:dyDescent="0.2">
      <c r="B102" s="1306">
        <v>10050.74</v>
      </c>
    </row>
    <row r="103" spans="2:2" x14ac:dyDescent="0.2">
      <c r="B103" s="1306">
        <v>10093.290000000001</v>
      </c>
    </row>
    <row r="104" spans="2:2" x14ac:dyDescent="0.2">
      <c r="B104" s="1306">
        <v>10123.129999999999</v>
      </c>
    </row>
    <row r="105" spans="2:2" x14ac:dyDescent="0.2">
      <c r="B105" s="1306">
        <v>10110.57</v>
      </c>
    </row>
    <row r="106" spans="2:2" x14ac:dyDescent="0.2">
      <c r="B106" s="1306">
        <v>10097.19</v>
      </c>
    </row>
    <row r="107" spans="2:2" x14ac:dyDescent="0.2">
      <c r="B107" s="1306">
        <v>10102.200000000001</v>
      </c>
    </row>
    <row r="108" spans="2:2" x14ac:dyDescent="0.2">
      <c r="B108" s="1306">
        <v>10096.9</v>
      </c>
    </row>
    <row r="109" spans="2:2" x14ac:dyDescent="0.2">
      <c r="B109" s="1306">
        <v>10065.67</v>
      </c>
    </row>
    <row r="110" spans="2:2" x14ac:dyDescent="0.2">
      <c r="B110" s="1306">
        <v>10047.68</v>
      </c>
    </row>
    <row r="111" spans="2:2" x14ac:dyDescent="0.2">
      <c r="B111" s="1306">
        <v>10059.51</v>
      </c>
    </row>
    <row r="112" spans="2:2" x14ac:dyDescent="0.2">
      <c r="B112" s="1306">
        <v>10056.950000000001</v>
      </c>
    </row>
    <row r="113" spans="2:2" x14ac:dyDescent="0.2">
      <c r="B113" s="1306">
        <v>10063.36</v>
      </c>
    </row>
    <row r="114" spans="2:2" x14ac:dyDescent="0.2">
      <c r="B114" s="1306">
        <v>10034.77</v>
      </c>
    </row>
    <row r="115" spans="2:2" x14ac:dyDescent="0.2">
      <c r="B115" s="1306">
        <v>9995.18</v>
      </c>
    </row>
    <row r="116" spans="2:2" x14ac:dyDescent="0.2">
      <c r="B116" s="1306">
        <v>9987.17</v>
      </c>
    </row>
    <row r="117" spans="2:2" x14ac:dyDescent="0.2">
      <c r="B117" s="1306">
        <v>9983.07</v>
      </c>
    </row>
    <row r="118" spans="2:2" x14ac:dyDescent="0.2">
      <c r="B118" s="1306">
        <v>9930.01</v>
      </c>
    </row>
    <row r="119" spans="2:2" x14ac:dyDescent="0.2">
      <c r="B119" s="1306">
        <v>9870.43</v>
      </c>
    </row>
  </sheetData>
  <sheetProtection formatCells="0" formatColumns="0" formatRows="0"/>
  <pageMargins left="0.62992125984251968" right="0.6692913385826772" top="0.47244094488188981" bottom="0.15748031496062992" header="0.31496062992125984" footer="0.31496062992125984"/>
  <pageSetup paperSize="9" scale="27" orientation="portrait" r:id="rId1"/>
  <headerFooter>
    <oddHeader>&amp;R&amp;"Arial,Bold"&amp;12C.2.4.&amp;P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E60"/>
  <sheetViews>
    <sheetView view="pageBreakPreview" zoomScaleSheetLayoutView="100" workbookViewId="0">
      <selection activeCell="M18" sqref="M18"/>
    </sheetView>
  </sheetViews>
  <sheetFormatPr defaultColWidth="9.140625" defaultRowHeight="12.75" x14ac:dyDescent="0.2"/>
  <cols>
    <col min="1" max="1" width="3" style="1410" customWidth="1"/>
    <col min="2" max="2" width="26.7109375" style="1410" customWidth="1"/>
    <col min="3" max="4" width="3.140625" style="1410" customWidth="1"/>
    <col min="5" max="5" width="2.7109375" style="1410" customWidth="1"/>
    <col min="6" max="6" width="3.5703125" style="1410" customWidth="1"/>
    <col min="7" max="24" width="3.28515625" style="1410" customWidth="1"/>
    <col min="25" max="25" width="4.7109375" style="1410" customWidth="1"/>
    <col min="26" max="26" width="3.28515625" style="1410" customWidth="1"/>
    <col min="27" max="27" width="3" style="1410" customWidth="1"/>
    <col min="28" max="28" width="9.140625" style="1410"/>
    <col min="29" max="16384" width="9.140625" style="1411"/>
  </cols>
  <sheetData>
    <row r="1" spans="1:29" x14ac:dyDescent="0.2">
      <c r="A1" s="2063"/>
      <c r="B1" s="2063"/>
      <c r="C1" s="2063"/>
      <c r="D1" s="2063"/>
      <c r="E1" s="2063"/>
      <c r="F1" s="2063"/>
      <c r="G1" s="2063"/>
      <c r="H1" s="2063"/>
      <c r="I1" s="2063"/>
      <c r="J1" s="2063"/>
      <c r="K1" s="2063"/>
      <c r="L1" s="2063"/>
      <c r="M1" s="2063"/>
      <c r="N1" s="2063"/>
      <c r="O1" s="2063"/>
      <c r="P1" s="2063"/>
      <c r="Q1" s="2063"/>
      <c r="R1" s="2063"/>
      <c r="S1" s="2063"/>
      <c r="T1" s="2063"/>
      <c r="U1" s="2063"/>
      <c r="V1" s="2063"/>
      <c r="W1" s="2063"/>
      <c r="X1" s="2063"/>
      <c r="Y1" s="2063"/>
      <c r="Z1" s="2063"/>
      <c r="AA1" s="2063"/>
    </row>
    <row r="2" spans="1:29" ht="18" x14ac:dyDescent="0.25">
      <c r="A2" s="2064" t="s">
        <v>1296</v>
      </c>
      <c r="B2" s="2064"/>
      <c r="C2" s="2064"/>
      <c r="D2" s="2064"/>
      <c r="E2" s="2064"/>
      <c r="F2" s="2064"/>
      <c r="G2" s="2064"/>
      <c r="H2" s="2064"/>
      <c r="I2" s="2064"/>
      <c r="J2" s="2064"/>
      <c r="K2" s="2064"/>
      <c r="L2" s="2064"/>
      <c r="M2" s="2064"/>
      <c r="N2" s="2064"/>
      <c r="O2" s="2064"/>
      <c r="P2" s="2064"/>
      <c r="Q2" s="2064"/>
      <c r="R2" s="2064"/>
      <c r="S2" s="2064"/>
      <c r="T2" s="2064"/>
      <c r="U2" s="2064"/>
      <c r="V2" s="2064"/>
      <c r="W2" s="2064"/>
      <c r="X2" s="2064"/>
      <c r="Y2" s="2064"/>
      <c r="Z2" s="2064"/>
      <c r="AA2" s="2064"/>
    </row>
    <row r="3" spans="1:29" s="1413" customFormat="1" ht="15" x14ac:dyDescent="0.2">
      <c r="A3" s="2065" t="s">
        <v>1297</v>
      </c>
      <c r="B3" s="2065"/>
      <c r="C3" s="2065"/>
      <c r="D3" s="2065"/>
      <c r="E3" s="2065"/>
      <c r="F3" s="2065"/>
      <c r="G3" s="2065"/>
      <c r="H3" s="2065"/>
      <c r="I3" s="2065"/>
      <c r="J3" s="2065"/>
      <c r="K3" s="2065"/>
      <c r="L3" s="2065"/>
      <c r="M3" s="2065"/>
      <c r="N3" s="2065"/>
      <c r="O3" s="2065"/>
      <c r="P3" s="2065"/>
      <c r="Q3" s="2065"/>
      <c r="R3" s="2065"/>
      <c r="S3" s="2065"/>
      <c r="T3" s="2065"/>
      <c r="U3" s="2065"/>
      <c r="V3" s="2065"/>
      <c r="W3" s="2065"/>
      <c r="X3" s="2065"/>
      <c r="Y3" s="2065"/>
      <c r="Z3" s="2065"/>
      <c r="AA3" s="2065"/>
      <c r="AB3" s="1412"/>
    </row>
    <row r="4" spans="1:29" ht="44.45" customHeight="1" x14ac:dyDescent="0.2"/>
    <row r="6" spans="1:29" x14ac:dyDescent="0.2">
      <c r="A6" s="1410" t="s">
        <v>1298</v>
      </c>
      <c r="U6" s="1410" t="s">
        <v>314</v>
      </c>
    </row>
    <row r="7" spans="1:29" s="1415" customFormat="1" x14ac:dyDescent="0.2">
      <c r="A7" s="1414" t="s">
        <v>1299</v>
      </c>
      <c r="B7" s="1414"/>
      <c r="C7" s="1414"/>
      <c r="D7" s="1414"/>
      <c r="E7" s="1414"/>
      <c r="F7" s="1414"/>
      <c r="G7" s="1414"/>
      <c r="H7" s="1414"/>
      <c r="I7" s="1414"/>
      <c r="J7" s="1414"/>
      <c r="K7" s="1414"/>
      <c r="L7" s="1414"/>
      <c r="M7" s="1414"/>
      <c r="N7" s="1414"/>
      <c r="O7" s="1414"/>
      <c r="P7" s="1414"/>
      <c r="Q7" s="1414"/>
      <c r="R7" s="1414"/>
      <c r="S7" s="1414"/>
      <c r="T7" s="1414"/>
      <c r="U7" s="1414" t="s">
        <v>314</v>
      </c>
      <c r="V7" s="1414"/>
      <c r="W7" s="1414"/>
      <c r="X7" s="1414"/>
      <c r="Y7" s="1414"/>
      <c r="Z7" s="1414"/>
      <c r="AA7" s="1414"/>
      <c r="AB7" s="1414"/>
    </row>
    <row r="8" spans="1:29" ht="12" customHeight="1" x14ac:dyDescent="0.2"/>
    <row r="9" spans="1:29" x14ac:dyDescent="0.2">
      <c r="B9" s="1416" t="s">
        <v>1300</v>
      </c>
      <c r="C9" s="1417" t="s">
        <v>29</v>
      </c>
      <c r="D9" s="2066">
        <f>'GENERAL INFO'!AD15</f>
        <v>0</v>
      </c>
      <c r="E9" s="2066"/>
      <c r="F9" s="2066"/>
      <c r="G9" s="2066"/>
      <c r="H9" s="2066"/>
      <c r="I9" s="2066"/>
      <c r="J9" s="2066"/>
      <c r="K9" s="2066"/>
      <c r="L9" s="2066"/>
      <c r="M9" s="2066"/>
      <c r="N9" s="2066"/>
      <c r="O9" s="2066"/>
      <c r="P9" s="2066"/>
      <c r="Q9" s="2066"/>
      <c r="R9" s="2066"/>
      <c r="S9" s="2066"/>
      <c r="T9" s="2066"/>
      <c r="U9" s="2066"/>
      <c r="V9" s="2066"/>
      <c r="W9" s="2066"/>
      <c r="X9" s="2066"/>
      <c r="Y9" s="2066"/>
      <c r="Z9" s="2066"/>
      <c r="AA9" s="2066"/>
    </row>
    <row r="10" spans="1:29" x14ac:dyDescent="0.2">
      <c r="B10" s="1414"/>
      <c r="C10" s="1417"/>
      <c r="D10" s="1416"/>
      <c r="E10" s="1416"/>
      <c r="F10" s="1416"/>
      <c r="G10" s="1416"/>
      <c r="H10" s="1416"/>
      <c r="I10" s="1416"/>
      <c r="J10" s="1416"/>
      <c r="K10" s="1416"/>
      <c r="L10" s="1416"/>
      <c r="M10" s="1416"/>
      <c r="N10" s="1416"/>
      <c r="O10" s="1416"/>
      <c r="P10" s="1416"/>
      <c r="Q10" s="1416"/>
      <c r="R10" s="1416"/>
      <c r="S10" s="1416"/>
      <c r="T10" s="1416"/>
      <c r="U10" s="1416"/>
      <c r="V10" s="1416"/>
      <c r="W10" s="1416"/>
      <c r="X10" s="1416"/>
      <c r="Y10" s="1416"/>
      <c r="Z10" s="1416"/>
    </row>
    <row r="11" spans="1:29" x14ac:dyDescent="0.2">
      <c r="B11" s="1416" t="s">
        <v>1301</v>
      </c>
      <c r="C11" s="1417" t="s">
        <v>29</v>
      </c>
      <c r="D11" s="2066" t="str">
        <f>'GENERAL INFO'!AD14</f>
        <v>...-.</v>
      </c>
      <c r="E11" s="2066"/>
      <c r="F11" s="2066"/>
      <c r="G11" s="2066"/>
      <c r="H11" s="2066"/>
      <c r="I11" s="2066"/>
      <c r="J11" s="2066"/>
      <c r="K11" s="2066"/>
      <c r="L11" s="2066"/>
      <c r="M11" s="2066"/>
      <c r="N11" s="2066"/>
      <c r="O11" s="2066"/>
      <c r="P11" s="2066"/>
      <c r="Q11" s="2066"/>
      <c r="R11" s="2066"/>
      <c r="S11" s="2066"/>
      <c r="T11" s="2066"/>
      <c r="U11" s="2066"/>
      <c r="V11" s="2066"/>
      <c r="W11" s="2066"/>
      <c r="X11" s="2066"/>
      <c r="Y11" s="2066"/>
      <c r="Z11" s="2066"/>
      <c r="AA11" s="2066"/>
    </row>
    <row r="12" spans="1:29" x14ac:dyDescent="0.2">
      <c r="B12" s="1414"/>
      <c r="D12" s="2062"/>
      <c r="E12" s="2062"/>
      <c r="F12" s="2062"/>
      <c r="G12" s="2062"/>
      <c r="H12" s="2062"/>
      <c r="I12" s="2062"/>
      <c r="J12" s="2062"/>
      <c r="K12" s="2062"/>
      <c r="L12" s="2062"/>
      <c r="M12" s="2062"/>
      <c r="N12" s="2062"/>
      <c r="O12" s="2062"/>
      <c r="P12" s="2062"/>
      <c r="Q12" s="2062"/>
      <c r="R12" s="2062"/>
      <c r="S12" s="2062"/>
      <c r="T12" s="2062"/>
      <c r="U12" s="2062"/>
      <c r="V12" s="2062"/>
      <c r="W12" s="2062"/>
      <c r="X12" s="2062"/>
      <c r="Y12" s="2062"/>
      <c r="Z12" s="2062"/>
      <c r="AA12" s="2062"/>
      <c r="AC12" s="1411" t="s">
        <v>314</v>
      </c>
    </row>
    <row r="13" spans="1:29" x14ac:dyDescent="0.2">
      <c r="B13" s="1416" t="s">
        <v>1302</v>
      </c>
      <c r="C13" s="1417" t="s">
        <v>29</v>
      </c>
      <c r="D13" s="2067" t="s">
        <v>314</v>
      </c>
      <c r="E13" s="2067"/>
      <c r="F13" s="2067"/>
      <c r="G13" s="2067"/>
      <c r="H13" s="2067"/>
      <c r="I13" s="2067"/>
      <c r="J13" s="2067"/>
      <c r="K13" s="2067"/>
      <c r="L13" s="2067"/>
      <c r="M13" s="2067"/>
      <c r="N13" s="2067"/>
      <c r="O13" s="2067"/>
      <c r="P13" s="2067"/>
      <c r="Q13" s="2067"/>
      <c r="R13" s="2067"/>
      <c r="S13" s="2067"/>
      <c r="T13" s="2067"/>
      <c r="U13" s="2067"/>
      <c r="V13" s="2067"/>
      <c r="W13" s="2067"/>
      <c r="X13" s="2067"/>
      <c r="Y13" s="2067"/>
      <c r="Z13" s="2067"/>
      <c r="AA13" s="2067"/>
    </row>
    <row r="14" spans="1:29" x14ac:dyDescent="0.2">
      <c r="B14" s="1414"/>
      <c r="D14" s="2067" t="s">
        <v>314</v>
      </c>
      <c r="E14" s="2067"/>
      <c r="F14" s="2067"/>
      <c r="G14" s="2067"/>
      <c r="H14" s="2067"/>
      <c r="I14" s="2067"/>
      <c r="J14" s="2067"/>
      <c r="K14" s="2067"/>
      <c r="L14" s="2067"/>
      <c r="M14" s="2067"/>
      <c r="N14" s="2067"/>
      <c r="O14" s="2067"/>
      <c r="P14" s="2067"/>
      <c r="Q14" s="2067"/>
      <c r="R14" s="2067"/>
      <c r="S14" s="2067"/>
      <c r="T14" s="2067"/>
      <c r="U14" s="2067"/>
      <c r="V14" s="2067"/>
      <c r="W14" s="2067"/>
      <c r="X14" s="2067"/>
      <c r="Y14" s="2067"/>
      <c r="Z14" s="2067"/>
      <c r="AA14" s="2067"/>
    </row>
    <row r="15" spans="1:29" s="1410" customFormat="1" x14ac:dyDescent="0.2">
      <c r="D15" s="2067" t="s">
        <v>314</v>
      </c>
      <c r="E15" s="2067"/>
      <c r="F15" s="2067"/>
      <c r="G15" s="2067"/>
      <c r="H15" s="2067"/>
      <c r="I15" s="2067"/>
      <c r="J15" s="2067"/>
      <c r="K15" s="2067"/>
      <c r="L15" s="2067"/>
      <c r="M15" s="2067"/>
      <c r="N15" s="2067"/>
      <c r="O15" s="2067"/>
      <c r="P15" s="2067"/>
      <c r="Q15" s="2067"/>
      <c r="R15" s="2067"/>
      <c r="S15" s="2067"/>
      <c r="T15" s="2067"/>
      <c r="U15" s="2067"/>
      <c r="V15" s="2067"/>
      <c r="W15" s="2067"/>
      <c r="X15" s="2067"/>
      <c r="Y15" s="2067"/>
      <c r="Z15" s="2067"/>
      <c r="AA15" s="2067"/>
    </row>
    <row r="16" spans="1:29" s="1410" customFormat="1" x14ac:dyDescent="0.2">
      <c r="D16" s="2067" t="s">
        <v>314</v>
      </c>
      <c r="E16" s="2067"/>
      <c r="F16" s="2067"/>
      <c r="G16" s="2067"/>
      <c r="H16" s="2067"/>
      <c r="I16" s="2067"/>
      <c r="J16" s="2067"/>
      <c r="K16" s="2067"/>
      <c r="L16" s="2067"/>
      <c r="M16" s="2067"/>
      <c r="N16" s="2067"/>
      <c r="O16" s="2067"/>
      <c r="P16" s="2067"/>
      <c r="Q16" s="2067"/>
      <c r="R16" s="2067"/>
      <c r="S16" s="2067"/>
      <c r="T16" s="2067"/>
      <c r="U16" s="2067"/>
      <c r="V16" s="2067"/>
      <c r="W16" s="2067"/>
      <c r="X16" s="2067"/>
      <c r="Y16" s="2067"/>
      <c r="Z16" s="2067"/>
      <c r="AA16" s="2067"/>
    </row>
    <row r="17" spans="1:57" s="1410" customFormat="1" ht="11.45" customHeight="1" x14ac:dyDescent="0.2">
      <c r="D17" s="1418"/>
      <c r="E17" s="1419"/>
      <c r="F17" s="1419"/>
      <c r="G17" s="1419"/>
      <c r="H17" s="1419"/>
      <c r="I17" s="1419"/>
      <c r="J17" s="1419"/>
      <c r="K17" s="1419"/>
      <c r="L17" s="1419"/>
      <c r="M17" s="1419"/>
      <c r="N17" s="1419"/>
      <c r="O17" s="1419"/>
      <c r="P17" s="1419"/>
      <c r="Q17" s="1419"/>
      <c r="R17" s="1419"/>
      <c r="S17" s="1419"/>
      <c r="T17" s="1419"/>
      <c r="U17" s="1419"/>
      <c r="V17" s="1419"/>
      <c r="W17" s="1419"/>
      <c r="X17" s="1419"/>
      <c r="Y17" s="1419"/>
      <c r="Z17" s="1419"/>
      <c r="AA17" s="1419"/>
    </row>
    <row r="18" spans="1:57" s="1410" customFormat="1" x14ac:dyDescent="0.2">
      <c r="A18" s="1410" t="s">
        <v>1303</v>
      </c>
      <c r="B18" s="1420"/>
    </row>
    <row r="19" spans="1:57" s="1414" customFormat="1" x14ac:dyDescent="0.2">
      <c r="A19" s="1414" t="s">
        <v>1304</v>
      </c>
      <c r="B19" s="1421"/>
    </row>
    <row r="20" spans="1:57" s="1414" customFormat="1" x14ac:dyDescent="0.2">
      <c r="B20" s="1421"/>
    </row>
    <row r="21" spans="1:57" s="1410" customFormat="1" x14ac:dyDescent="0.2">
      <c r="B21" s="1420" t="s">
        <v>1305</v>
      </c>
      <c r="D21" s="2068" t="s">
        <v>1306</v>
      </c>
      <c r="E21" s="2068"/>
      <c r="F21" s="2068"/>
      <c r="G21" s="2068"/>
      <c r="H21" s="2068"/>
      <c r="I21" s="2068"/>
      <c r="J21" s="2068"/>
      <c r="L21" s="2068" t="s">
        <v>1307</v>
      </c>
      <c r="M21" s="2068"/>
      <c r="N21" s="2068"/>
      <c r="O21" s="2068"/>
      <c r="P21" s="2068"/>
      <c r="Q21" s="2068"/>
      <c r="R21" s="2068"/>
      <c r="S21" s="2068"/>
      <c r="T21" s="2068"/>
      <c r="U21" s="1416"/>
      <c r="V21" s="1416"/>
      <c r="W21" s="1416"/>
      <c r="X21" s="1416"/>
      <c r="Y21" s="1416"/>
      <c r="Z21" s="1422"/>
      <c r="AA21" s="1422"/>
      <c r="AB21" s="1422"/>
    </row>
    <row r="22" spans="1:57" s="1410" customFormat="1" x14ac:dyDescent="0.2">
      <c r="B22" s="1423"/>
      <c r="C22" s="1423"/>
      <c r="D22" s="1424"/>
      <c r="E22" s="1423"/>
      <c r="F22" s="1423"/>
      <c r="G22" s="1423"/>
      <c r="H22" s="1423"/>
      <c r="I22" s="1425"/>
      <c r="J22" s="1425"/>
      <c r="K22" s="1423"/>
      <c r="L22" s="1423"/>
      <c r="M22" s="1423"/>
      <c r="N22" s="1423"/>
      <c r="O22" s="1423"/>
      <c r="P22" s="1423"/>
      <c r="Q22" s="1423"/>
      <c r="R22" s="1444"/>
      <c r="S22" s="1445"/>
      <c r="T22" s="1416"/>
      <c r="U22" s="1416"/>
      <c r="V22" s="1416"/>
      <c r="W22" s="1416"/>
      <c r="X22" s="1416"/>
      <c r="Y22" s="1416"/>
      <c r="Z22" s="1422"/>
      <c r="AA22" s="1422"/>
      <c r="AB22" s="1422"/>
    </row>
    <row r="23" spans="1:57" s="1410" customFormat="1" x14ac:dyDescent="0.2">
      <c r="B23" s="1423"/>
      <c r="C23" s="1423"/>
      <c r="D23" s="1424"/>
      <c r="E23" s="1423"/>
      <c r="F23" s="1423"/>
      <c r="G23" s="1423"/>
      <c r="H23" s="1423"/>
      <c r="I23" s="1425"/>
      <c r="J23" s="1425"/>
      <c r="K23" s="1423"/>
      <c r="L23" s="1423"/>
      <c r="M23" s="1423"/>
      <c r="N23" s="1423"/>
      <c r="O23" s="1423"/>
      <c r="P23" s="1423"/>
      <c r="Q23" s="1423"/>
      <c r="R23" s="1444"/>
      <c r="S23" s="1445"/>
      <c r="T23" s="1416"/>
      <c r="U23" s="1416"/>
      <c r="V23" s="1416"/>
      <c r="W23" s="1416"/>
      <c r="X23" s="1416"/>
      <c r="Y23" s="1416"/>
      <c r="Z23" s="1422"/>
      <c r="AA23" s="1422"/>
      <c r="AB23" s="1422"/>
    </row>
    <row r="24" spans="1:57" s="1410" customFormat="1" x14ac:dyDescent="0.2">
      <c r="B24" s="1423"/>
      <c r="C24" s="1423"/>
      <c r="D24" s="1424"/>
      <c r="E24" s="1423"/>
      <c r="F24" s="1423"/>
      <c r="G24" s="1423"/>
      <c r="H24" s="1423"/>
      <c r="I24" s="1425"/>
      <c r="J24" s="1425"/>
      <c r="K24" s="1423"/>
      <c r="L24" s="1423"/>
      <c r="M24" s="1423"/>
      <c r="N24" s="1423"/>
      <c r="O24" s="1423"/>
      <c r="P24" s="1423"/>
      <c r="Q24" s="1423"/>
      <c r="R24" s="1444"/>
      <c r="S24" s="1445"/>
      <c r="T24" s="1416"/>
      <c r="U24" s="1416"/>
      <c r="V24" s="1416"/>
      <c r="W24" s="1416"/>
      <c r="X24" s="1416"/>
      <c r="Y24" s="1416"/>
      <c r="Z24" s="1422"/>
      <c r="AA24" s="1422"/>
      <c r="AB24" s="1422"/>
    </row>
    <row r="25" spans="1:57" s="1410" customFormat="1" x14ac:dyDescent="0.2">
      <c r="B25" s="1423"/>
      <c r="C25" s="1423"/>
      <c r="D25" s="1424"/>
      <c r="E25" s="1423"/>
      <c r="F25" s="1423"/>
      <c r="G25" s="1423"/>
      <c r="H25" s="1423"/>
      <c r="I25" s="1425"/>
      <c r="J25" s="1425"/>
      <c r="K25" s="1423"/>
      <c r="L25" s="1423"/>
      <c r="M25" s="1423"/>
      <c r="N25" s="1423"/>
      <c r="R25" s="1416"/>
      <c r="S25" s="1426"/>
      <c r="T25" s="1416"/>
      <c r="U25" s="1416"/>
      <c r="V25" s="1416"/>
      <c r="W25" s="1416"/>
      <c r="X25" s="1416"/>
      <c r="Y25" s="1416"/>
      <c r="Z25" s="1422"/>
      <c r="AA25" s="1422"/>
      <c r="AB25" s="1422"/>
    </row>
    <row r="26" spans="1:57" s="1410" customFormat="1" x14ac:dyDescent="0.2">
      <c r="B26" s="1423"/>
      <c r="C26" s="1423"/>
      <c r="D26" s="1424"/>
      <c r="E26" s="1423"/>
      <c r="F26" s="1423"/>
      <c r="G26" s="1423"/>
      <c r="H26" s="1423"/>
      <c r="I26" s="1425"/>
      <c r="J26" s="1425"/>
      <c r="K26" s="1423"/>
      <c r="L26" s="1423"/>
      <c r="M26" s="1423"/>
      <c r="N26" s="1423"/>
      <c r="R26" s="1416"/>
      <c r="S26" s="1426"/>
      <c r="T26" s="1416"/>
      <c r="U26" s="1416"/>
      <c r="V26" s="1416"/>
      <c r="W26" s="1416"/>
      <c r="X26" s="1416"/>
      <c r="Y26" s="1416"/>
      <c r="Z26" s="1422"/>
      <c r="AA26" s="1422"/>
      <c r="AB26" s="1422"/>
    </row>
    <row r="27" spans="1:57" s="1410" customFormat="1" x14ac:dyDescent="0.2">
      <c r="I27" s="1427"/>
      <c r="Q27" s="1416"/>
      <c r="R27" s="1426"/>
      <c r="S27" s="1416"/>
      <c r="T27" s="1416"/>
      <c r="U27" s="1416"/>
      <c r="V27" s="1416"/>
      <c r="W27" s="1416"/>
      <c r="X27" s="1416"/>
      <c r="Y27" s="1422"/>
      <c r="Z27" s="1422"/>
      <c r="AA27" s="1422"/>
    </row>
    <row r="28" spans="1:57" s="1429" customFormat="1" ht="28.5" customHeight="1" x14ac:dyDescent="0.2">
      <c r="A28" s="2069" t="s">
        <v>1316</v>
      </c>
      <c r="B28" s="2069"/>
      <c r="C28" s="2069"/>
      <c r="D28" s="2069"/>
      <c r="E28" s="2069"/>
      <c r="F28" s="2069"/>
      <c r="G28" s="2069"/>
      <c r="H28" s="2069"/>
      <c r="I28" s="2069"/>
      <c r="J28" s="2069"/>
      <c r="K28" s="2069"/>
      <c r="L28" s="2069"/>
      <c r="M28" s="2069"/>
      <c r="N28" s="2069"/>
      <c r="O28" s="2069"/>
      <c r="P28" s="2069"/>
      <c r="Q28" s="2069"/>
      <c r="R28" s="2069"/>
      <c r="S28" s="2069"/>
      <c r="T28" s="2069"/>
      <c r="U28" s="2069"/>
      <c r="V28" s="2069"/>
      <c r="W28" s="2069"/>
      <c r="X28" s="2069"/>
      <c r="Y28" s="2069"/>
      <c r="Z28" s="2069"/>
      <c r="AA28" s="2069"/>
      <c r="AB28" s="1428" t="s">
        <v>1308</v>
      </c>
    </row>
    <row r="29" spans="1:57" s="1430" customFormat="1" ht="28.5" customHeight="1" x14ac:dyDescent="0.2">
      <c r="A29" s="2070" t="s">
        <v>1317</v>
      </c>
      <c r="B29" s="2070"/>
      <c r="C29" s="2070"/>
      <c r="D29" s="2070"/>
      <c r="E29" s="2070"/>
      <c r="F29" s="2070"/>
      <c r="G29" s="2070"/>
      <c r="H29" s="2070"/>
      <c r="I29" s="2070"/>
      <c r="J29" s="2070"/>
      <c r="K29" s="2070"/>
      <c r="L29" s="2070"/>
      <c r="M29" s="2070"/>
      <c r="N29" s="2070"/>
      <c r="O29" s="2070"/>
      <c r="P29" s="2070"/>
      <c r="Q29" s="2070"/>
      <c r="R29" s="2070"/>
      <c r="S29" s="2070"/>
      <c r="T29" s="2070"/>
      <c r="U29" s="2070"/>
      <c r="V29" s="2070"/>
      <c r="W29" s="2070"/>
      <c r="X29" s="2070"/>
      <c r="Y29" s="2070"/>
      <c r="Z29" s="2070"/>
      <c r="AA29" s="2070"/>
      <c r="AB29" s="1428" t="s">
        <v>1308</v>
      </c>
    </row>
    <row r="30" spans="1:57" s="1410" customFormat="1" x14ac:dyDescent="0.2">
      <c r="D30" s="1416"/>
      <c r="E30" s="1416"/>
      <c r="F30" s="1416"/>
      <c r="G30" s="1416"/>
      <c r="H30" s="1416"/>
      <c r="I30" s="1416"/>
      <c r="J30" s="1416"/>
      <c r="K30" s="1416"/>
      <c r="L30" s="1416"/>
      <c r="M30" s="1416"/>
      <c r="N30" s="1416"/>
      <c r="O30" s="1416"/>
      <c r="P30" s="1416"/>
      <c r="Q30" s="1416"/>
      <c r="R30" s="1416"/>
      <c r="S30" s="1416"/>
      <c r="T30" s="1416"/>
      <c r="U30" s="1416"/>
      <c r="V30" s="1416"/>
      <c r="W30" s="1416"/>
      <c r="X30" s="1416"/>
      <c r="Y30" s="1416"/>
      <c r="Z30" s="1416"/>
      <c r="AA30" s="1416"/>
    </row>
    <row r="31" spans="1:57" s="1410" customFormat="1" x14ac:dyDescent="0.2">
      <c r="A31" s="1410" t="s">
        <v>1309</v>
      </c>
      <c r="B31" s="1431"/>
      <c r="C31" s="1416"/>
      <c r="D31" s="1416"/>
      <c r="E31" s="1416"/>
      <c r="F31" s="1416"/>
      <c r="G31" s="1416"/>
      <c r="H31" s="1416"/>
      <c r="I31" s="1416"/>
      <c r="J31" s="1416"/>
      <c r="K31" s="1416"/>
      <c r="L31" s="1416"/>
      <c r="M31" s="1416"/>
      <c r="N31" s="1416"/>
      <c r="O31" s="1416"/>
      <c r="P31" s="1416"/>
      <c r="Q31" s="1416"/>
      <c r="AC31" s="1411"/>
      <c r="AD31" s="1411"/>
      <c r="AE31" s="1411"/>
      <c r="AF31" s="1411"/>
      <c r="AG31" s="1411"/>
      <c r="AH31" s="1411"/>
      <c r="AI31" s="1411"/>
      <c r="AJ31" s="1411"/>
      <c r="AK31" s="1411"/>
      <c r="AL31" s="1411"/>
      <c r="AM31" s="1411"/>
      <c r="AN31" s="1411"/>
      <c r="AO31" s="1411"/>
      <c r="AP31" s="1411"/>
      <c r="AQ31" s="1411"/>
      <c r="AR31" s="1411"/>
      <c r="AS31" s="1411"/>
      <c r="AT31" s="1411"/>
      <c r="AU31" s="1411"/>
      <c r="AV31" s="1411"/>
      <c r="AW31" s="1411"/>
      <c r="AX31" s="1411"/>
      <c r="AY31" s="1411"/>
      <c r="AZ31" s="1411"/>
      <c r="BA31" s="1411"/>
      <c r="BB31" s="1411"/>
      <c r="BC31" s="1411"/>
      <c r="BD31" s="1411"/>
      <c r="BE31" s="1411"/>
    </row>
    <row r="32" spans="1:57" s="1414" customFormat="1" x14ac:dyDescent="0.2">
      <c r="A32" s="1414" t="s">
        <v>1310</v>
      </c>
      <c r="B32" s="1432"/>
      <c r="C32" s="1433"/>
      <c r="D32" s="1433"/>
      <c r="E32" s="1433"/>
      <c r="F32" s="1433"/>
      <c r="G32" s="1433"/>
      <c r="H32" s="1433"/>
      <c r="I32" s="1433"/>
      <c r="J32" s="1433"/>
      <c r="K32" s="1433"/>
      <c r="L32" s="1433"/>
      <c r="M32" s="1433"/>
      <c r="N32" s="1433"/>
      <c r="O32" s="1433"/>
      <c r="P32" s="1433"/>
      <c r="Q32" s="1433"/>
      <c r="AC32" s="1415"/>
      <c r="AD32" s="1415"/>
      <c r="AE32" s="1415"/>
      <c r="AF32" s="1415"/>
      <c r="AG32" s="1415"/>
      <c r="AH32" s="1415"/>
      <c r="AI32" s="1415"/>
      <c r="AJ32" s="1415"/>
      <c r="AK32" s="1415"/>
      <c r="AL32" s="1415"/>
      <c r="AM32" s="1415"/>
      <c r="AN32" s="1415"/>
      <c r="AO32" s="1415"/>
      <c r="AP32" s="1415"/>
      <c r="AQ32" s="1415"/>
      <c r="AR32" s="1415"/>
      <c r="AS32" s="1415"/>
      <c r="AT32" s="1415"/>
      <c r="AU32" s="1415"/>
      <c r="AV32" s="1415"/>
      <c r="AW32" s="1415"/>
      <c r="AX32" s="1415"/>
      <c r="AY32" s="1415"/>
      <c r="AZ32" s="1415"/>
      <c r="BA32" s="1415"/>
      <c r="BB32" s="1415"/>
      <c r="BC32" s="1415"/>
      <c r="BD32" s="1415"/>
      <c r="BE32" s="1415"/>
    </row>
    <row r="35" spans="1:57" s="1410" customFormat="1" x14ac:dyDescent="0.2">
      <c r="A35" s="1410" t="s">
        <v>1311</v>
      </c>
      <c r="K35" s="1416"/>
      <c r="AC35" s="1411"/>
      <c r="AD35" s="1411"/>
      <c r="AE35" s="1411"/>
      <c r="AF35" s="1411"/>
      <c r="AG35" s="1411"/>
      <c r="AH35" s="1411"/>
      <c r="AI35" s="1411"/>
      <c r="AJ35" s="1411"/>
      <c r="AK35" s="1411"/>
      <c r="AL35" s="1411"/>
      <c r="AM35" s="1411"/>
      <c r="AN35" s="1411"/>
      <c r="AO35" s="1411"/>
      <c r="AP35" s="1411"/>
      <c r="AQ35" s="1411"/>
      <c r="AR35" s="1411"/>
      <c r="AS35" s="1411"/>
      <c r="AT35" s="1411"/>
      <c r="AU35" s="1411"/>
      <c r="AV35" s="1411"/>
      <c r="AW35" s="1411"/>
      <c r="AX35" s="1411"/>
      <c r="AY35" s="1411"/>
      <c r="AZ35" s="1411"/>
      <c r="BA35" s="1411"/>
      <c r="BB35" s="1411"/>
      <c r="BC35" s="1411"/>
      <c r="BD35" s="1411"/>
      <c r="BE35" s="1411"/>
    </row>
    <row r="37" spans="1:57" s="1410" customFormat="1" x14ac:dyDescent="0.2">
      <c r="A37" s="1410" t="s">
        <v>1312</v>
      </c>
      <c r="B37" s="1420"/>
      <c r="D37" s="1434"/>
      <c r="E37" s="2068"/>
      <c r="F37" s="2068"/>
      <c r="G37" s="2068"/>
      <c r="H37" s="2068"/>
      <c r="I37" s="2068"/>
      <c r="J37" s="2068"/>
      <c r="K37" s="1435"/>
      <c r="P37" s="1434"/>
      <c r="Q37" s="1434"/>
      <c r="R37" s="1434"/>
      <c r="S37" s="1435"/>
      <c r="T37" s="1435"/>
      <c r="U37" s="1435"/>
      <c r="V37" s="1435"/>
      <c r="W37" s="1435"/>
      <c r="X37" s="1435"/>
      <c r="Y37" s="1434"/>
      <c r="Z37" s="1434"/>
      <c r="AC37" s="1411"/>
      <c r="AD37" s="1411"/>
      <c r="AE37" s="1411"/>
      <c r="AF37" s="1411"/>
      <c r="AG37" s="1411"/>
      <c r="AH37" s="1411"/>
      <c r="AI37" s="1411"/>
      <c r="AJ37" s="1411"/>
      <c r="AK37" s="1411"/>
      <c r="AL37" s="1411"/>
      <c r="AM37" s="1411"/>
      <c r="AN37" s="1411"/>
      <c r="AO37" s="1411"/>
      <c r="AP37" s="1411"/>
      <c r="AQ37" s="1411"/>
      <c r="AR37" s="1411"/>
      <c r="AS37" s="1411"/>
      <c r="AT37" s="1411"/>
      <c r="AU37" s="1411"/>
      <c r="AV37" s="1411"/>
      <c r="AW37" s="1411"/>
      <c r="AX37" s="1411"/>
      <c r="AY37" s="1411"/>
      <c r="AZ37" s="1411"/>
      <c r="BA37" s="1411"/>
      <c r="BB37" s="1411"/>
      <c r="BC37" s="1411"/>
      <c r="BD37" s="1411"/>
      <c r="BE37" s="1411"/>
    </row>
    <row r="38" spans="1:57" s="1410" customFormat="1" x14ac:dyDescent="0.2">
      <c r="B38" s="1414"/>
      <c r="D38" s="1436"/>
      <c r="E38" s="2071"/>
      <c r="F38" s="2071"/>
      <c r="G38" s="2071"/>
      <c r="H38" s="2071"/>
      <c r="I38" s="2071"/>
      <c r="J38" s="2071"/>
      <c r="K38" s="1437"/>
      <c r="L38" s="1416"/>
      <c r="M38" s="1416"/>
      <c r="N38" s="1416"/>
      <c r="O38" s="1416"/>
      <c r="P38" s="1438"/>
      <c r="Q38" s="1438"/>
      <c r="R38" s="1438"/>
      <c r="S38" s="1437"/>
      <c r="T38" s="1437"/>
      <c r="U38" s="1437"/>
      <c r="V38" s="1437"/>
      <c r="W38" s="1437"/>
      <c r="X38" s="1437"/>
      <c r="Y38" s="1436"/>
      <c r="Z38" s="1436"/>
      <c r="AC38" s="1411"/>
      <c r="AD38" s="1411"/>
      <c r="AE38" s="1411"/>
      <c r="AF38" s="1411"/>
      <c r="AG38" s="1411"/>
      <c r="AH38" s="1411"/>
      <c r="AI38" s="1411"/>
      <c r="AJ38" s="1411"/>
      <c r="AK38" s="1411"/>
      <c r="AL38" s="1411"/>
      <c r="AM38" s="1411"/>
      <c r="AN38" s="1411"/>
      <c r="AO38" s="1411"/>
      <c r="AP38" s="1411"/>
      <c r="AQ38" s="1411"/>
      <c r="AR38" s="1411"/>
      <c r="AS38" s="1411"/>
      <c r="AT38" s="1411"/>
      <c r="AU38" s="1411"/>
      <c r="AV38" s="1411"/>
      <c r="AW38" s="1411"/>
      <c r="AX38" s="1411"/>
      <c r="AY38" s="1411"/>
      <c r="AZ38" s="1411"/>
      <c r="BA38" s="1411"/>
      <c r="BB38" s="1411"/>
      <c r="BC38" s="1411"/>
      <c r="BD38" s="1411"/>
      <c r="BE38" s="1411"/>
    </row>
    <row r="39" spans="1:57" s="1410" customFormat="1" x14ac:dyDescent="0.2">
      <c r="A39" s="1439" t="s">
        <v>1313</v>
      </c>
      <c r="E39" s="1416"/>
      <c r="F39" s="1416"/>
      <c r="G39" s="1416"/>
      <c r="H39" s="1416"/>
      <c r="I39" s="1416"/>
      <c r="J39" s="1416"/>
      <c r="K39" s="1416"/>
      <c r="L39" s="1416"/>
      <c r="M39" s="1416"/>
      <c r="N39" s="1416"/>
      <c r="O39" s="1416"/>
      <c r="P39" s="1416"/>
      <c r="Q39" s="1416"/>
      <c r="R39" s="1416"/>
      <c r="S39" s="1416"/>
      <c r="T39" s="1416"/>
      <c r="U39" s="1416"/>
      <c r="V39" s="1416"/>
      <c r="W39" s="1416"/>
      <c r="X39" s="1416"/>
      <c r="AC39" s="1411"/>
      <c r="AD39" s="1411"/>
      <c r="AE39" s="1411"/>
      <c r="AF39" s="1411"/>
      <c r="AG39" s="1411"/>
      <c r="AH39" s="1411"/>
      <c r="AI39" s="1411"/>
      <c r="AJ39" s="1411"/>
      <c r="AK39" s="1411"/>
      <c r="AL39" s="1411"/>
      <c r="AM39" s="1411"/>
      <c r="AN39" s="1411"/>
      <c r="AO39" s="1411"/>
      <c r="AP39" s="1411"/>
      <c r="AQ39" s="1411"/>
      <c r="AR39" s="1411"/>
      <c r="AS39" s="1411"/>
      <c r="AT39" s="1411"/>
      <c r="AU39" s="1411"/>
      <c r="AV39" s="1411"/>
      <c r="AW39" s="1411"/>
      <c r="AX39" s="1411"/>
      <c r="AY39" s="1411"/>
      <c r="AZ39" s="1411"/>
      <c r="BA39" s="1411"/>
      <c r="BB39" s="1411"/>
      <c r="BC39" s="1411"/>
      <c r="BD39" s="1411"/>
      <c r="BE39" s="1411"/>
    </row>
    <row r="40" spans="1:57" s="1410" customFormat="1" x14ac:dyDescent="0.2">
      <c r="E40" s="1416"/>
      <c r="F40" s="1416"/>
      <c r="G40" s="1416"/>
      <c r="H40" s="1416"/>
      <c r="I40" s="1416"/>
      <c r="J40" s="1416"/>
      <c r="K40" s="2072"/>
      <c r="L40" s="2072"/>
      <c r="M40" s="2072"/>
      <c r="N40" s="2072"/>
      <c r="O40" s="1416"/>
      <c r="P40" s="1416"/>
      <c r="Q40" s="1416"/>
      <c r="R40" s="1416"/>
      <c r="S40" s="1416"/>
      <c r="T40" s="2072"/>
      <c r="U40" s="2072"/>
      <c r="V40" s="2072"/>
      <c r="W40" s="2072"/>
      <c r="X40" s="1416"/>
    </row>
    <row r="41" spans="1:57" s="1410" customFormat="1" x14ac:dyDescent="0.2">
      <c r="E41" s="1416"/>
      <c r="F41" s="1416"/>
      <c r="G41" s="1416"/>
      <c r="H41" s="1416"/>
      <c r="I41" s="1416"/>
      <c r="J41" s="1416"/>
      <c r="K41" s="1440"/>
      <c r="L41" s="1440"/>
      <c r="M41" s="1440"/>
      <c r="N41" s="1440"/>
      <c r="O41" s="1416"/>
      <c r="P41" s="1416"/>
      <c r="Q41" s="1416"/>
      <c r="R41" s="1416"/>
      <c r="S41" s="1416"/>
      <c r="T41" s="1440"/>
      <c r="U41" s="1440"/>
      <c r="V41" s="1440"/>
      <c r="W41" s="1440"/>
      <c r="X41" s="1416"/>
    </row>
    <row r="42" spans="1:57" x14ac:dyDescent="0.2">
      <c r="E42" s="1416"/>
      <c r="F42" s="1416"/>
      <c r="G42" s="1416"/>
      <c r="H42" s="1416"/>
      <c r="I42" s="1416"/>
      <c r="J42" s="1416"/>
      <c r="K42" s="1416"/>
      <c r="L42" s="1416"/>
      <c r="M42" s="1416"/>
      <c r="N42" s="1416"/>
      <c r="O42" s="1416"/>
      <c r="P42" s="1416"/>
      <c r="Q42" s="1416"/>
      <c r="R42" s="1416"/>
      <c r="S42" s="1416"/>
      <c r="T42" s="1440"/>
      <c r="U42" s="1440"/>
      <c r="V42" s="1440"/>
      <c r="W42" s="1440"/>
      <c r="X42" s="1416"/>
    </row>
    <row r="43" spans="1:57" x14ac:dyDescent="0.2">
      <c r="E43" s="1416"/>
      <c r="F43" s="1416"/>
      <c r="G43" s="1416"/>
      <c r="H43" s="1416"/>
      <c r="I43" s="1416"/>
      <c r="J43" s="1416"/>
      <c r="K43" s="1416"/>
      <c r="L43" s="1416"/>
      <c r="M43" s="1416"/>
      <c r="N43" s="1416"/>
      <c r="O43" s="1416"/>
      <c r="P43" s="1416"/>
      <c r="Q43" s="1416"/>
      <c r="R43" s="1416"/>
      <c r="S43" s="1416"/>
      <c r="AF43" s="1410"/>
      <c r="AG43" s="1410"/>
      <c r="AH43" s="1410"/>
      <c r="AI43" s="1410"/>
      <c r="AJ43" s="1410"/>
      <c r="AK43" s="1410"/>
      <c r="AL43" s="1410"/>
      <c r="AM43" s="1410"/>
      <c r="AN43" s="1410"/>
      <c r="AO43" s="1410"/>
      <c r="AP43" s="1410"/>
      <c r="AQ43" s="1410"/>
      <c r="AR43" s="1410"/>
      <c r="AS43" s="1410"/>
      <c r="AT43" s="1410"/>
      <c r="AU43" s="1410"/>
      <c r="AV43" s="1410"/>
      <c r="AW43" s="1410"/>
      <c r="AX43" s="1410"/>
      <c r="AY43" s="1410"/>
      <c r="AZ43" s="1410"/>
      <c r="BA43" s="1410"/>
      <c r="BB43" s="1410"/>
      <c r="BC43" s="1410"/>
      <c r="BD43" s="1410"/>
      <c r="BE43" s="1410"/>
    </row>
    <row r="44" spans="1:57" x14ac:dyDescent="0.2">
      <c r="A44" s="1441">
        <f>D9</f>
        <v>0</v>
      </c>
      <c r="B44" s="1442"/>
      <c r="C44" s="1443"/>
      <c r="D44" s="1416"/>
      <c r="E44" s="1416"/>
      <c r="F44" s="1426"/>
      <c r="G44" s="1426"/>
      <c r="H44" s="1426"/>
      <c r="I44" s="1426"/>
      <c r="J44" s="1426"/>
      <c r="K44" s="1431"/>
      <c r="L44" s="1416"/>
      <c r="M44" s="1416"/>
      <c r="N44" s="1416"/>
      <c r="O44" s="1426"/>
      <c r="P44" s="1426"/>
      <c r="Q44" s="1426"/>
      <c r="R44" s="1426"/>
      <c r="S44" s="1426"/>
      <c r="T44" s="1426"/>
      <c r="U44" s="1426"/>
      <c r="V44" s="1426"/>
      <c r="W44" s="1426"/>
      <c r="X44" s="1426"/>
      <c r="Y44" s="1426"/>
      <c r="Z44" s="1426"/>
      <c r="AF44" s="1410"/>
      <c r="AG44" s="1410"/>
      <c r="AH44" s="1410"/>
      <c r="AI44" s="1410"/>
      <c r="AJ44" s="1410"/>
      <c r="AK44" s="1410"/>
      <c r="AL44" s="1410"/>
      <c r="AM44" s="1410"/>
      <c r="AN44" s="1410"/>
      <c r="AO44" s="1410"/>
      <c r="AP44" s="1410"/>
      <c r="AQ44" s="1410"/>
      <c r="AR44" s="1410"/>
      <c r="AS44" s="1410"/>
      <c r="AT44" s="1410"/>
      <c r="AU44" s="1410"/>
      <c r="AV44" s="1410"/>
      <c r="AW44" s="1410"/>
      <c r="AX44" s="1410"/>
      <c r="AY44" s="1410"/>
      <c r="AZ44" s="1410"/>
      <c r="BA44" s="1410"/>
      <c r="BB44" s="1410"/>
      <c r="BC44" s="1410"/>
      <c r="BD44" s="1410"/>
      <c r="BE44" s="1410"/>
    </row>
    <row r="45" spans="1:57" x14ac:dyDescent="0.2">
      <c r="A45" s="1410" t="s">
        <v>314</v>
      </c>
      <c r="E45" s="1416"/>
      <c r="F45" s="1416"/>
      <c r="G45" s="1416"/>
      <c r="H45" s="1416"/>
      <c r="I45" s="1416"/>
      <c r="J45" s="1416"/>
      <c r="K45" s="1416"/>
      <c r="L45" s="1416"/>
      <c r="M45" s="1416"/>
      <c r="N45" s="1416"/>
      <c r="O45" s="1416"/>
      <c r="P45" s="1416"/>
      <c r="Q45" s="1416"/>
      <c r="R45" s="1416"/>
      <c r="S45" s="1416"/>
      <c r="AF45" s="1410"/>
      <c r="AG45" s="1410"/>
      <c r="AH45" s="1410"/>
      <c r="AI45" s="1410"/>
      <c r="AJ45" s="1410"/>
      <c r="AK45" s="1410"/>
      <c r="AL45" s="1410"/>
      <c r="AM45" s="1410"/>
      <c r="AN45" s="1410"/>
      <c r="AO45" s="1410"/>
      <c r="AP45" s="1410"/>
      <c r="AQ45" s="1410"/>
      <c r="AR45" s="1410"/>
      <c r="AS45" s="1410"/>
      <c r="AT45" s="1410"/>
      <c r="AU45" s="1410"/>
      <c r="AV45" s="1410"/>
      <c r="AW45" s="1410"/>
      <c r="AX45" s="1410"/>
      <c r="AY45" s="1410"/>
      <c r="AZ45" s="1410"/>
      <c r="BA45" s="1410"/>
      <c r="BB45" s="1410"/>
      <c r="BC45" s="1410"/>
      <c r="BD45" s="1410"/>
      <c r="BE45" s="1410"/>
    </row>
    <row r="46" spans="1:57" x14ac:dyDescent="0.2">
      <c r="AF46" s="1410"/>
      <c r="AG46" s="1410"/>
      <c r="AH46" s="1410"/>
      <c r="AI46" s="1410"/>
      <c r="AJ46" s="1410"/>
      <c r="AK46" s="1410"/>
      <c r="AL46" s="1410"/>
      <c r="AM46" s="1410"/>
      <c r="AN46" s="1410"/>
      <c r="AO46" s="1410"/>
      <c r="AP46" s="1410"/>
      <c r="AQ46" s="1410"/>
      <c r="AR46" s="1410"/>
      <c r="AS46" s="1410"/>
      <c r="AT46" s="1410"/>
      <c r="AU46" s="1410"/>
      <c r="AV46" s="1410"/>
      <c r="AW46" s="1410"/>
      <c r="AX46" s="1410"/>
      <c r="AY46" s="1410"/>
      <c r="AZ46" s="1410"/>
      <c r="BA46" s="1410"/>
      <c r="BB46" s="1410"/>
      <c r="BC46" s="1410"/>
      <c r="BD46" s="1410"/>
      <c r="BE46" s="1410"/>
    </row>
    <row r="47" spans="1:57" x14ac:dyDescent="0.2">
      <c r="A47" s="1410" t="s">
        <v>1314</v>
      </c>
      <c r="AF47" s="1410"/>
      <c r="AG47" s="1410"/>
      <c r="AH47" s="1410"/>
      <c r="AI47" s="1410"/>
      <c r="AJ47" s="1410"/>
      <c r="AK47" s="1410"/>
      <c r="AL47" s="1410"/>
      <c r="AM47" s="1410"/>
      <c r="AN47" s="1410"/>
      <c r="AO47" s="1410"/>
      <c r="AP47" s="1410"/>
      <c r="AQ47" s="1410"/>
      <c r="AR47" s="1410"/>
      <c r="AS47" s="1410"/>
      <c r="AT47" s="1410"/>
      <c r="AU47" s="1410"/>
      <c r="AV47" s="1410"/>
      <c r="AW47" s="1410"/>
      <c r="AX47" s="1410"/>
      <c r="AY47" s="1410"/>
      <c r="AZ47" s="1410"/>
      <c r="BA47" s="1410"/>
      <c r="BB47" s="1410"/>
      <c r="BC47" s="1410"/>
      <c r="BD47" s="1410"/>
      <c r="BE47" s="1410"/>
    </row>
    <row r="48" spans="1:57" x14ac:dyDescent="0.2">
      <c r="A48" s="1439" t="s">
        <v>1315</v>
      </c>
      <c r="AF48" s="1410"/>
      <c r="AG48" s="1410"/>
      <c r="AH48" s="1410"/>
      <c r="AI48" s="1410"/>
      <c r="AJ48" s="1410"/>
      <c r="AK48" s="1410"/>
      <c r="AL48" s="1410"/>
      <c r="AM48" s="1410"/>
      <c r="AN48" s="1410"/>
      <c r="AO48" s="1410"/>
      <c r="AP48" s="1410"/>
      <c r="AQ48" s="1410"/>
      <c r="AR48" s="1410"/>
      <c r="AS48" s="1410"/>
      <c r="AT48" s="1410"/>
      <c r="AU48" s="1410"/>
      <c r="AV48" s="1410"/>
      <c r="AW48" s="1410"/>
      <c r="AX48" s="1410"/>
      <c r="AY48" s="1410"/>
      <c r="AZ48" s="1410"/>
      <c r="BA48" s="1410"/>
      <c r="BB48" s="1410"/>
      <c r="BC48" s="1410"/>
      <c r="BD48" s="1410"/>
      <c r="BE48" s="1410"/>
    </row>
    <row r="49" spans="1:57" x14ac:dyDescent="0.2">
      <c r="A49" s="1416"/>
      <c r="B49" s="1416"/>
      <c r="C49" s="1416"/>
      <c r="D49" s="1416"/>
      <c r="E49" s="1416"/>
      <c r="F49" s="1416"/>
      <c r="G49" s="1416"/>
      <c r="H49" s="1416"/>
      <c r="I49" s="1416"/>
      <c r="J49" s="1416"/>
      <c r="K49" s="1416"/>
      <c r="L49" s="1416"/>
      <c r="M49" s="1416"/>
      <c r="N49" s="1416"/>
      <c r="O49" s="1416"/>
      <c r="P49" s="1416"/>
      <c r="Q49" s="1416"/>
      <c r="R49" s="1416"/>
      <c r="S49" s="1416"/>
      <c r="T49" s="1416"/>
      <c r="U49" s="1416"/>
      <c r="V49" s="1416"/>
      <c r="W49" s="1416"/>
      <c r="X49" s="1416"/>
      <c r="Y49" s="1416"/>
      <c r="Z49" s="1416"/>
      <c r="AA49" s="1416"/>
      <c r="AF49" s="1410"/>
      <c r="AG49" s="1410"/>
      <c r="AH49" s="1410"/>
      <c r="AI49" s="1410"/>
      <c r="AJ49" s="1410"/>
      <c r="AK49" s="1410"/>
      <c r="AL49" s="1410"/>
      <c r="AM49" s="1410"/>
      <c r="AN49" s="1410"/>
      <c r="AO49" s="1410"/>
      <c r="AP49" s="1410"/>
      <c r="AQ49" s="1410"/>
      <c r="AR49" s="1410"/>
      <c r="AS49" s="1410"/>
      <c r="AT49" s="1410"/>
      <c r="AU49" s="1410"/>
      <c r="AV49" s="1410"/>
      <c r="AW49" s="1410"/>
      <c r="AX49" s="1410"/>
      <c r="AY49" s="1410"/>
      <c r="AZ49" s="1410"/>
      <c r="BA49" s="1410"/>
      <c r="BB49" s="1410"/>
      <c r="BC49" s="1410"/>
      <c r="BD49" s="1410"/>
      <c r="BE49" s="1410"/>
    </row>
    <row r="50" spans="1:57" x14ac:dyDescent="0.2">
      <c r="A50" s="1416"/>
      <c r="B50" s="1416"/>
      <c r="C50" s="1416"/>
      <c r="D50" s="1416"/>
      <c r="E50" s="1416"/>
      <c r="F50" s="1416"/>
      <c r="G50" s="1416"/>
      <c r="H50" s="1416"/>
      <c r="I50" s="1416"/>
      <c r="J50" s="1416"/>
      <c r="K50" s="1416"/>
      <c r="L50" s="1416"/>
      <c r="M50" s="1416"/>
      <c r="N50" s="1416"/>
      <c r="O50" s="1416"/>
      <c r="P50" s="1416"/>
      <c r="Q50" s="1416"/>
      <c r="R50" s="1416"/>
      <c r="S50" s="1416"/>
      <c r="T50" s="1416"/>
      <c r="U50" s="1416"/>
      <c r="V50" s="1416"/>
      <c r="W50" s="1416"/>
      <c r="X50" s="1416"/>
      <c r="Y50" s="1416"/>
      <c r="Z50" s="1416"/>
      <c r="AA50" s="1416"/>
      <c r="AF50" s="1410"/>
      <c r="AG50" s="1410"/>
      <c r="AH50" s="1410"/>
      <c r="AI50" s="1410"/>
      <c r="AJ50" s="1410"/>
      <c r="AK50" s="1410"/>
      <c r="AL50" s="1410"/>
      <c r="AM50" s="1410"/>
      <c r="AN50" s="1410"/>
      <c r="AO50" s="1410"/>
      <c r="AP50" s="1410"/>
      <c r="AQ50" s="1410"/>
      <c r="AR50" s="1410"/>
      <c r="AS50" s="1410"/>
      <c r="AT50" s="1410"/>
      <c r="AU50" s="1410"/>
      <c r="AV50" s="1410"/>
      <c r="AW50" s="1410"/>
      <c r="AX50" s="1410"/>
      <c r="AY50" s="1410"/>
      <c r="AZ50" s="1410"/>
      <c r="BA50" s="1410"/>
      <c r="BB50" s="1410"/>
      <c r="BC50" s="1410"/>
      <c r="BD50" s="1410"/>
      <c r="BE50" s="1410"/>
    </row>
    <row r="51" spans="1:57" x14ac:dyDescent="0.2">
      <c r="A51" s="1416"/>
      <c r="B51" s="1416"/>
      <c r="C51" s="1416"/>
      <c r="D51" s="1416"/>
      <c r="E51" s="1416"/>
      <c r="F51" s="1416"/>
      <c r="G51" s="1416"/>
      <c r="H51" s="1416"/>
      <c r="I51" s="1416"/>
      <c r="J51" s="1416"/>
      <c r="K51" s="1416"/>
      <c r="L51" s="1416"/>
      <c r="M51" s="1416"/>
      <c r="N51" s="1416"/>
      <c r="O51" s="1416"/>
      <c r="P51" s="1416"/>
      <c r="Q51" s="1416"/>
      <c r="R51" s="1416"/>
      <c r="S51" s="1416"/>
      <c r="T51" s="1416"/>
      <c r="U51" s="1416"/>
      <c r="V51" s="1416"/>
      <c r="W51" s="1416"/>
      <c r="X51" s="1416"/>
      <c r="Y51" s="1416"/>
      <c r="Z51" s="1416"/>
      <c r="AA51" s="1416"/>
      <c r="AF51" s="1410"/>
      <c r="AG51" s="1410"/>
      <c r="AH51" s="1410"/>
      <c r="AI51" s="1410"/>
      <c r="AJ51" s="1410"/>
      <c r="AK51" s="1410"/>
      <c r="AL51" s="1410"/>
      <c r="AM51" s="1410"/>
      <c r="AN51" s="1410"/>
      <c r="AO51" s="1410"/>
      <c r="AP51" s="1410"/>
      <c r="AQ51" s="1410"/>
      <c r="AR51" s="1410"/>
      <c r="AS51" s="1410"/>
      <c r="AT51" s="1410"/>
      <c r="AU51" s="1410"/>
      <c r="AV51" s="1410"/>
      <c r="AW51" s="1410"/>
      <c r="AX51" s="1410"/>
      <c r="AY51" s="1410"/>
      <c r="AZ51" s="1410"/>
      <c r="BA51" s="1410"/>
      <c r="BB51" s="1410"/>
      <c r="BC51" s="1410"/>
      <c r="BD51" s="1410"/>
      <c r="BE51" s="1410"/>
    </row>
    <row r="52" spans="1:57" x14ac:dyDescent="0.2">
      <c r="A52" s="1416"/>
      <c r="B52" s="1416"/>
      <c r="C52" s="1416"/>
      <c r="D52" s="1416"/>
      <c r="E52" s="1416"/>
      <c r="F52" s="1416"/>
      <c r="G52" s="1416"/>
      <c r="H52" s="1416"/>
      <c r="I52" s="1416"/>
      <c r="J52" s="1416"/>
      <c r="K52" s="1416"/>
      <c r="L52" s="1416"/>
      <c r="M52" s="1416"/>
      <c r="N52" s="1416"/>
      <c r="O52" s="1416"/>
      <c r="P52" s="1416"/>
      <c r="Q52" s="1416"/>
      <c r="R52" s="1416"/>
      <c r="S52" s="1416"/>
      <c r="T52" s="1416"/>
      <c r="U52" s="1416"/>
      <c r="V52" s="1416"/>
      <c r="W52" s="1416"/>
      <c r="X52" s="1416"/>
      <c r="Y52" s="1416"/>
      <c r="Z52" s="1416"/>
      <c r="AA52" s="1416"/>
      <c r="AF52" s="1410"/>
      <c r="AG52" s="1410"/>
      <c r="AH52" s="1410"/>
      <c r="AI52" s="1410"/>
      <c r="AJ52" s="1410"/>
      <c r="AK52" s="1410"/>
      <c r="AL52" s="1410"/>
      <c r="AM52" s="1410"/>
      <c r="AN52" s="1410"/>
      <c r="AO52" s="1410"/>
      <c r="AP52" s="1410"/>
      <c r="AQ52" s="1410"/>
      <c r="AR52" s="1410"/>
      <c r="AS52" s="1410"/>
      <c r="AT52" s="1410"/>
      <c r="AU52" s="1410"/>
      <c r="AV52" s="1410"/>
      <c r="AW52" s="1410"/>
      <c r="AX52" s="1410"/>
      <c r="AY52" s="1410"/>
      <c r="AZ52" s="1410"/>
      <c r="BA52" s="1410"/>
      <c r="BB52" s="1410"/>
      <c r="BC52" s="1410"/>
      <c r="BD52" s="1410"/>
      <c r="BE52" s="1410"/>
    </row>
    <row r="53" spans="1:57" x14ac:dyDescent="0.2">
      <c r="A53" s="1441"/>
      <c r="B53" s="1441"/>
      <c r="C53" s="1416"/>
      <c r="D53" s="1416"/>
      <c r="E53" s="1416"/>
      <c r="F53" s="1416"/>
      <c r="G53" s="1416"/>
      <c r="H53" s="1441"/>
      <c r="I53" s="1441"/>
      <c r="J53" s="1441"/>
      <c r="K53" s="1441"/>
      <c r="L53" s="1441"/>
      <c r="M53" s="1441"/>
      <c r="N53" s="1441"/>
      <c r="O53" s="1441"/>
      <c r="P53" s="1441"/>
      <c r="Q53" s="1441"/>
      <c r="R53" s="1416"/>
      <c r="S53" s="1416"/>
      <c r="T53" s="1416"/>
      <c r="U53" s="1416"/>
      <c r="V53" s="1416"/>
      <c r="W53" s="1416"/>
      <c r="X53" s="1416"/>
      <c r="Y53" s="1416"/>
      <c r="Z53" s="1416"/>
      <c r="AA53" s="1416"/>
      <c r="AF53" s="1410"/>
      <c r="AG53" s="1410"/>
      <c r="AH53" s="1410"/>
      <c r="AI53" s="1410"/>
      <c r="AJ53" s="1410"/>
      <c r="AK53" s="1410"/>
      <c r="AL53" s="1410"/>
      <c r="AM53" s="1410"/>
      <c r="AN53" s="1410"/>
      <c r="AO53" s="1410"/>
      <c r="AP53" s="1410"/>
      <c r="AQ53" s="1410"/>
      <c r="AR53" s="1410"/>
      <c r="AS53" s="1410"/>
      <c r="AT53" s="1410"/>
      <c r="AU53" s="1410"/>
      <c r="AV53" s="1410"/>
      <c r="AW53" s="1410"/>
      <c r="AX53" s="1410"/>
      <c r="AY53" s="1410"/>
      <c r="AZ53" s="1410"/>
      <c r="BA53" s="1410"/>
      <c r="BB53" s="1410"/>
      <c r="BC53" s="1410"/>
      <c r="BD53" s="1410"/>
      <c r="BE53" s="1410"/>
    </row>
    <row r="54" spans="1:57" x14ac:dyDescent="0.2">
      <c r="A54" s="1431"/>
      <c r="B54" s="1416"/>
      <c r="C54" s="1416"/>
      <c r="D54" s="1416"/>
      <c r="E54" s="1416"/>
      <c r="F54" s="1416"/>
      <c r="G54" s="1416"/>
      <c r="H54" s="1431"/>
      <c r="I54" s="1416"/>
      <c r="J54" s="1416"/>
      <c r="K54" s="1416"/>
      <c r="L54" s="1416"/>
      <c r="M54" s="1416"/>
      <c r="N54" s="1416"/>
      <c r="O54" s="1416"/>
      <c r="P54" s="1416"/>
      <c r="Q54" s="1416"/>
      <c r="R54" s="1416"/>
      <c r="S54" s="1416"/>
      <c r="T54" s="1416"/>
      <c r="U54" s="1416"/>
      <c r="V54" s="1416"/>
      <c r="W54" s="1416"/>
      <c r="X54" s="1416"/>
      <c r="Y54" s="1416"/>
      <c r="Z54" s="1416"/>
      <c r="AA54" s="1416"/>
      <c r="AF54" s="1410"/>
      <c r="AG54" s="1410"/>
      <c r="AH54" s="1410"/>
      <c r="AI54" s="1410"/>
      <c r="AJ54" s="1410"/>
      <c r="AK54" s="1410"/>
      <c r="AL54" s="1410"/>
      <c r="AM54" s="1410"/>
      <c r="AN54" s="1410"/>
      <c r="AO54" s="1410"/>
      <c r="AP54" s="1410"/>
      <c r="AQ54" s="1410"/>
      <c r="AR54" s="1410"/>
      <c r="AS54" s="1410"/>
      <c r="AT54" s="1410"/>
      <c r="AU54" s="1410"/>
      <c r="AV54" s="1410"/>
      <c r="AW54" s="1410"/>
      <c r="AX54" s="1410"/>
      <c r="AY54" s="1410"/>
      <c r="AZ54" s="1410"/>
      <c r="BA54" s="1410"/>
      <c r="BB54" s="1410"/>
      <c r="BC54" s="1410"/>
      <c r="BD54" s="1410"/>
      <c r="BE54" s="1410"/>
    </row>
    <row r="55" spans="1:57" x14ac:dyDescent="0.2">
      <c r="A55" s="1416"/>
      <c r="B55" s="1416"/>
      <c r="C55" s="1416"/>
      <c r="D55" s="1416"/>
      <c r="E55" s="1416"/>
      <c r="F55" s="1416"/>
      <c r="G55" s="1416"/>
      <c r="H55" s="1416"/>
      <c r="I55" s="1416"/>
      <c r="J55" s="1416"/>
      <c r="K55" s="1416"/>
      <c r="L55" s="1416"/>
      <c r="M55" s="1416"/>
      <c r="N55" s="1416"/>
      <c r="O55" s="1416"/>
      <c r="P55" s="1416"/>
      <c r="Q55" s="1416"/>
      <c r="R55" s="1416"/>
      <c r="S55" s="1416"/>
      <c r="T55" s="1416"/>
      <c r="U55" s="1416"/>
      <c r="V55" s="1416"/>
      <c r="W55" s="1416"/>
      <c r="X55" s="1416"/>
      <c r="Y55" s="1416"/>
      <c r="Z55" s="1416"/>
      <c r="AA55" s="1416"/>
      <c r="AF55" s="1410"/>
      <c r="AG55" s="1410"/>
      <c r="AH55" s="1410"/>
      <c r="AI55" s="1410"/>
      <c r="AJ55" s="1410"/>
      <c r="AK55" s="1410"/>
      <c r="AL55" s="1410"/>
      <c r="AM55" s="1410"/>
      <c r="AN55" s="1410"/>
      <c r="AO55" s="1410"/>
      <c r="AP55" s="1410"/>
      <c r="AQ55" s="1410"/>
      <c r="AR55" s="1410"/>
      <c r="AS55" s="1410"/>
      <c r="AT55" s="1410"/>
      <c r="AU55" s="1410"/>
      <c r="AV55" s="1410"/>
      <c r="AW55" s="1410"/>
      <c r="AX55" s="1410"/>
      <c r="AY55" s="1410"/>
      <c r="AZ55" s="1410"/>
      <c r="BA55" s="1410"/>
      <c r="BB55" s="1410"/>
      <c r="BC55" s="1410"/>
      <c r="BD55" s="1410"/>
      <c r="BE55" s="1410"/>
    </row>
    <row r="56" spans="1:57" x14ac:dyDescent="0.2">
      <c r="AF56" s="1410"/>
      <c r="AG56" s="1410"/>
      <c r="AH56" s="1410"/>
      <c r="AI56" s="1410"/>
      <c r="AJ56" s="1410"/>
      <c r="AK56" s="1410"/>
      <c r="AL56" s="1410"/>
      <c r="AM56" s="1410"/>
      <c r="AN56" s="1410"/>
      <c r="AO56" s="1410"/>
      <c r="AP56" s="1410"/>
      <c r="AQ56" s="1410"/>
      <c r="AR56" s="1410"/>
      <c r="AS56" s="1410"/>
      <c r="AT56" s="1410"/>
      <c r="AU56" s="1410"/>
      <c r="AV56" s="1410"/>
      <c r="AW56" s="1410"/>
      <c r="AX56" s="1410"/>
      <c r="AY56" s="1410"/>
      <c r="AZ56" s="1410"/>
      <c r="BA56" s="1410"/>
      <c r="BB56" s="1410"/>
      <c r="BC56" s="1410"/>
      <c r="BD56" s="1410"/>
      <c r="BE56" s="1410"/>
    </row>
    <row r="60" spans="1:57" s="1410" customFormat="1" x14ac:dyDescent="0.2">
      <c r="AA60" s="1411"/>
      <c r="AC60" s="1411"/>
      <c r="AD60" s="1411"/>
      <c r="AE60" s="1411"/>
      <c r="AF60" s="1411"/>
      <c r="AG60" s="1411"/>
      <c r="AH60" s="1411"/>
      <c r="AI60" s="1411"/>
      <c r="AJ60" s="1411"/>
      <c r="AK60" s="1411"/>
      <c r="AL60" s="1411"/>
      <c r="AM60" s="1411"/>
      <c r="AN60" s="1411"/>
      <c r="AO60" s="1411"/>
      <c r="AP60" s="1411"/>
      <c r="AQ60" s="1411"/>
      <c r="AR60" s="1411"/>
      <c r="AS60" s="1411"/>
      <c r="AT60" s="1411"/>
      <c r="AU60" s="1411"/>
      <c r="AV60" s="1411"/>
      <c r="AW60" s="1411"/>
      <c r="AX60" s="1411"/>
      <c r="AY60" s="1411"/>
      <c r="AZ60" s="1411"/>
      <c r="BA60" s="1411"/>
      <c r="BB60" s="1411"/>
      <c r="BC60" s="1411"/>
      <c r="BD60" s="1411"/>
      <c r="BE60" s="1411"/>
    </row>
  </sheetData>
  <mergeCells count="18">
    <mergeCell ref="A28:AA28"/>
    <mergeCell ref="A29:AA29"/>
    <mergeCell ref="E37:J37"/>
    <mergeCell ref="E38:J38"/>
    <mergeCell ref="K40:N40"/>
    <mergeCell ref="T40:W40"/>
    <mergeCell ref="D13:AA13"/>
    <mergeCell ref="D14:AA14"/>
    <mergeCell ref="D15:AA15"/>
    <mergeCell ref="D16:AA16"/>
    <mergeCell ref="D21:J21"/>
    <mergeCell ref="L21:T21"/>
    <mergeCell ref="D12:AA12"/>
    <mergeCell ref="A1:AA1"/>
    <mergeCell ref="A2:AA2"/>
    <mergeCell ref="A3:AA3"/>
    <mergeCell ref="D9:AA9"/>
    <mergeCell ref="D11:AA11"/>
  </mergeCells>
  <printOptions horizontalCentered="1"/>
  <pageMargins left="0.78740157480314998" right="0.31496062992126" top="0.70866141699999996" bottom="0.118110236220472" header="0.31496062992126" footer="0.196850393700787"/>
  <pageSetup paperSize="14" scale="76" orientation="portrait" r:id="rId1"/>
  <headerFooter alignWithMargins="0"/>
  <rowBreaks count="1" manualBreakCount="1">
    <brk id="55" max="2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B3:AA47"/>
  <sheetViews>
    <sheetView showZeros="0" workbookViewId="0">
      <selection activeCell="G15" sqref="G15"/>
    </sheetView>
  </sheetViews>
  <sheetFormatPr defaultColWidth="9.140625" defaultRowHeight="15" x14ac:dyDescent="0.25"/>
  <cols>
    <col min="1" max="1" width="9.140625" style="1221"/>
    <col min="2" max="2" width="2" style="1221" customWidth="1"/>
    <col min="3" max="6" width="9.140625" style="1221"/>
    <col min="7" max="9" width="4.42578125" style="1221" customWidth="1"/>
    <col min="10" max="10" width="4.28515625" style="1221" customWidth="1"/>
    <col min="11" max="26" width="4.42578125" style="1221" customWidth="1"/>
    <col min="27" max="27" width="2.42578125" style="1221" customWidth="1"/>
    <col min="28" max="16384" width="9.140625" style="1221"/>
  </cols>
  <sheetData>
    <row r="3" spans="2:27" ht="15.75" thickBot="1" x14ac:dyDescent="0.3">
      <c r="B3" s="1218"/>
      <c r="C3" s="1219"/>
      <c r="D3" s="1219"/>
      <c r="E3" s="1219"/>
      <c r="F3" s="1219"/>
      <c r="G3" s="1219"/>
      <c r="H3" s="1219"/>
      <c r="I3" s="1219"/>
      <c r="J3" s="1219"/>
      <c r="K3" s="1219"/>
      <c r="L3" s="1219"/>
      <c r="M3" s="1219"/>
      <c r="N3" s="1219"/>
      <c r="O3" s="1219"/>
      <c r="P3" s="1219"/>
      <c r="Q3" s="1219"/>
      <c r="R3" s="1219"/>
      <c r="S3" s="1219"/>
      <c r="T3" s="1219"/>
      <c r="U3" s="1219"/>
      <c r="V3" s="1219"/>
      <c r="W3" s="1219"/>
      <c r="X3" s="1219"/>
      <c r="Y3" s="1219"/>
      <c r="Z3" s="1219"/>
      <c r="AA3" s="1220"/>
    </row>
    <row r="4" spans="2:27" ht="16.5" thickTop="1" thickBot="1" x14ac:dyDescent="0.3">
      <c r="B4" s="1222"/>
      <c r="C4" s="900" t="s">
        <v>28</v>
      </c>
      <c r="D4" s="1223"/>
      <c r="E4" s="1224"/>
      <c r="F4" s="899" t="s">
        <v>29</v>
      </c>
      <c r="G4" s="1225" t="str">
        <f>'FE-1770S'!L12</f>
        <v/>
      </c>
      <c r="H4" s="1225" t="str">
        <f>'FE-1770S'!M12</f>
        <v/>
      </c>
      <c r="I4" s="1224"/>
      <c r="J4" s="1225" t="str">
        <f>'FE-1770S'!O12</f>
        <v/>
      </c>
      <c r="K4" s="1225" t="str">
        <f>'FE-1770S'!P12</f>
        <v/>
      </c>
      <c r="L4" s="1225" t="str">
        <f>'FE-1770S'!Q12</f>
        <v/>
      </c>
      <c r="M4" s="1224"/>
      <c r="N4" s="1225" t="str">
        <f>'FE-1770S'!S12</f>
        <v/>
      </c>
      <c r="O4" s="1225" t="str">
        <f>'FE-1770S'!T12</f>
        <v/>
      </c>
      <c r="P4" s="1225" t="str">
        <f>'FE-1770S'!U12</f>
        <v/>
      </c>
      <c r="Q4" s="1224"/>
      <c r="R4" s="1225" t="str">
        <f>'FE-1770S'!W12</f>
        <v/>
      </c>
      <c r="S4" s="1224"/>
      <c r="T4" s="1225" t="str">
        <f>'FE-1770S'!Y12</f>
        <v/>
      </c>
      <c r="U4" s="1225" t="str">
        <f>'FE-1770S'!Z12</f>
        <v/>
      </c>
      <c r="V4" s="1225" t="str">
        <f>'FE-1770S'!AA12</f>
        <v/>
      </c>
      <c r="W4" s="1224"/>
      <c r="X4" s="1225" t="str">
        <f>'FE-1770S'!AC12</f>
        <v/>
      </c>
      <c r="Y4" s="1225" t="str">
        <f>'FE-1770S'!AD12</f>
        <v/>
      </c>
      <c r="Z4" s="1225" t="str">
        <f>'FE-1770S'!AE12</f>
        <v/>
      </c>
      <c r="AA4" s="1226"/>
    </row>
    <row r="5" spans="2:27" ht="15.75" thickTop="1" x14ac:dyDescent="0.25">
      <c r="B5" s="1222"/>
      <c r="C5" s="900"/>
      <c r="D5" s="1223"/>
      <c r="E5" s="1224"/>
      <c r="F5" s="899"/>
      <c r="G5" s="1227"/>
      <c r="H5" s="1224" t="s">
        <v>314</v>
      </c>
      <c r="I5" s="1224"/>
      <c r="J5" s="1224"/>
      <c r="K5" s="1224"/>
      <c r="L5" s="1224"/>
      <c r="M5" s="1224"/>
      <c r="N5" s="1224"/>
      <c r="O5" s="1224"/>
      <c r="P5" s="1224"/>
      <c r="Q5" s="1224"/>
      <c r="R5" s="1224"/>
      <c r="S5" s="1224"/>
      <c r="T5" s="1224"/>
      <c r="U5" s="1224"/>
      <c r="V5" s="1224"/>
      <c r="W5" s="1224"/>
      <c r="X5" s="1224"/>
      <c r="Y5" s="1224"/>
      <c r="Z5" s="1224"/>
      <c r="AA5" s="1226"/>
    </row>
    <row r="6" spans="2:27" x14ac:dyDescent="0.25">
      <c r="B6" s="1222"/>
      <c r="C6" s="900"/>
      <c r="D6" s="1223"/>
      <c r="E6" s="1224"/>
      <c r="F6" s="899"/>
      <c r="G6" s="1227"/>
      <c r="H6" s="1224"/>
      <c r="I6" s="1224"/>
      <c r="J6" s="1224"/>
      <c r="K6" s="1224"/>
      <c r="L6" s="1224"/>
      <c r="M6" s="1224"/>
      <c r="N6" s="1224"/>
      <c r="O6" s="1224"/>
      <c r="P6" s="1224"/>
      <c r="Q6" s="1224"/>
      <c r="R6" s="1224"/>
      <c r="S6" s="1224"/>
      <c r="T6" s="1224"/>
      <c r="U6" s="1224"/>
      <c r="V6" s="1224"/>
      <c r="W6" s="1224"/>
      <c r="X6" s="1224"/>
      <c r="Y6" s="1224"/>
      <c r="Z6" s="1224"/>
      <c r="AA6" s="1226"/>
    </row>
    <row r="7" spans="2:27" x14ac:dyDescent="0.25">
      <c r="B7" s="1222"/>
      <c r="C7" s="900" t="s">
        <v>30</v>
      </c>
      <c r="D7" s="1223"/>
      <c r="E7" s="1224"/>
      <c r="F7" s="899" t="s">
        <v>29</v>
      </c>
      <c r="G7" s="1228" t="str">
        <f>UPPER('FE-1770S'!H124)</f>
        <v xml:space="preserve"> </v>
      </c>
      <c r="H7" s="1229"/>
      <c r="I7" s="1229"/>
      <c r="J7" s="1229"/>
      <c r="K7" s="1229"/>
      <c r="L7" s="1229"/>
      <c r="M7" s="1229"/>
      <c r="N7" s="1229"/>
      <c r="O7" s="1229"/>
      <c r="P7" s="1229"/>
      <c r="Q7" s="1229"/>
      <c r="R7" s="1229"/>
      <c r="S7" s="1229"/>
      <c r="T7" s="1229" t="s">
        <v>314</v>
      </c>
      <c r="U7" s="1229"/>
      <c r="V7" s="1229"/>
      <c r="W7" s="1229"/>
      <c r="X7" s="1229"/>
      <c r="Y7" s="1229"/>
      <c r="Z7" s="1229"/>
      <c r="AA7" s="1226"/>
    </row>
    <row r="8" spans="2:27" x14ac:dyDescent="0.25">
      <c r="B8" s="1222"/>
      <c r="C8" s="900"/>
      <c r="D8" s="1223"/>
      <c r="E8" s="1224"/>
      <c r="F8" s="899"/>
      <c r="G8" s="899"/>
      <c r="H8" s="899"/>
      <c r="I8" s="899"/>
      <c r="J8" s="899"/>
      <c r="K8" s="899"/>
      <c r="L8" s="899"/>
      <c r="M8" s="899"/>
      <c r="N8" s="899"/>
      <c r="O8" s="899"/>
      <c r="P8" s="899"/>
      <c r="Q8" s="899"/>
      <c r="R8" s="899"/>
      <c r="S8" s="899"/>
      <c r="T8" s="899" t="s">
        <v>314</v>
      </c>
      <c r="U8" s="899"/>
      <c r="V8" s="899"/>
      <c r="W8" s="899"/>
      <c r="X8" s="899"/>
      <c r="Y8" s="899"/>
      <c r="Z8" s="899"/>
      <c r="AA8" s="1226"/>
    </row>
    <row r="9" spans="2:27" x14ac:dyDescent="0.25">
      <c r="B9" s="1222"/>
      <c r="C9" s="900"/>
      <c r="D9" s="1223"/>
      <c r="E9" s="1224"/>
      <c r="F9" s="899"/>
      <c r="G9" s="899"/>
      <c r="H9" s="899"/>
      <c r="I9" s="899"/>
      <c r="J9" s="899"/>
      <c r="K9" s="899"/>
      <c r="L9" s="899"/>
      <c r="M9" s="899"/>
      <c r="N9" s="899"/>
      <c r="O9" s="899"/>
      <c r="P9" s="899"/>
      <c r="Q9" s="899"/>
      <c r="R9" s="899"/>
      <c r="S9" s="899"/>
      <c r="T9" s="899"/>
      <c r="U9" s="899"/>
      <c r="V9" s="899"/>
      <c r="W9" s="899"/>
      <c r="X9" s="899"/>
      <c r="Y9" s="899"/>
      <c r="Z9" s="899"/>
      <c r="AA9" s="1226"/>
    </row>
    <row r="10" spans="2:27" ht="15.75" thickBot="1" x14ac:dyDescent="0.3">
      <c r="B10" s="1222"/>
      <c r="C10" s="900"/>
      <c r="D10" s="1223"/>
      <c r="E10" s="1224"/>
      <c r="F10" s="899"/>
      <c r="G10" s="899"/>
      <c r="H10" s="899"/>
      <c r="I10" s="899"/>
      <c r="J10" s="899"/>
      <c r="K10" s="899"/>
      <c r="L10" s="899"/>
      <c r="M10" s="899"/>
      <c r="N10" s="899"/>
      <c r="O10" s="899"/>
      <c r="P10" s="899"/>
      <c r="Q10" s="899"/>
      <c r="R10" s="899"/>
      <c r="S10" s="899"/>
      <c r="T10" s="899" t="s">
        <v>314</v>
      </c>
      <c r="U10" s="899"/>
      <c r="V10" s="899"/>
      <c r="W10" s="899"/>
      <c r="X10" s="899"/>
      <c r="Y10" s="899"/>
      <c r="Z10" s="899"/>
      <c r="AA10" s="1226"/>
    </row>
    <row r="11" spans="2:27" ht="16.5" thickTop="1" thickBot="1" x14ac:dyDescent="0.3">
      <c r="B11" s="1222"/>
      <c r="C11" s="900" t="s">
        <v>786</v>
      </c>
      <c r="D11" s="1223"/>
      <c r="E11" s="1223"/>
      <c r="F11" s="899" t="s">
        <v>29</v>
      </c>
      <c r="G11" s="553"/>
      <c r="H11" s="553"/>
      <c r="I11" s="553"/>
      <c r="J11" s="553"/>
      <c r="K11" s="553"/>
      <c r="L11" s="553"/>
      <c r="M11" s="553"/>
      <c r="N11" s="553"/>
      <c r="O11" s="553" t="s">
        <v>314</v>
      </c>
      <c r="P11" s="553" t="s">
        <v>314</v>
      </c>
      <c r="Q11" s="553" t="s">
        <v>314</v>
      </c>
      <c r="R11" s="553" t="s">
        <v>314</v>
      </c>
      <c r="S11" s="553" t="s">
        <v>314</v>
      </c>
      <c r="T11" s="553" t="s">
        <v>314</v>
      </c>
      <c r="U11" s="1224"/>
      <c r="V11" s="1224"/>
      <c r="W11" s="1224"/>
      <c r="X11" s="1224"/>
      <c r="Y11" s="1224"/>
      <c r="Z11" s="1224"/>
      <c r="AA11" s="1226"/>
    </row>
    <row r="12" spans="2:27" ht="15.75" thickTop="1" x14ac:dyDescent="0.25">
      <c r="B12" s="1222"/>
      <c r="C12" s="900"/>
      <c r="D12" s="1223"/>
      <c r="E12" s="1223"/>
      <c r="F12" s="899"/>
      <c r="G12" s="1224"/>
      <c r="H12" s="1224"/>
      <c r="I12" s="1224"/>
      <c r="J12" s="1224"/>
      <c r="K12" s="1224"/>
      <c r="L12" s="1224"/>
      <c r="M12" s="1224"/>
      <c r="N12" s="1224"/>
      <c r="O12" s="1224"/>
      <c r="P12" s="1224"/>
      <c r="Q12" s="1224"/>
      <c r="R12" s="1224"/>
      <c r="S12" s="1224"/>
      <c r="T12" s="1224"/>
      <c r="U12" s="1224"/>
      <c r="V12" s="1224"/>
      <c r="W12" s="1224"/>
      <c r="X12" s="1224"/>
      <c r="Y12" s="1224"/>
      <c r="Z12" s="1224"/>
      <c r="AA12" s="1226"/>
    </row>
    <row r="13" spans="2:27" x14ac:dyDescent="0.25">
      <c r="B13" s="1222"/>
      <c r="C13" s="900"/>
      <c r="D13" s="1223"/>
      <c r="E13" s="1223"/>
      <c r="F13" s="899"/>
      <c r="G13" s="1224"/>
      <c r="H13" s="1224"/>
      <c r="I13" s="1224"/>
      <c r="J13" s="1224"/>
      <c r="K13" s="1224"/>
      <c r="L13" s="1224"/>
      <c r="M13" s="1224"/>
      <c r="N13" s="1224"/>
      <c r="O13" s="1224"/>
      <c r="P13" s="1224"/>
      <c r="Q13" s="1224"/>
      <c r="R13" s="1224"/>
      <c r="S13" s="1224"/>
      <c r="T13" s="1224"/>
      <c r="U13" s="1224"/>
      <c r="V13" s="1224"/>
      <c r="W13" s="1224"/>
      <c r="X13" s="1224"/>
      <c r="Y13" s="1224"/>
      <c r="Z13" s="1224"/>
      <c r="AA13" s="1226"/>
    </row>
    <row r="14" spans="2:27" ht="15.75" thickBot="1" x14ac:dyDescent="0.3">
      <c r="B14" s="1222"/>
      <c r="C14" s="900"/>
      <c r="D14" s="1223"/>
      <c r="E14" s="1223"/>
      <c r="F14" s="899"/>
      <c r="G14" s="1224"/>
      <c r="H14" s="1224"/>
      <c r="I14" s="1224"/>
      <c r="J14" s="1224"/>
      <c r="K14" s="1224"/>
      <c r="L14" s="1224"/>
      <c r="M14" s="1224"/>
      <c r="N14" s="1224"/>
      <c r="O14" s="1224"/>
      <c r="P14" s="1224"/>
      <c r="Q14" s="1224"/>
      <c r="R14" s="1224"/>
      <c r="S14" s="1224"/>
      <c r="T14" s="1224"/>
      <c r="U14" s="1224"/>
      <c r="V14" s="1224"/>
      <c r="W14" s="1224"/>
      <c r="X14" s="1224"/>
      <c r="Y14" s="1224"/>
      <c r="Z14" s="1224"/>
      <c r="AA14" s="1226"/>
    </row>
    <row r="15" spans="2:27" ht="16.5" thickTop="1" thickBot="1" x14ac:dyDescent="0.3">
      <c r="B15" s="1222"/>
      <c r="C15" s="1230" t="s">
        <v>32</v>
      </c>
      <c r="D15" s="1231"/>
      <c r="E15" s="1231"/>
      <c r="F15" s="1232" t="s">
        <v>29</v>
      </c>
      <c r="G15" s="553" t="s">
        <v>318</v>
      </c>
      <c r="H15" s="553" t="s">
        <v>319</v>
      </c>
      <c r="I15" s="553" t="s">
        <v>676</v>
      </c>
      <c r="J15" s="553">
        <v>5</v>
      </c>
      <c r="K15" s="1223"/>
      <c r="L15" s="1223"/>
      <c r="M15" s="1223"/>
      <c r="N15" s="1223"/>
      <c r="O15" s="1223"/>
      <c r="P15" s="1223"/>
      <c r="Q15" s="900"/>
      <c r="R15" s="900"/>
      <c r="S15" s="900"/>
      <c r="T15" s="900"/>
      <c r="U15" s="900"/>
      <c r="V15" s="900"/>
      <c r="W15" s="1224"/>
      <c r="X15" s="900"/>
      <c r="Y15" s="900"/>
      <c r="Z15" s="900"/>
      <c r="AA15" s="1226"/>
    </row>
    <row r="16" spans="2:27" ht="15.75" thickTop="1" x14ac:dyDescent="0.25">
      <c r="B16" s="1222"/>
      <c r="C16" s="1230"/>
      <c r="D16" s="1231"/>
      <c r="E16" s="1231"/>
      <c r="F16" s="1232"/>
      <c r="G16" s="1223"/>
      <c r="H16" s="1223"/>
      <c r="I16" s="1223"/>
      <c r="J16" s="1223"/>
      <c r="K16" s="1223"/>
      <c r="L16" s="1223"/>
      <c r="M16" s="1223"/>
      <c r="N16" s="1223"/>
      <c r="O16" s="1223"/>
      <c r="P16" s="1223"/>
      <c r="Q16" s="900"/>
      <c r="R16" s="900"/>
      <c r="S16" s="900"/>
      <c r="T16" s="900"/>
      <c r="U16" s="900"/>
      <c r="V16" s="900"/>
      <c r="W16" s="1224"/>
      <c r="X16" s="900"/>
      <c r="Y16" s="900"/>
      <c r="Z16" s="900"/>
      <c r="AA16" s="1226"/>
    </row>
    <row r="17" spans="2:27" x14ac:dyDescent="0.25">
      <c r="B17" s="1222"/>
      <c r="C17" s="1230"/>
      <c r="D17" s="1231"/>
      <c r="E17" s="1231"/>
      <c r="F17" s="1232"/>
      <c r="G17" s="1223"/>
      <c r="H17" s="1223"/>
      <c r="I17" s="1223"/>
      <c r="J17" s="1223"/>
      <c r="K17" s="1223"/>
      <c r="L17" s="1223"/>
      <c r="M17" s="1223"/>
      <c r="N17" s="1223"/>
      <c r="O17" s="1223"/>
      <c r="P17" s="1223"/>
      <c r="Q17" s="900"/>
      <c r="R17" s="900"/>
      <c r="S17" s="900"/>
      <c r="T17" s="900"/>
      <c r="U17" s="900"/>
      <c r="V17" s="900"/>
      <c r="W17" s="1224"/>
      <c r="X17" s="900"/>
      <c r="Y17" s="900"/>
      <c r="Z17" s="900"/>
      <c r="AA17" s="1226"/>
    </row>
    <row r="18" spans="2:27" ht="15.75" thickBot="1" x14ac:dyDescent="0.3">
      <c r="B18" s="1222"/>
      <c r="C18" s="1230"/>
      <c r="D18" s="1231"/>
      <c r="E18" s="1231"/>
      <c r="F18" s="1232"/>
      <c r="G18" s="1223"/>
      <c r="H18" s="1223"/>
      <c r="I18" s="1223"/>
      <c r="J18" s="1223"/>
      <c r="K18" s="1223"/>
      <c r="L18" s="1223"/>
      <c r="M18" s="1223"/>
      <c r="N18" s="1223"/>
      <c r="O18" s="1223"/>
      <c r="P18" s="1223"/>
      <c r="Q18" s="900"/>
      <c r="R18" s="900"/>
      <c r="S18" s="900"/>
      <c r="T18" s="900"/>
      <c r="U18" s="900"/>
      <c r="V18" s="900"/>
      <c r="W18" s="1224"/>
      <c r="X18" s="900"/>
      <c r="Y18" s="900"/>
      <c r="Z18" s="900"/>
      <c r="AA18" s="1226"/>
    </row>
    <row r="19" spans="2:27" ht="15.75" thickTop="1" x14ac:dyDescent="0.25">
      <c r="B19" s="1222"/>
      <c r="C19" s="1230" t="s">
        <v>1098</v>
      </c>
      <c r="D19" s="1231"/>
      <c r="E19" s="1231"/>
      <c r="F19" s="1232" t="s">
        <v>29</v>
      </c>
      <c r="G19" s="2073" t="e">
        <f>IF('FE-1770S'!AH92="NIL","X",0)</f>
        <v>#DIV/0!</v>
      </c>
      <c r="H19" s="1233" t="s">
        <v>1099</v>
      </c>
      <c r="I19" s="1224"/>
      <c r="J19" s="1224"/>
      <c r="K19" s="1224"/>
      <c r="L19" s="2075" t="e">
        <f>IF(AND(G19=0,'FE-1770S'!AH92&gt;1),"X","")</f>
        <v>#DIV/0!</v>
      </c>
      <c r="M19" s="1233" t="s">
        <v>1100</v>
      </c>
      <c r="N19" s="1224"/>
      <c r="O19" s="1224"/>
      <c r="P19" s="1224"/>
      <c r="Q19" s="2077" t="e">
        <f>IF(AND(G19&lt;1,L19&lt;1),"X",0)</f>
        <v>#DIV/0!</v>
      </c>
      <c r="R19" s="1233" t="s">
        <v>1101</v>
      </c>
      <c r="S19" s="1227"/>
      <c r="T19" s="900"/>
      <c r="U19" s="1224" t="e">
        <f>IF(AND(G19=0,L19=0),"X","")</f>
        <v>#DIV/0!</v>
      </c>
      <c r="V19" s="1224" t="s">
        <v>314</v>
      </c>
      <c r="W19" s="1224" t="s">
        <v>314</v>
      </c>
      <c r="X19" s="1224" t="s">
        <v>314</v>
      </c>
      <c r="Y19" s="1224" t="s">
        <v>314</v>
      </c>
      <c r="Z19" s="1224" t="s">
        <v>314</v>
      </c>
      <c r="AA19" s="1226"/>
    </row>
    <row r="20" spans="2:27" s="1234" customFormat="1" ht="7.5" customHeight="1" thickBot="1" x14ac:dyDescent="0.3">
      <c r="B20" s="1222"/>
      <c r="C20" s="1230"/>
      <c r="D20" s="1231"/>
      <c r="E20" s="1231"/>
      <c r="F20" s="1232"/>
      <c r="G20" s="2074"/>
      <c r="H20" s="1224"/>
      <c r="I20" s="1224"/>
      <c r="J20" s="1224"/>
      <c r="K20" s="1224"/>
      <c r="L20" s="2076"/>
      <c r="M20" s="1224"/>
      <c r="N20" s="1224"/>
      <c r="O20" s="1224"/>
      <c r="P20" s="1224"/>
      <c r="Q20" s="2078"/>
      <c r="R20" s="900"/>
      <c r="S20" s="1224"/>
      <c r="T20" s="900"/>
      <c r="U20" s="1224"/>
      <c r="V20" s="1224"/>
      <c r="W20" s="1224"/>
      <c r="X20" s="1224"/>
      <c r="Y20" s="1224"/>
      <c r="Z20" s="1224"/>
      <c r="AA20" s="1226"/>
    </row>
    <row r="21" spans="2:27" s="1234" customFormat="1" ht="15.75" thickTop="1" x14ac:dyDescent="0.25">
      <c r="B21" s="1222"/>
      <c r="C21" s="1230"/>
      <c r="D21" s="1231"/>
      <c r="E21" s="1231"/>
      <c r="F21" s="1224"/>
      <c r="G21" s="1224"/>
      <c r="H21" s="1224"/>
      <c r="I21" s="1224"/>
      <c r="J21" s="1224"/>
      <c r="K21" s="1224"/>
      <c r="L21" s="1224"/>
      <c r="M21" s="1224"/>
      <c r="N21" s="1224"/>
      <c r="O21" s="1224"/>
      <c r="P21" s="1224"/>
      <c r="Q21" s="1224"/>
      <c r="R21" s="1224"/>
      <c r="S21" s="1224"/>
      <c r="T21" s="1224"/>
      <c r="U21" s="1224"/>
      <c r="V21" s="1224"/>
      <c r="W21" s="1224"/>
      <c r="X21" s="1224"/>
      <c r="Y21" s="1224"/>
      <c r="Z21" s="1224"/>
      <c r="AA21" s="1226"/>
    </row>
    <row r="22" spans="2:27" s="1234" customFormat="1" ht="15.75" thickBot="1" x14ac:dyDescent="0.3">
      <c r="B22" s="1222"/>
      <c r="C22" s="1230"/>
      <c r="D22" s="1231"/>
      <c r="E22" s="1231"/>
      <c r="F22" s="1232"/>
      <c r="G22" s="1224"/>
      <c r="H22" s="1224"/>
      <c r="I22" s="1224"/>
      <c r="J22" s="1224"/>
      <c r="K22" s="1224"/>
      <c r="L22" s="1224"/>
      <c r="M22" s="1224"/>
      <c r="N22" s="1224"/>
      <c r="O22" s="1224"/>
      <c r="P22" s="1224"/>
      <c r="Q22" s="1224"/>
      <c r="R22" s="1224"/>
      <c r="S22" s="1224"/>
      <c r="T22" s="1224"/>
      <c r="U22" s="1224"/>
      <c r="V22" s="1224"/>
      <c r="W22" s="1224"/>
      <c r="X22" s="1224"/>
      <c r="Y22" s="1224"/>
      <c r="Z22" s="1224"/>
      <c r="AA22" s="1226"/>
    </row>
    <row r="23" spans="2:27" ht="15.75" thickTop="1" x14ac:dyDescent="0.25">
      <c r="B23" s="1222"/>
      <c r="C23" s="1230" t="s">
        <v>1102</v>
      </c>
      <c r="D23" s="1231"/>
      <c r="E23" s="1231"/>
      <c r="F23" s="1232" t="s">
        <v>29</v>
      </c>
      <c r="G23" s="2079" t="s">
        <v>553</v>
      </c>
      <c r="H23" s="1233" t="s">
        <v>1103</v>
      </c>
      <c r="I23" s="1224"/>
      <c r="J23" s="1224"/>
      <c r="K23" s="1224"/>
      <c r="L23" s="2077"/>
      <c r="M23" s="1235" t="s">
        <v>1104</v>
      </c>
      <c r="N23" s="1236"/>
      <c r="O23" s="1236"/>
      <c r="P23" s="1236"/>
      <c r="Q23" s="1236"/>
      <c r="R23" s="1236"/>
      <c r="S23" s="1227" t="s">
        <v>1105</v>
      </c>
      <c r="T23" s="1224" t="s">
        <v>314</v>
      </c>
      <c r="U23" s="1224" t="s">
        <v>314</v>
      </c>
      <c r="V23" s="1224" t="s">
        <v>314</v>
      </c>
      <c r="W23" s="1224" t="s">
        <v>314</v>
      </c>
      <c r="X23" s="1224" t="s">
        <v>314</v>
      </c>
      <c r="Y23" s="1224" t="s">
        <v>314</v>
      </c>
      <c r="Z23" s="1224" t="s">
        <v>314</v>
      </c>
      <c r="AA23" s="1226"/>
    </row>
    <row r="24" spans="2:27" s="1234" customFormat="1" ht="7.5" customHeight="1" thickBot="1" x14ac:dyDescent="0.3">
      <c r="B24" s="1222"/>
      <c r="C24" s="1230"/>
      <c r="D24" s="1231"/>
      <c r="E24" s="1231"/>
      <c r="F24" s="1232"/>
      <c r="G24" s="2080"/>
      <c r="H24" s="1224"/>
      <c r="I24" s="1224"/>
      <c r="J24" s="1224"/>
      <c r="K24" s="1224"/>
      <c r="L24" s="2078"/>
      <c r="M24" s="1224"/>
      <c r="N24" s="1224"/>
      <c r="O24" s="1224"/>
      <c r="P24" s="1224"/>
      <c r="Q24" s="1224"/>
      <c r="R24" s="1224"/>
      <c r="S24" s="1224"/>
      <c r="T24" s="1224"/>
      <c r="U24" s="1224"/>
      <c r="V24" s="1224"/>
      <c r="W24" s="1224"/>
      <c r="X24" s="1224"/>
      <c r="Y24" s="1224"/>
      <c r="Z24" s="1224"/>
      <c r="AA24" s="1226"/>
    </row>
    <row r="25" spans="2:27" s="1234" customFormat="1" ht="7.5" customHeight="1" thickTop="1" x14ac:dyDescent="0.25">
      <c r="B25" s="1222"/>
      <c r="C25" s="1230"/>
      <c r="D25" s="1231"/>
      <c r="E25" s="1231"/>
      <c r="F25" s="1232"/>
      <c r="G25" s="1224"/>
      <c r="H25" s="1224"/>
      <c r="I25" s="1224"/>
      <c r="J25" s="1224"/>
      <c r="K25" s="1224"/>
      <c r="L25" s="1224"/>
      <c r="M25" s="1224"/>
      <c r="N25" s="1224"/>
      <c r="O25" s="1224"/>
      <c r="P25" s="1224"/>
      <c r="Q25" s="1224"/>
      <c r="R25" s="900"/>
      <c r="S25" s="1224"/>
      <c r="T25" s="900"/>
      <c r="U25" s="1224"/>
      <c r="V25" s="1224"/>
      <c r="W25" s="1224"/>
      <c r="X25" s="1224"/>
      <c r="Y25" s="1224"/>
      <c r="Z25" s="1224"/>
      <c r="AA25" s="1226"/>
    </row>
    <row r="26" spans="2:27" s="1234" customFormat="1" ht="7.5" customHeight="1" x14ac:dyDescent="0.25">
      <c r="B26" s="1222"/>
      <c r="C26" s="1230"/>
      <c r="D26" s="1231"/>
      <c r="E26" s="1231"/>
      <c r="F26" s="1232"/>
      <c r="G26" s="1224"/>
      <c r="H26" s="1224"/>
      <c r="I26" s="1224"/>
      <c r="J26" s="1224"/>
      <c r="K26" s="1224"/>
      <c r="L26" s="1224"/>
      <c r="M26" s="1224"/>
      <c r="N26" s="1224"/>
      <c r="O26" s="1224"/>
      <c r="P26" s="1224"/>
      <c r="Q26" s="1224"/>
      <c r="R26" s="900"/>
      <c r="S26" s="1224"/>
      <c r="T26" s="900"/>
      <c r="U26" s="1224"/>
      <c r="V26" s="1224"/>
      <c r="W26" s="1224"/>
      <c r="X26" s="1224"/>
      <c r="Y26" s="1224"/>
      <c r="Z26" s="1224"/>
      <c r="AA26" s="1226"/>
    </row>
    <row r="27" spans="2:27" s="1234" customFormat="1" ht="7.5" customHeight="1" x14ac:dyDescent="0.25">
      <c r="B27" s="1222"/>
      <c r="C27" s="1230"/>
      <c r="D27" s="1231"/>
      <c r="E27" s="1231"/>
      <c r="F27" s="1232"/>
      <c r="G27" s="1224"/>
      <c r="H27" s="1224"/>
      <c r="I27" s="1224"/>
      <c r="J27" s="1224"/>
      <c r="K27" s="1224"/>
      <c r="L27" s="1224"/>
      <c r="M27" s="1224"/>
      <c r="N27" s="1224"/>
      <c r="O27" s="1224"/>
      <c r="P27" s="1224"/>
      <c r="Q27" s="1224"/>
      <c r="R27" s="900"/>
      <c r="S27" s="1224"/>
      <c r="T27" s="900"/>
      <c r="U27" s="1224"/>
      <c r="V27" s="1224"/>
      <c r="W27" s="1224"/>
      <c r="X27" s="1224"/>
      <c r="Y27" s="1224"/>
      <c r="Z27" s="1224"/>
      <c r="AA27" s="1226"/>
    </row>
    <row r="28" spans="2:27" x14ac:dyDescent="0.25">
      <c r="B28" s="1222"/>
      <c r="C28" s="900" t="s">
        <v>1106</v>
      </c>
      <c r="D28" s="1223"/>
      <c r="E28" s="1223"/>
      <c r="F28" s="899" t="s">
        <v>29</v>
      </c>
      <c r="G28" s="1237" t="str">
        <f>CONCATENATE(phone01,"-",phone02)</f>
        <v>-</v>
      </c>
      <c r="H28" s="1237"/>
      <c r="I28" s="1237"/>
      <c r="J28" s="1237"/>
      <c r="K28" s="1237"/>
      <c r="L28" s="1237"/>
      <c r="M28" s="1237"/>
      <c r="N28" s="1237"/>
      <c r="O28" s="1237"/>
      <c r="P28" s="1227"/>
      <c r="Q28" s="900"/>
      <c r="R28" s="900"/>
      <c r="S28" s="1224"/>
      <c r="T28" s="1224"/>
      <c r="U28" s="1224"/>
      <c r="V28" s="899"/>
      <c r="W28" s="899"/>
      <c r="X28" s="899"/>
      <c r="Y28" s="899"/>
      <c r="Z28" s="899"/>
      <c r="AA28" s="1226"/>
    </row>
    <row r="29" spans="2:27" x14ac:dyDescent="0.25">
      <c r="B29" s="1222"/>
      <c r="C29" s="900"/>
      <c r="D29" s="1223"/>
      <c r="E29" s="1224"/>
      <c r="F29" s="1223"/>
      <c r="G29" s="1223"/>
      <c r="H29" s="1223"/>
      <c r="I29" s="1223"/>
      <c r="J29" s="1223"/>
      <c r="K29" s="1223"/>
      <c r="L29" s="1223"/>
      <c r="M29" s="1223"/>
      <c r="N29" s="1223"/>
      <c r="O29" s="1223"/>
      <c r="P29" s="1223"/>
      <c r="Q29" s="900"/>
      <c r="R29" s="900"/>
      <c r="S29" s="1224"/>
      <c r="T29" s="900"/>
      <c r="U29" s="900"/>
      <c r="V29" s="900"/>
      <c r="W29" s="1224"/>
      <c r="X29" s="900"/>
      <c r="Y29" s="900"/>
      <c r="Z29" s="900"/>
      <c r="AA29" s="1226"/>
    </row>
    <row r="30" spans="2:27" x14ac:dyDescent="0.25">
      <c r="B30" s="1222"/>
      <c r="C30" s="900"/>
      <c r="D30" s="1223"/>
      <c r="E30" s="1224"/>
      <c r="F30" s="1223"/>
      <c r="G30" s="1223"/>
      <c r="H30" s="1223"/>
      <c r="I30" s="1223"/>
      <c r="J30" s="1223"/>
      <c r="K30" s="1223"/>
      <c r="L30" s="1223"/>
      <c r="M30" s="1223"/>
      <c r="N30" s="1223"/>
      <c r="O30" s="1223"/>
      <c r="P30" s="1223"/>
      <c r="Q30" s="900"/>
      <c r="R30" s="900"/>
      <c r="S30" s="1224"/>
      <c r="T30" s="900"/>
      <c r="U30" s="900"/>
      <c r="V30" s="900"/>
      <c r="W30" s="1224"/>
      <c r="X30" s="900"/>
      <c r="Y30" s="900"/>
      <c r="Z30" s="900"/>
      <c r="AA30" s="1226"/>
    </row>
    <row r="31" spans="2:27" x14ac:dyDescent="0.25">
      <c r="B31" s="1222"/>
      <c r="C31" s="900" t="s">
        <v>1107</v>
      </c>
      <c r="D31" s="1223"/>
      <c r="E31" s="1224"/>
      <c r="F31" s="899" t="s">
        <v>29</v>
      </c>
      <c r="G31" s="1238"/>
      <c r="H31" s="1238"/>
      <c r="I31" s="1238"/>
      <c r="J31" s="1238"/>
      <c r="K31" s="1238"/>
      <c r="L31" s="1238"/>
      <c r="M31" s="1238"/>
      <c r="N31" s="1238"/>
      <c r="O31" s="1238"/>
      <c r="P31" s="1223"/>
      <c r="Q31" s="900"/>
      <c r="R31" s="900"/>
      <c r="S31" s="900"/>
      <c r="T31" s="900"/>
      <c r="U31" s="900"/>
      <c r="V31" s="900"/>
      <c r="W31" s="1224"/>
      <c r="X31" s="900"/>
      <c r="Y31" s="900"/>
      <c r="Z31" s="900"/>
      <c r="AA31" s="1226"/>
    </row>
    <row r="32" spans="2:27" x14ac:dyDescent="0.25">
      <c r="B32" s="1222"/>
      <c r="C32" s="900"/>
      <c r="D32" s="1223"/>
      <c r="E32" s="1224"/>
      <c r="F32" s="899"/>
      <c r="G32" s="1223"/>
      <c r="H32" s="1223"/>
      <c r="I32" s="1223"/>
      <c r="J32" s="1223"/>
      <c r="K32" s="1223"/>
      <c r="L32" s="1223"/>
      <c r="M32" s="1223"/>
      <c r="N32" s="1223"/>
      <c r="O32" s="1223"/>
      <c r="P32" s="1223"/>
      <c r="Q32" s="900"/>
      <c r="R32" s="900"/>
      <c r="S32" s="900"/>
      <c r="T32" s="900"/>
      <c r="U32" s="900"/>
      <c r="V32" s="900"/>
      <c r="W32" s="1224"/>
      <c r="X32" s="900"/>
      <c r="Y32" s="900"/>
      <c r="Z32" s="900"/>
      <c r="AA32" s="1226"/>
    </row>
    <row r="33" spans="2:27" x14ac:dyDescent="0.25">
      <c r="B33" s="1222"/>
      <c r="C33" s="900"/>
      <c r="D33" s="1223"/>
      <c r="E33" s="1224"/>
      <c r="F33" s="899"/>
      <c r="G33" s="1223"/>
      <c r="H33" s="1223"/>
      <c r="I33" s="1223"/>
      <c r="J33" s="1223"/>
      <c r="K33" s="1223"/>
      <c r="L33" s="1223"/>
      <c r="M33" s="1223"/>
      <c r="N33" s="1223"/>
      <c r="O33" s="1223"/>
      <c r="P33" s="1223"/>
      <c r="Q33" s="900"/>
      <c r="R33" s="900"/>
      <c r="S33" s="900"/>
      <c r="T33" s="900"/>
      <c r="U33" s="900"/>
      <c r="V33" s="900"/>
      <c r="W33" s="1224"/>
      <c r="X33" s="900"/>
      <c r="Y33" s="900"/>
      <c r="Z33" s="900"/>
      <c r="AA33" s="1226"/>
    </row>
    <row r="34" spans="2:27" x14ac:dyDescent="0.25">
      <c r="B34" s="1222"/>
      <c r="C34" s="900" t="s">
        <v>1108</v>
      </c>
      <c r="D34" s="1223"/>
      <c r="E34" s="1224"/>
      <c r="F34" s="899" t="s">
        <v>29</v>
      </c>
      <c r="G34" s="1223"/>
      <c r="H34" s="1223"/>
      <c r="I34" s="1223"/>
      <c r="J34" s="1223"/>
      <c r="K34" s="1223"/>
      <c r="L34" s="1223"/>
      <c r="M34" s="1223"/>
      <c r="N34" s="1223"/>
      <c r="O34" s="1223"/>
      <c r="P34" s="1223"/>
      <c r="Q34" s="900"/>
      <c r="R34" s="900"/>
      <c r="S34" s="900"/>
      <c r="T34" s="900"/>
      <c r="U34" s="900"/>
      <c r="V34" s="900"/>
      <c r="W34" s="1224"/>
      <c r="X34" s="900"/>
      <c r="Y34" s="900"/>
      <c r="Z34" s="900"/>
      <c r="AA34" s="1226"/>
    </row>
    <row r="35" spans="2:27" ht="13.5" customHeight="1" x14ac:dyDescent="0.25">
      <c r="B35" s="1222"/>
      <c r="C35" s="900"/>
      <c r="D35" s="1223"/>
      <c r="E35" s="1224"/>
      <c r="F35" s="899"/>
      <c r="G35" s="1223" t="s">
        <v>1109</v>
      </c>
      <c r="H35" s="1223"/>
      <c r="I35" s="1223"/>
      <c r="J35" s="1223"/>
      <c r="K35" s="1223"/>
      <c r="L35" s="1223"/>
      <c r="M35" s="1223"/>
      <c r="N35" s="1223"/>
      <c r="O35" s="1223"/>
      <c r="P35" s="1223"/>
      <c r="Q35" s="900"/>
      <c r="R35" s="900"/>
      <c r="S35" s="900"/>
      <c r="T35" s="900"/>
      <c r="U35" s="900"/>
      <c r="V35" s="900"/>
      <c r="W35" s="1224"/>
      <c r="X35" s="900"/>
      <c r="Y35" s="900"/>
      <c r="Z35" s="900"/>
      <c r="AA35" s="1226"/>
    </row>
    <row r="36" spans="2:27" ht="13.5" customHeight="1" x14ac:dyDescent="0.25">
      <c r="B36" s="1222"/>
      <c r="C36" s="900"/>
      <c r="D36" s="1223"/>
      <c r="E36" s="1224"/>
      <c r="F36" s="899"/>
      <c r="G36" s="1223" t="s">
        <v>1110</v>
      </c>
      <c r="H36" s="1223"/>
      <c r="I36" s="1223"/>
      <c r="J36" s="1223"/>
      <c r="K36" s="1223"/>
      <c r="L36" s="1223"/>
      <c r="M36" s="1223"/>
      <c r="N36" s="1223"/>
      <c r="O36" s="1223"/>
      <c r="P36" s="1223"/>
      <c r="Q36" s="900"/>
      <c r="R36" s="900"/>
      <c r="S36" s="900"/>
      <c r="T36" s="900"/>
      <c r="U36" s="900"/>
      <c r="V36" s="900"/>
      <c r="W36" s="1224"/>
      <c r="X36" s="900"/>
      <c r="Y36" s="900"/>
      <c r="Z36" s="900"/>
      <c r="AA36" s="1226"/>
    </row>
    <row r="37" spans="2:27" ht="13.5" customHeight="1" x14ac:dyDescent="0.25">
      <c r="B37" s="1222"/>
      <c r="C37" s="900"/>
      <c r="D37" s="1223"/>
      <c r="E37" s="1224"/>
      <c r="F37" s="899"/>
      <c r="G37" s="1223" t="s">
        <v>1111</v>
      </c>
      <c r="H37" s="1223"/>
      <c r="I37" s="1223"/>
      <c r="J37" s="1223"/>
      <c r="K37" s="1223"/>
      <c r="L37" s="1223"/>
      <c r="M37" s="1223"/>
      <c r="N37" s="1223"/>
      <c r="O37" s="1223"/>
      <c r="P37" s="1223"/>
      <c r="Q37" s="900"/>
      <c r="R37" s="900"/>
      <c r="S37" s="900"/>
      <c r="T37" s="900"/>
      <c r="U37" s="900"/>
      <c r="V37" s="900"/>
      <c r="W37" s="1224"/>
      <c r="X37" s="900"/>
      <c r="Y37" s="900"/>
      <c r="Z37" s="900"/>
      <c r="AA37" s="1226"/>
    </row>
    <row r="38" spans="2:27" ht="13.5" customHeight="1" x14ac:dyDescent="0.25">
      <c r="B38" s="1222"/>
      <c r="C38" s="900"/>
      <c r="D38" s="1223"/>
      <c r="E38" s="1224"/>
      <c r="F38" s="899"/>
      <c r="G38" s="1223" t="s">
        <v>1112</v>
      </c>
      <c r="H38" s="1223"/>
      <c r="I38" s="1223"/>
      <c r="J38" s="1223"/>
      <c r="K38" s="1223"/>
      <c r="L38" s="1223"/>
      <c r="M38" s="1223"/>
      <c r="N38" s="1223"/>
      <c r="O38" s="1223"/>
      <c r="P38" s="1223"/>
      <c r="Q38" s="900"/>
      <c r="R38" s="900"/>
      <c r="S38" s="900"/>
      <c r="T38" s="900"/>
      <c r="U38" s="900"/>
      <c r="V38" s="900"/>
      <c r="W38" s="1224"/>
      <c r="X38" s="900"/>
      <c r="Y38" s="900"/>
      <c r="Z38" s="900"/>
      <c r="AA38" s="1226"/>
    </row>
    <row r="39" spans="2:27" ht="13.5" customHeight="1" x14ac:dyDescent="0.25">
      <c r="B39" s="1222"/>
      <c r="C39" s="900"/>
      <c r="D39" s="1223"/>
      <c r="E39" s="1224"/>
      <c r="F39" s="899"/>
      <c r="G39" s="1223"/>
      <c r="H39" s="1223"/>
      <c r="I39" s="1223"/>
      <c r="J39" s="1223"/>
      <c r="K39" s="1223"/>
      <c r="L39" s="1223"/>
      <c r="M39" s="1223"/>
      <c r="N39" s="1223"/>
      <c r="O39" s="1223"/>
      <c r="P39" s="1223"/>
      <c r="Q39" s="900"/>
      <c r="R39" s="900"/>
      <c r="S39" s="900"/>
      <c r="T39" s="900"/>
      <c r="U39" s="900"/>
      <c r="V39" s="900"/>
      <c r="W39" s="1224"/>
      <c r="X39" s="900"/>
      <c r="Y39" s="900"/>
      <c r="Z39" s="900"/>
      <c r="AA39" s="1226"/>
    </row>
    <row r="40" spans="2:27" ht="14.25" customHeight="1" x14ac:dyDescent="0.25">
      <c r="B40" s="1222"/>
      <c r="C40" s="900"/>
      <c r="D40" s="1223"/>
      <c r="E40" s="1224"/>
      <c r="F40" s="899"/>
      <c r="G40" s="1223"/>
      <c r="H40" s="1223"/>
      <c r="I40" s="1223"/>
      <c r="J40" s="1223"/>
      <c r="K40" s="1223"/>
      <c r="L40" s="1223"/>
      <c r="M40" s="1223"/>
      <c r="N40" s="1223"/>
      <c r="O40" s="1223"/>
      <c r="P40" s="1223"/>
      <c r="Q40" s="900"/>
      <c r="R40" s="900"/>
      <c r="S40" s="900"/>
      <c r="T40" s="900"/>
      <c r="U40" s="900"/>
      <c r="V40" s="900"/>
      <c r="W40" s="1224"/>
      <c r="X40" s="900"/>
      <c r="Y40" s="900"/>
      <c r="Z40" s="900"/>
      <c r="AA40" s="1226"/>
    </row>
    <row r="41" spans="2:27" x14ac:dyDescent="0.25">
      <c r="B41" s="1222"/>
      <c r="C41" s="900" t="s">
        <v>1113</v>
      </c>
      <c r="D41" s="1223"/>
      <c r="E41" s="1224"/>
      <c r="F41" s="899" t="s">
        <v>29</v>
      </c>
      <c r="G41" s="1223"/>
      <c r="H41" s="1223"/>
      <c r="I41" s="1223"/>
      <c r="J41" s="1223"/>
      <c r="K41" s="1223"/>
      <c r="L41" s="1223"/>
      <c r="M41" s="1223"/>
      <c r="N41" s="1223"/>
      <c r="O41" s="1223"/>
      <c r="P41" s="1223"/>
      <c r="Q41" s="900"/>
      <c r="R41" s="900"/>
      <c r="S41" s="900"/>
      <c r="T41" s="900"/>
      <c r="U41" s="900"/>
      <c r="V41" s="900"/>
      <c r="W41" s="1224"/>
      <c r="X41" s="900"/>
      <c r="Y41" s="900"/>
      <c r="Z41" s="900"/>
      <c r="AA41" s="1226"/>
    </row>
    <row r="42" spans="2:27" x14ac:dyDescent="0.25">
      <c r="B42" s="1222"/>
      <c r="C42" s="900"/>
      <c r="D42" s="1223"/>
      <c r="E42" s="1224"/>
      <c r="F42" s="899"/>
      <c r="G42" s="1223"/>
      <c r="H42" s="1223"/>
      <c r="I42" s="1223"/>
      <c r="J42" s="1223"/>
      <c r="K42" s="1223"/>
      <c r="L42" s="1223"/>
      <c r="M42" s="1223"/>
      <c r="N42" s="1223"/>
      <c r="O42" s="1223"/>
      <c r="P42" s="1223"/>
      <c r="Q42" s="900"/>
      <c r="R42" s="900"/>
      <c r="S42" s="900"/>
      <c r="T42" s="900"/>
      <c r="U42" s="900"/>
      <c r="V42" s="900"/>
      <c r="W42" s="1224"/>
      <c r="X42" s="900"/>
      <c r="Y42" s="900"/>
      <c r="Z42" s="900"/>
      <c r="AA42" s="1226"/>
    </row>
    <row r="43" spans="2:27" x14ac:dyDescent="0.25">
      <c r="B43" s="1222"/>
      <c r="C43" s="900"/>
      <c r="D43" s="1223"/>
      <c r="E43" s="1224"/>
      <c r="F43" s="899"/>
      <c r="G43" s="1223"/>
      <c r="H43" s="1223"/>
      <c r="I43" s="1223"/>
      <c r="J43" s="1223"/>
      <c r="K43" s="1223"/>
      <c r="L43" s="1223"/>
      <c r="M43" s="1223"/>
      <c r="N43" s="1223"/>
      <c r="O43" s="1223"/>
      <c r="P43" s="1223"/>
      <c r="Q43" s="900"/>
      <c r="R43" s="900"/>
      <c r="S43" s="900"/>
      <c r="T43" s="900"/>
      <c r="U43" s="900"/>
      <c r="V43" s="900"/>
      <c r="W43" s="1224"/>
      <c r="X43" s="900"/>
      <c r="Y43" s="900"/>
      <c r="Z43" s="900"/>
      <c r="AA43" s="1226"/>
    </row>
    <row r="44" spans="2:27" x14ac:dyDescent="0.25">
      <c r="B44" s="1222"/>
      <c r="C44" s="900"/>
      <c r="D44" s="1223"/>
      <c r="E44" s="1224"/>
      <c r="F44" s="899"/>
      <c r="G44" s="1223"/>
      <c r="H44" s="1223"/>
      <c r="I44" s="1223"/>
      <c r="J44" s="1223"/>
      <c r="K44" s="1223"/>
      <c r="L44" s="1223"/>
      <c r="M44" s="1223"/>
      <c r="N44" s="1223"/>
      <c r="O44" s="1223"/>
      <c r="P44" s="1223"/>
      <c r="Q44" s="900"/>
      <c r="R44" s="900"/>
      <c r="S44" s="900"/>
      <c r="T44" s="900"/>
      <c r="U44" s="900"/>
      <c r="V44" s="900"/>
      <c r="W44" s="1224"/>
      <c r="X44" s="900"/>
      <c r="Y44" s="900"/>
      <c r="Z44" s="900"/>
      <c r="AA44" s="1226"/>
    </row>
    <row r="45" spans="2:27" x14ac:dyDescent="0.25">
      <c r="B45" s="1222"/>
      <c r="C45" s="900"/>
      <c r="D45" s="1223"/>
      <c r="E45" s="1224"/>
      <c r="F45" s="899"/>
      <c r="G45" s="1242" t="str">
        <f>G7</f>
        <v xml:space="preserve"> </v>
      </c>
      <c r="H45" s="1238"/>
      <c r="I45" s="1238"/>
      <c r="J45" s="1238"/>
      <c r="K45" s="1238"/>
      <c r="L45" s="1238"/>
      <c r="M45" s="1238"/>
      <c r="N45" s="1238"/>
      <c r="O45" s="1238"/>
      <c r="P45" s="1223"/>
      <c r="Q45" s="900"/>
      <c r="R45" s="900"/>
      <c r="S45" s="900"/>
      <c r="T45" s="900"/>
      <c r="U45" s="900"/>
      <c r="V45" s="900"/>
      <c r="W45" s="1224"/>
      <c r="X45" s="900"/>
      <c r="Y45" s="900"/>
      <c r="Z45" s="900"/>
      <c r="AA45" s="1226"/>
    </row>
    <row r="46" spans="2:27" x14ac:dyDescent="0.25">
      <c r="B46" s="1222"/>
      <c r="C46" s="900"/>
      <c r="D46" s="1223"/>
      <c r="E46" s="1224"/>
      <c r="F46" s="899"/>
      <c r="G46" s="1223"/>
      <c r="H46" s="1223"/>
      <c r="I46" s="1223"/>
      <c r="J46" s="1223"/>
      <c r="K46" s="1223"/>
      <c r="L46" s="1223"/>
      <c r="M46" s="1223"/>
      <c r="N46" s="1223"/>
      <c r="O46" s="1223"/>
      <c r="P46" s="1223"/>
      <c r="Q46" s="900"/>
      <c r="R46" s="900"/>
      <c r="S46" s="900"/>
      <c r="T46" s="900"/>
      <c r="U46" s="900"/>
      <c r="V46" s="900"/>
      <c r="W46" s="1224"/>
      <c r="X46" s="900"/>
      <c r="Y46" s="900"/>
      <c r="Z46" s="900"/>
      <c r="AA46" s="1226"/>
    </row>
    <row r="47" spans="2:27" x14ac:dyDescent="0.25">
      <c r="B47" s="1239"/>
      <c r="C47" s="1240"/>
      <c r="D47" s="1240"/>
      <c r="E47" s="1240"/>
      <c r="F47" s="1240"/>
      <c r="G47" s="1240"/>
      <c r="H47" s="1240"/>
      <c r="I47" s="1240"/>
      <c r="J47" s="1240"/>
      <c r="K47" s="1240"/>
      <c r="L47" s="1240"/>
      <c r="M47" s="1240"/>
      <c r="N47" s="1240"/>
      <c r="O47" s="1240"/>
      <c r="P47" s="1240"/>
      <c r="Q47" s="1240"/>
      <c r="R47" s="1240"/>
      <c r="S47" s="1240"/>
      <c r="T47" s="1240"/>
      <c r="U47" s="1240"/>
      <c r="V47" s="1240"/>
      <c r="W47" s="1240"/>
      <c r="X47" s="1240"/>
      <c r="Y47" s="1240"/>
      <c r="Z47" s="1240"/>
      <c r="AA47" s="1241"/>
    </row>
  </sheetData>
  <mergeCells count="5">
    <mergeCell ref="G19:G20"/>
    <mergeCell ref="L19:L20"/>
    <mergeCell ref="Q19:Q20"/>
    <mergeCell ref="G23:G24"/>
    <mergeCell ref="L23:L24"/>
  </mergeCells>
  <pageMargins left="0.7" right="0.7" top="0.75" bottom="0.75" header="0.3" footer="0.3"/>
  <pageSetup paperSize="14" scale="71"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66"/>
  </sheetPr>
  <dimension ref="B1:BB489"/>
  <sheetViews>
    <sheetView showGridLines="0" view="pageBreakPreview" topLeftCell="A96" zoomScaleSheetLayoutView="100" workbookViewId="0">
      <selection activeCell="B117" sqref="B117:AR117"/>
    </sheetView>
  </sheetViews>
  <sheetFormatPr defaultRowHeight="12.75" x14ac:dyDescent="0.2"/>
  <cols>
    <col min="1" max="1" width="1.42578125" customWidth="1"/>
    <col min="2" max="2" width="3.7109375" customWidth="1"/>
    <col min="3" max="3" width="2.85546875" customWidth="1"/>
    <col min="4" max="4" width="1.85546875" customWidth="1"/>
    <col min="5" max="7" width="2.85546875" customWidth="1"/>
    <col min="8" max="9" width="3.28515625" customWidth="1"/>
    <col min="10" max="11" width="2.85546875" customWidth="1"/>
    <col min="12" max="12" width="2.5703125" customWidth="1"/>
    <col min="13" max="19" width="2.85546875" customWidth="1"/>
    <col min="20" max="20" width="3.28515625" customWidth="1"/>
    <col min="21" max="29" width="2.85546875" customWidth="1"/>
    <col min="30" max="30" width="2.7109375" customWidth="1"/>
    <col min="31" max="32" width="2.85546875" customWidth="1"/>
    <col min="33" max="33" width="3.28515625" customWidth="1"/>
    <col min="34" max="44" width="2.85546875" customWidth="1"/>
    <col min="45" max="45" width="3.7109375" customWidth="1"/>
    <col min="46" max="50" width="2.85546875" customWidth="1"/>
    <col min="51" max="51" width="13.7109375" bestFit="1" customWidth="1"/>
    <col min="52" max="53" width="2.85546875" customWidth="1"/>
    <col min="54" max="54" width="4.140625" customWidth="1"/>
    <col min="55" max="100" width="2.85546875" customWidth="1"/>
    <col min="101" max="194" width="3.85546875" customWidth="1"/>
  </cols>
  <sheetData>
    <row r="1" spans="2:52" ht="9.9499999999999993" customHeight="1" x14ac:dyDescent="0.2">
      <c r="B1" s="1"/>
      <c r="C1" s="7"/>
      <c r="D1" s="7"/>
      <c r="E1" s="7"/>
      <c r="F1" s="7"/>
      <c r="AS1" s="1"/>
    </row>
    <row r="2" spans="2:52" ht="20.100000000000001" customHeight="1" x14ac:dyDescent="0.2">
      <c r="B2" s="2167" t="s">
        <v>186</v>
      </c>
      <c r="C2" s="94"/>
      <c r="D2" s="2180" t="s">
        <v>16</v>
      </c>
      <c r="E2" s="2180"/>
      <c r="F2" s="2180"/>
      <c r="G2" s="2180"/>
      <c r="H2" s="2180"/>
      <c r="I2" s="2180"/>
      <c r="J2" s="2180"/>
      <c r="K2" s="2180"/>
      <c r="L2" s="2180"/>
      <c r="M2" s="121"/>
      <c r="N2" s="2109" t="s">
        <v>187</v>
      </c>
      <c r="O2" s="2110"/>
      <c r="P2" s="2110"/>
      <c r="Q2" s="2110"/>
      <c r="R2" s="2110"/>
      <c r="S2" s="2110"/>
      <c r="T2" s="2110"/>
      <c r="U2" s="2110"/>
      <c r="V2" s="2110"/>
      <c r="W2" s="2110"/>
      <c r="X2" s="2110"/>
      <c r="Y2" s="2110"/>
      <c r="Z2" s="2110"/>
      <c r="AA2" s="2110"/>
      <c r="AB2" s="2110"/>
      <c r="AC2" s="2110"/>
      <c r="AD2" s="2110"/>
      <c r="AE2" s="2110"/>
      <c r="AF2" s="2110"/>
      <c r="AG2" s="2110"/>
      <c r="AH2" s="2110"/>
      <c r="AI2" s="2111"/>
      <c r="AJ2" s="2098" t="s">
        <v>189</v>
      </c>
      <c r="AK2" s="54"/>
      <c r="AM2" s="37">
        <v>2007</v>
      </c>
      <c r="AN2" s="2100"/>
      <c r="AO2" s="2100"/>
      <c r="AP2" s="2100"/>
      <c r="AQ2" s="2100"/>
      <c r="AR2" s="2100"/>
      <c r="AS2" s="37"/>
    </row>
    <row r="3" spans="2:52" ht="20.100000000000001" customHeight="1" thickBot="1" x14ac:dyDescent="0.3">
      <c r="B3" s="2167"/>
      <c r="C3" s="94"/>
      <c r="D3" s="2180"/>
      <c r="E3" s="2180"/>
      <c r="F3" s="2180"/>
      <c r="G3" s="2180"/>
      <c r="H3" s="2180"/>
      <c r="I3" s="2180"/>
      <c r="J3" s="2180"/>
      <c r="K3" s="2180"/>
      <c r="L3" s="2180"/>
      <c r="M3" s="121"/>
      <c r="N3" s="2181" t="s">
        <v>188</v>
      </c>
      <c r="O3" s="2182"/>
      <c r="P3" s="2182"/>
      <c r="Q3" s="2182"/>
      <c r="R3" s="2182"/>
      <c r="S3" s="2182"/>
      <c r="T3" s="2182"/>
      <c r="U3" s="2182"/>
      <c r="V3" s="2182"/>
      <c r="W3" s="2182"/>
      <c r="X3" s="2182"/>
      <c r="Y3" s="2182"/>
      <c r="Z3" s="2182"/>
      <c r="AA3" s="2182"/>
      <c r="AB3" s="2182"/>
      <c r="AC3" s="2182"/>
      <c r="AD3" s="2182"/>
      <c r="AE3" s="2182"/>
      <c r="AF3" s="2182"/>
      <c r="AG3" s="2182"/>
      <c r="AH3" s="2182"/>
      <c r="AI3" s="2183"/>
      <c r="AJ3" s="2098"/>
      <c r="AK3" s="2083">
        <f>'GENERAL INFO'!F31</f>
        <v>0</v>
      </c>
      <c r="AL3" s="2083"/>
      <c r="AM3" s="2083">
        <f>'GENERAL INFO'!G31</f>
        <v>0</v>
      </c>
      <c r="AN3" s="2083"/>
      <c r="AO3" s="2083">
        <f>'GENERAL INFO'!H31</f>
        <v>0</v>
      </c>
      <c r="AP3" s="2083"/>
      <c r="AQ3" s="2083">
        <f>'GENERAL INFO'!I31</f>
        <v>0</v>
      </c>
      <c r="AR3" s="2083"/>
      <c r="AS3" s="37"/>
    </row>
    <row r="4" spans="2:52" ht="14.25" customHeight="1" x14ac:dyDescent="0.2">
      <c r="B4" s="2167"/>
      <c r="D4" s="2180"/>
      <c r="E4" s="2180"/>
      <c r="F4" s="2180"/>
      <c r="G4" s="2180"/>
      <c r="H4" s="2180"/>
      <c r="I4" s="2180"/>
      <c r="J4" s="2180"/>
      <c r="K4" s="2180"/>
      <c r="L4" s="2180"/>
      <c r="M4" s="121"/>
      <c r="N4" s="409" t="s">
        <v>547</v>
      </c>
      <c r="O4" s="8"/>
      <c r="P4" s="8"/>
      <c r="Q4" s="22"/>
      <c r="R4" s="8"/>
      <c r="S4" s="8"/>
      <c r="T4" s="8"/>
      <c r="U4" s="8"/>
      <c r="V4" s="8"/>
      <c r="W4" s="8"/>
      <c r="X4" s="8"/>
      <c r="Y4" s="8"/>
      <c r="Z4" s="8"/>
      <c r="AA4" s="8"/>
      <c r="AB4" s="8"/>
      <c r="AC4" s="8"/>
      <c r="AD4" s="8"/>
      <c r="AE4" s="8"/>
      <c r="AF4" s="8"/>
      <c r="AG4" s="8"/>
      <c r="AH4" s="8"/>
      <c r="AI4" s="8"/>
      <c r="AJ4" s="2098"/>
      <c r="AK4" s="2083"/>
      <c r="AL4" s="2083"/>
      <c r="AM4" s="2083"/>
      <c r="AN4" s="2083"/>
      <c r="AO4" s="2083"/>
      <c r="AP4" s="2083"/>
      <c r="AQ4" s="2083"/>
      <c r="AR4" s="2083"/>
      <c r="AS4" s="37"/>
    </row>
    <row r="5" spans="2:52" ht="14.25" customHeight="1" x14ac:dyDescent="0.2">
      <c r="B5" s="2167"/>
      <c r="C5" s="2129" t="s">
        <v>304</v>
      </c>
      <c r="D5" s="2129"/>
      <c r="E5" s="2129"/>
      <c r="F5" s="2129"/>
      <c r="G5" s="2129"/>
      <c r="H5" s="2129"/>
      <c r="I5" s="2129"/>
      <c r="J5" s="2129"/>
      <c r="K5" s="2129"/>
      <c r="L5" s="2130"/>
      <c r="M5" s="2131"/>
      <c r="N5" s="145" t="s">
        <v>24</v>
      </c>
      <c r="O5" s="319" t="s">
        <v>555</v>
      </c>
      <c r="P5" s="8"/>
      <c r="Q5" s="22"/>
      <c r="R5" s="8"/>
      <c r="S5" s="8"/>
      <c r="T5" s="8"/>
      <c r="U5" s="8"/>
      <c r="V5" s="8"/>
      <c r="W5" s="8"/>
      <c r="X5" s="8"/>
      <c r="Y5" s="8"/>
      <c r="Z5" s="8"/>
      <c r="AA5" s="8"/>
      <c r="AB5" s="8"/>
      <c r="AC5" s="8"/>
      <c r="AD5" s="8"/>
      <c r="AE5" s="8"/>
      <c r="AF5" s="8"/>
      <c r="AG5" s="8"/>
      <c r="AH5" s="8"/>
      <c r="AI5" s="8"/>
      <c r="AJ5" s="2098"/>
      <c r="AK5" s="283"/>
      <c r="AL5" s="283"/>
      <c r="AM5" s="283"/>
      <c r="AN5" s="283"/>
      <c r="AO5" s="283"/>
      <c r="AP5" s="283"/>
      <c r="AQ5" s="283"/>
      <c r="AR5" s="283"/>
      <c r="AS5" s="37"/>
    </row>
    <row r="6" spans="2:52" ht="14.25" customHeight="1" x14ac:dyDescent="0.2">
      <c r="B6" s="2167"/>
      <c r="C6" s="2129" t="s">
        <v>307</v>
      </c>
      <c r="D6" s="2129"/>
      <c r="E6" s="2129"/>
      <c r="F6" s="2129"/>
      <c r="G6" s="2129"/>
      <c r="H6" s="2129"/>
      <c r="I6" s="2129"/>
      <c r="J6" s="2129"/>
      <c r="K6" s="2129"/>
      <c r="L6" s="2130"/>
      <c r="M6" s="2131"/>
      <c r="N6" s="145" t="s">
        <v>24</v>
      </c>
      <c r="O6" s="319" t="s">
        <v>286</v>
      </c>
      <c r="P6" s="8"/>
      <c r="Q6" s="22"/>
      <c r="R6" s="8"/>
      <c r="S6" s="8"/>
      <c r="T6" s="8"/>
      <c r="U6" s="8"/>
      <c r="V6" s="8"/>
      <c r="W6" s="8"/>
      <c r="X6" s="8"/>
      <c r="Y6" s="8"/>
      <c r="Z6" s="8"/>
      <c r="AA6" s="8"/>
      <c r="AB6" s="8"/>
      <c r="AC6" s="8"/>
      <c r="AD6" s="8"/>
      <c r="AE6" s="8"/>
      <c r="AF6" s="8"/>
      <c r="AG6" s="8"/>
      <c r="AH6" s="8"/>
      <c r="AI6" s="8"/>
      <c r="AJ6" s="2098"/>
      <c r="AK6" s="1540" t="str">
        <f>IF('GENERAL INFO'!T33&gt;0,"X","")</f>
        <v/>
      </c>
      <c r="AL6" s="522" t="s">
        <v>638</v>
      </c>
      <c r="AM6" s="283"/>
      <c r="AN6" s="283"/>
      <c r="AO6" s="284"/>
      <c r="AP6" s="284"/>
      <c r="AQ6" s="284"/>
      <c r="AR6" s="284"/>
      <c r="AS6" s="37"/>
    </row>
    <row r="7" spans="2:52" ht="14.25" customHeight="1" thickBot="1" x14ac:dyDescent="0.25">
      <c r="B7" s="2168"/>
      <c r="C7" s="2"/>
      <c r="D7" s="321"/>
      <c r="E7" s="2185" t="s">
        <v>306</v>
      </c>
      <c r="F7" s="2185"/>
      <c r="G7" s="2185"/>
      <c r="H7" s="2185"/>
      <c r="I7" s="2185"/>
      <c r="J7" s="2185"/>
      <c r="K7" s="322"/>
      <c r="L7" s="73"/>
      <c r="M7" s="93"/>
      <c r="N7" s="146" t="s">
        <v>24</v>
      </c>
      <c r="O7" s="320" t="s">
        <v>556</v>
      </c>
      <c r="P7" s="2"/>
      <c r="Q7" s="3"/>
      <c r="R7" s="2"/>
      <c r="S7" s="2"/>
      <c r="T7" s="2"/>
      <c r="U7" s="2"/>
      <c r="V7" s="2"/>
      <c r="W7" s="2"/>
      <c r="X7" s="2"/>
      <c r="Y7" s="2"/>
      <c r="Z7" s="2"/>
      <c r="AA7" s="2"/>
      <c r="AB7" s="2"/>
      <c r="AC7" s="2"/>
      <c r="AD7" s="2"/>
      <c r="AE7" s="2"/>
      <c r="AF7" s="2"/>
      <c r="AG7" s="2"/>
      <c r="AH7" s="2"/>
      <c r="AI7" s="2"/>
      <c r="AJ7" s="2099"/>
      <c r="AK7" s="2"/>
      <c r="AL7" s="2"/>
      <c r="AM7" s="39"/>
      <c r="AN7" s="39"/>
      <c r="AO7" s="39"/>
      <c r="AP7" s="39"/>
      <c r="AQ7" s="39"/>
      <c r="AR7" s="39"/>
      <c r="AS7" s="37"/>
    </row>
    <row r="8" spans="2:52" ht="2.1" customHeight="1" x14ac:dyDescent="0.3">
      <c r="F8" s="40"/>
      <c r="G8" s="37"/>
      <c r="H8" s="37"/>
      <c r="I8" s="37"/>
      <c r="J8" s="37"/>
      <c r="K8" s="37"/>
      <c r="L8" s="37"/>
      <c r="M8" s="38"/>
      <c r="N8" s="36"/>
      <c r="O8" s="8"/>
      <c r="P8" s="8"/>
      <c r="Q8" s="22"/>
      <c r="R8" s="8"/>
      <c r="S8" s="8"/>
      <c r="T8" s="8"/>
      <c r="U8" s="8"/>
      <c r="V8" s="8"/>
      <c r="W8" s="8"/>
      <c r="X8" s="8"/>
      <c r="Y8" s="8"/>
      <c r="Z8" s="8"/>
      <c r="AA8" s="8"/>
      <c r="AB8" s="8"/>
      <c r="AC8" s="8"/>
      <c r="AD8" s="8"/>
      <c r="AE8" s="8"/>
      <c r="AF8" s="8"/>
      <c r="AG8" s="8"/>
      <c r="AH8" s="8"/>
      <c r="AI8" s="8"/>
      <c r="AJ8" s="8"/>
      <c r="AK8" s="43"/>
      <c r="AL8" s="40"/>
      <c r="AM8" s="37"/>
      <c r="AN8" s="37"/>
      <c r="AO8" s="37"/>
      <c r="AP8" s="37"/>
      <c r="AQ8" s="37"/>
      <c r="AR8" s="37"/>
      <c r="AS8" s="37"/>
    </row>
    <row r="9" spans="2:52" ht="14.25" customHeight="1" x14ac:dyDescent="0.25">
      <c r="B9" s="103"/>
      <c r="C9" s="2186" t="s">
        <v>303</v>
      </c>
      <c r="D9" s="2186"/>
      <c r="E9" s="2186"/>
      <c r="F9" s="2186"/>
      <c r="G9" t="s">
        <v>24</v>
      </c>
      <c r="H9" s="178" t="s">
        <v>557</v>
      </c>
      <c r="I9" s="179"/>
      <c r="J9" s="179"/>
      <c r="K9" s="179"/>
      <c r="L9" s="179"/>
      <c r="M9" s="179"/>
      <c r="N9" s="179"/>
      <c r="O9" s="179"/>
      <c r="P9" s="179"/>
      <c r="Q9" s="179"/>
      <c r="R9" s="179"/>
      <c r="S9" s="149" t="s">
        <v>24</v>
      </c>
      <c r="T9" s="2184" t="s">
        <v>558</v>
      </c>
      <c r="U9" s="2184"/>
      <c r="V9" s="2184"/>
      <c r="W9" s="2184"/>
      <c r="X9" s="2184"/>
      <c r="Y9" s="2184"/>
      <c r="Z9" s="2184"/>
      <c r="AA9" s="2184"/>
      <c r="AB9" s="2184"/>
      <c r="AC9" s="2184"/>
      <c r="AD9" s="2184"/>
      <c r="AE9" s="150" t="s">
        <v>24</v>
      </c>
      <c r="AF9" s="180" t="s">
        <v>190</v>
      </c>
      <c r="AG9" s="175"/>
      <c r="AH9" s="175"/>
      <c r="AI9" s="175"/>
      <c r="AJ9" s="176"/>
      <c r="AK9" s="521"/>
      <c r="AL9" s="2097" t="s">
        <v>559</v>
      </c>
      <c r="AM9" s="2097"/>
      <c r="AN9" s="2097"/>
      <c r="AO9" s="2097"/>
      <c r="AP9" s="2097"/>
      <c r="AQ9" s="2097"/>
      <c r="AR9" s="2097"/>
      <c r="AS9" s="52"/>
      <c r="AY9" s="15"/>
      <c r="AZ9" s="15"/>
    </row>
    <row r="10" spans="2:52" ht="5.25" customHeight="1" thickBot="1" x14ac:dyDescent="0.25">
      <c r="B10" s="2"/>
      <c r="C10" s="147"/>
      <c r="D10" s="147"/>
      <c r="E10" s="147"/>
      <c r="F10" s="41"/>
      <c r="G10" s="151"/>
      <c r="H10" s="151"/>
      <c r="I10" s="151"/>
      <c r="J10" s="151"/>
      <c r="K10" s="151"/>
      <c r="L10" s="151"/>
      <c r="M10" s="151"/>
      <c r="N10" s="152"/>
      <c r="O10" s="153"/>
      <c r="P10" s="147"/>
      <c r="Q10" s="154"/>
      <c r="R10" s="147"/>
      <c r="S10" s="147"/>
      <c r="T10" s="147"/>
      <c r="U10" s="147"/>
      <c r="V10" s="147"/>
      <c r="W10" s="147"/>
      <c r="X10" s="147"/>
      <c r="Y10" s="147"/>
      <c r="Z10" s="147"/>
      <c r="AA10" s="147"/>
      <c r="AB10" s="147"/>
      <c r="AC10" s="147"/>
      <c r="AD10" s="147"/>
      <c r="AE10" s="147"/>
      <c r="AF10" s="147"/>
      <c r="AG10" s="147"/>
      <c r="AH10" s="147"/>
      <c r="AI10" s="147"/>
      <c r="AJ10" s="147"/>
      <c r="AK10" s="147"/>
      <c r="AL10" s="41"/>
      <c r="AM10" s="31"/>
      <c r="AN10" s="14"/>
      <c r="AO10" s="14"/>
      <c r="AP10" s="14"/>
      <c r="AQ10" s="14"/>
      <c r="AR10" s="14"/>
      <c r="AS10" s="13"/>
    </row>
    <row r="11" spans="2:52" ht="2.25" customHeight="1" x14ac:dyDescent="0.2">
      <c r="B11" s="2091" t="s">
        <v>191</v>
      </c>
      <c r="C11" s="2092"/>
      <c r="D11" s="131"/>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20"/>
      <c r="AS11" s="8"/>
    </row>
    <row r="12" spans="2:52" ht="20.100000000000001" customHeight="1" x14ac:dyDescent="0.25">
      <c r="B12" s="2093"/>
      <c r="C12" s="2094"/>
      <c r="D12" s="132"/>
      <c r="E12" s="65" t="s">
        <v>192</v>
      </c>
      <c r="G12" s="65"/>
      <c r="H12" s="65"/>
      <c r="I12" s="65"/>
      <c r="J12" s="66"/>
      <c r="K12" s="66" t="s">
        <v>29</v>
      </c>
      <c r="L12" s="1541" t="str">
        <f>LEFT(npwp01,1)</f>
        <v/>
      </c>
      <c r="M12" s="1541" t="str">
        <f>MID(npwp01,2,1)</f>
        <v/>
      </c>
      <c r="N12" s="1293"/>
      <c r="O12" s="1541" t="str">
        <f>MID(npwp01,3,1)</f>
        <v/>
      </c>
      <c r="P12" s="1541" t="str">
        <f>MID(npwp01,4,1)</f>
        <v/>
      </c>
      <c r="Q12" s="1541" t="str">
        <f>MID(npwp01,5,1)</f>
        <v/>
      </c>
      <c r="R12" s="1293"/>
      <c r="S12" s="1541" t="str">
        <f>MID(npwp01,6,1)</f>
        <v/>
      </c>
      <c r="T12" s="1541" t="str">
        <f>MID(npwp01,7,1)</f>
        <v/>
      </c>
      <c r="U12" s="1541" t="str">
        <f>MID(npwp01,8,1)</f>
        <v/>
      </c>
      <c r="V12" s="1293"/>
      <c r="W12" s="1541" t="str">
        <f>MID(npwp01,9,1)</f>
        <v/>
      </c>
      <c r="X12" s="1293"/>
      <c r="Y12" s="1541" t="str">
        <f>MID(npwp01,10,1)</f>
        <v/>
      </c>
      <c r="Z12" s="1541" t="str">
        <f>MID(npwp01,11,1)</f>
        <v/>
      </c>
      <c r="AA12" s="1541" t="str">
        <f>MID(npwp01,12,1)</f>
        <v/>
      </c>
      <c r="AB12" s="1293"/>
      <c r="AC12" s="1541" t="str">
        <f>MID(npwp01,13,1)</f>
        <v/>
      </c>
      <c r="AD12" s="1541" t="str">
        <f>MID(npwp01,14,1)</f>
        <v/>
      </c>
      <c r="AE12" s="1541" t="str">
        <f>MID(npwp01,15,1)</f>
        <v/>
      </c>
      <c r="AF12" s="359"/>
      <c r="AG12" s="359"/>
      <c r="AH12" s="359"/>
      <c r="AI12" s="353"/>
      <c r="AJ12" s="354"/>
      <c r="AK12" s="354"/>
      <c r="AL12" s="354"/>
      <c r="AM12" s="354"/>
      <c r="AN12" s="354"/>
      <c r="AO12" s="354"/>
      <c r="AP12" s="354"/>
      <c r="AQ12" s="354"/>
      <c r="AR12" s="74"/>
    </row>
    <row r="13" spans="2:52" ht="3.95" customHeight="1" x14ac:dyDescent="0.25">
      <c r="B13" s="2093"/>
      <c r="C13" s="2094"/>
      <c r="D13" s="132"/>
      <c r="E13" s="65"/>
      <c r="G13" s="65"/>
      <c r="H13" s="65"/>
      <c r="I13" s="65"/>
      <c r="J13" s="66"/>
      <c r="K13" s="66"/>
      <c r="L13" s="359"/>
      <c r="M13" s="359"/>
      <c r="N13" s="359"/>
      <c r="O13" s="359"/>
      <c r="P13" s="359"/>
      <c r="Q13" s="359"/>
      <c r="R13" s="359"/>
      <c r="S13" s="359"/>
      <c r="T13" s="359"/>
      <c r="U13" s="359"/>
      <c r="V13" s="359"/>
      <c r="W13" s="359"/>
      <c r="X13" s="359"/>
      <c r="Y13" s="359"/>
      <c r="Z13" s="359"/>
      <c r="AA13" s="359"/>
      <c r="AB13" s="359"/>
      <c r="AC13" s="359"/>
      <c r="AD13" s="359"/>
      <c r="AE13" s="359"/>
      <c r="AF13" s="359"/>
      <c r="AG13" s="359"/>
      <c r="AH13" s="359"/>
      <c r="AI13" s="353"/>
      <c r="AJ13" s="354"/>
      <c r="AK13" s="354"/>
      <c r="AL13" s="354"/>
      <c r="AM13" s="354"/>
      <c r="AN13" s="354"/>
      <c r="AO13" s="354"/>
      <c r="AP13" s="354"/>
      <c r="AQ13" s="354"/>
      <c r="AR13" s="74"/>
    </row>
    <row r="14" spans="2:52" ht="20.100000000000001" customHeight="1" x14ac:dyDescent="0.25">
      <c r="B14" s="2093"/>
      <c r="C14" s="2094"/>
      <c r="D14" s="132"/>
      <c r="E14" s="18" t="s">
        <v>193</v>
      </c>
      <c r="F14" s="307"/>
      <c r="G14" s="65"/>
      <c r="H14" s="65"/>
      <c r="I14" s="65"/>
      <c r="J14" s="65"/>
      <c r="K14" s="65" t="s">
        <v>29</v>
      </c>
      <c r="L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",name01,1)),1)),1)))&gt;32,UPPER(LEFT(LEFT(name01,FIND("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",name01,1)),1)),1)),1)+1),1)),UPPER(LEFT(LEFT(name01,FIND("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",name01,1)),1)),1)),1))),UPPER(LEFT(LEFT(name01,FIND(" ",name01,1))&amp;LEFT(MID(name01,FIND(" ",name01,1)+1,LEN(name01)-FIND(" ",name01,1)),1)&amp;" "&amp;RIGHT(MID(name01,FIND(" ",name01,1)+1,LEN(name01)-FIND(" ",name01,1)),LEN(MID(name01,FIND(" ",name01,1)+1,LEN(name01)-FIND(" ",name01,1)))-FIND(" ",MID(name01,FIND(" ",name01,1)+1,LEN(name01)-FIND(" ",name01,1)),1)),1))),UPPER(LEFT(name01,1)))</f>
        <v/>
      </c>
      <c r="M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",name01,1)),1)),1)),2,1))),UPPER(MID(LEFT(name01,FIND(" ",name01,1))&amp;LEFT(MID(name01,FIND(" ",name01,1)+1,LEN(name01)-FIND(" ",name01,1)),1)&amp;" "&amp;RIGHT(MID(name01,FIND(" ",name01,1)+1,LEN(name01)-FIND(" ",name01,1)),LEN(MID(name01,FIND(" ",name01,1)+1,LEN(name01)-FIND(" ",name01,1)))-FIND(" ",MID(name01,FIND(" ",name01,1)+1,LEN(name01)-FIND(" ",name01,1)),1)),2,1))),UPPER(MID(name01,2,1)))</f>
        <v/>
      </c>
      <c r="N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",name01,1)),1)),1)),3,1))),UPPER(MID(LEFT(name01,FIND(" ",name01,1))&amp;LEFT(MID(name01,FIND(" ",name01,1)+1,LEN(name01)-FIND(" ",name01,1)),1)&amp;" "&amp;RIGHT(MID(name01,FIND(" ",name01,1)+1,LEN(name01)-FIND(" ",name01,1)),LEN(MID(name01,FIND(" ",name01,1)+1,LEN(name01)-FIND(" ",name01,1)))-FIND(" ",MID(name01,FIND(" ",name01,1)+1,LEN(name01)-FIND(" ",name01,1)),1)),3,1))),UPPER(MID(name01,3,1)))</f>
        <v/>
      </c>
      <c r="O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",name01,1)),1)),1)),1)+1),4,1)),UPPER(MID(LEFT(name01,FIND("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",name01,1)),1)),1)),4,1))),UPPER(MID(LEFT(name01,FIND(" ",name01,1))&amp;LEFT(MID(name01,FIND(" ",name01,1)+1,LEN(name01)-FIND(" ",name01,1)),1)&amp;" "&amp;RIGHT(MID(name01,FIND(" ",name01,1)+1,LEN(name01)-FIND(" ",name01,1)),LEN(MID(name01,FIND(" ",name01,1)+1,LEN(name01)-FIND(" ",name01,1)))-FIND(" ",MID(name01,FIND(" ",name01,1)+1,LEN(name01)-FIND(" ",name01,1)),1)),4,1))),UPPER(MID(name01,4,1)))</f>
        <v/>
      </c>
      <c r="P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",name01,1)),1)),1)),1)+1),5,1)),UPPER(MID(LEFT(name01,FIND("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",name01,1)),1)),1)),5,1))),UPPER(MID(LEFT(name01,FIND(" ",name01,1))&amp;LEFT(MID(name01,FIND(" ",name01,1)+1,LEN(name01)-FIND(" ",name01,1)),1)&amp;" "&amp;RIGHT(MID(name01,FIND(" ",name01,1)+1,LEN(name01)-FIND(" ",name01,1)),LEN(MID(name01,FIND(" ",name01,1)+1,LEN(name01)-FIND(" ",name01,1)))-FIND(" ",MID(name01,FIND(" ",name01,1)+1,LEN(name01)-FIND(" ",name01,1)),1)),5,1))),UPPER(MID(name01,5,1)))</f>
        <v/>
      </c>
      <c r="Q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",name01,1)),1)),1)),1)+1),6,1)),UPPER(MID(LEFT(name01,FIND("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",name01,1)),1)),1)),6,1))),UPPER(MID(LEFT(name01,FIND(" ",name01,1))&amp;LEFT(MID(name01,FIND(" ",name01,1)+1,LEN(name01)-FIND(" ",name01,1)),1)&amp;" "&amp;RIGHT(MID(name01,FIND(" ",name01,1)+1,LEN(name01)-FIND(" ",name01,1)),LEN(MID(name01,FIND(" ",name01,1)+1,LEN(name01)-FIND(" ",name01,1)))-FIND(" ",MID(name01,FIND(" ",name01,1)+1,LEN(name01)-FIND(" ",name01,1)),1)),6,1))),UPPER(MID(name01,6,1)))</f>
        <v/>
      </c>
      <c r="R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",name01,1)),1)),1)),1)+1),7,1)),UPPER(MID(LEFT(name01,FIND("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",name01,1)),1)),1)),7,1))),UPPER(MID(LEFT(name01,FIND(" ",name01,1))&amp;LEFT(MID(name01,FIND(" ",name01,1)+1,LEN(name01)-FIND(" ",name01,1)),1)&amp;" "&amp;RIGHT(MID(name01,FIND(" ",name01,1)+1,LEN(name01)-FIND(" ",name01,1)),LEN(MID(name01,FIND(" ",name01,1)+1,LEN(name01)-FIND(" ",name01,1)))-FIND(" ",MID(name01,FIND(" ",name01,1)+1,LEN(name01)-FIND(" ",name01,1)),1)),7,1))),UPPER(MID(name01,7,1)))</f>
        <v/>
      </c>
      <c r="S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",name01,1)),1)),1)),1)+1),8,1)),UPPER(MID(LEFT(name01,FIND("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",name01,1)),1)),1)),8,1))),UPPER(MID(LEFT(name01,FIND(" ",name01,1))&amp;LEFT(MID(name01,FIND(" ",name01,1)+1,LEN(name01)-FIND(" ",name01,1)),1)&amp;" "&amp;RIGHT(MID(name01,FIND(" ",name01,1)+1,LEN(name01)-FIND(" ",name01,1)),LEN(MID(name01,FIND(" ",name01,1)+1,LEN(name01)-FIND(" ",name01,1)))-FIND(" ",MID(name01,FIND(" ",name01,1)+1,LEN(name01)-FIND(" ",name01,1)),1)),8,1))),UPPER(MID(name01,8,1)))</f>
        <v/>
      </c>
      <c r="T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",name01,1)),1)),1)),1)+1),9,1)),UPPER(MID(LEFT(name01,FIND("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",name01,1)),1)),1)),9,1))),UPPER(MID(LEFT(name01,FIND(" ",name01,1))&amp;LEFT(MID(name01,FIND(" ",name01,1)+1,LEN(name01)-FIND(" ",name01,1)),1)&amp;" "&amp;RIGHT(MID(name01,FIND(" ",name01,1)+1,LEN(name01)-FIND(" ",name01,1)),LEN(MID(name01,FIND(" ",name01,1)+1,LEN(name01)-FIND(" ",name01,1)))-FIND(" ",MID(name01,FIND(" ",name01,1)+1,LEN(name01)-FIND(" ",name01,1)),1)),9,1))),UPPER(MID(name01,9,1)))</f>
        <v/>
      </c>
      <c r="U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",name01,1)),1)),1)),1)+1),10,1)),UPPER(MID(LEFT(name01,FIND("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",name01,1)),1)),1)),10,1))),UPPER(MID(LEFT(name01,FIND(" ",name01,1))&amp;LEFT(MID(name01,FIND(" ",name01,1)+1,LEN(name01)-FIND(" ",name01,1)),1)&amp;" "&amp;RIGHT(MID(name01,FIND(" ",name01,1)+1,LEN(name01)-FIND(" ",name01,1)),LEN(MID(name01,FIND(" ",name01,1)+1,LEN(name01)-FIND(" ",name01,1)))-FIND(" ",MID(name01,FIND(" ",name01,1)+1,LEN(name01)-FIND(" ",name01,1)),1)),10,1))),UPPER(MID(name01,10,1)))</f>
        <v/>
      </c>
      <c r="V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",name01,1)),1)),1)),1)+1),11,1)),UPPER(MID(LEFT(name01,FIND("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",name01,1)),1)),1)),11,1))),UPPER(MID(LEFT(name01,FIND(" ",name01,1))&amp;LEFT(MID(name01,FIND(" ",name01,1)+1,LEN(name01)-FIND(" ",name01,1)),1)&amp;" "&amp;RIGHT(MID(name01,FIND(" ",name01,1)+1,LEN(name01)-FIND(" ",name01,1)),LEN(MID(name01,FIND(" ",name01,1)+1,LEN(name01)-FIND(" ",name01,1)))-FIND(" ",MID(name01,FIND(" ",name01,1)+1,LEN(name01)-FIND(" ",name01,1)),1)),11,1))),UPPER(MID(name01,11,1)))</f>
        <v/>
      </c>
      <c r="W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",name01,1)),1)),1)),12,1))),UPPER(MID(LEFT(name01,FIND(" ",name01,1))&amp;LEFT(MID(name01,FIND(" ",name01,1)+1,LEN(name01)-FIND(" ",name01,1)),1)&amp;" "&amp;RIGHT(MID(name01,FIND(" ",name01,1)+1,LEN(name01)-FIND(" ",name01,1)),LEN(MID(name01,FIND(" ",name01,1)+1,LEN(name01)-FIND(" ",name01,1)))-FIND(" ",MID(name01,FIND(" ",name01,1)+1,LEN(name01)-FIND(" ",name01,1)),1)),12,1))),UPPER(MID(name01,12,1)))</f>
        <v/>
      </c>
      <c r="X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",name01,1)),1)),1)),1)+1),13,1)),UPPER(MID(LEFT(name01,FIND("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",name01,1)),1)),1)),13,1))),UPPER(MID(LEFT(name01,FIND(" ",name01,1))&amp;LEFT(MID(name01,FIND(" ",name01,1)+1,LEN(name01)-FIND(" ",name01,1)),1)&amp;" "&amp;RIGHT(MID(name01,FIND(" ",name01,1)+1,LEN(name01)-FIND(" ",name01,1)),LEN(MID(name01,FIND(" ",name01,1)+1,LEN(name01)-FIND(" ",name01,1)))-FIND(" ",MID(name01,FIND(" ",name01,1)+1,LEN(name01)-FIND(" ",name01,1)),1)),13,1))),UPPER(MID(name01,13,1)))</f>
        <v/>
      </c>
      <c r="Y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",name01,1)),1)),1)),1)+1),14,1)),UPPER(MID(LEFT(name01,FIND("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",name01,1)),1)),1)),14,1))),UPPER(MID(LEFT(name01,FIND(" ",name01,1))&amp;LEFT(MID(name01,FIND(" ",name01,1)+1,LEN(name01)-FIND(" ",name01,1)),1)&amp;" "&amp;RIGHT(MID(name01,FIND(" ",name01,1)+1,LEN(name01)-FIND(" ",name01,1)),LEN(MID(name01,FIND(" ",name01,1)+1,LEN(name01)-FIND(" ",name01,1)))-FIND(" ",MID(name01,FIND(" ",name01,1)+1,LEN(name01)-FIND(" ",name01,1)),1)),14,1))),UPPER(MID(name01,14,1)))</f>
        <v/>
      </c>
      <c r="Z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",name01,1)),1)),1)),1)+1),15,1)),UPPER(MID(LEFT(name01,FIND("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",name01,1)),1)),1)),15,1))),UPPER(MID(LEFT(name01,FIND(" ",name01,1))&amp;LEFT(MID(name01,FIND(" ",name01,1)+1,LEN(name01)-FIND(" ",name01,1)),1)&amp;" "&amp;RIGHT(MID(name01,FIND(" ",name01,1)+1,LEN(name01)-FIND(" ",name01,1)),LEN(MID(name01,FIND(" ",name01,1)+1,LEN(name01)-FIND(" ",name01,1)))-FIND(" ",MID(name01,FIND(" ",name01,1)+1,LEN(name01)-FIND(" ",name01,1)),1)),15,1))),UPPER(MID(name01,15,1)))</f>
        <v/>
      </c>
      <c r="AA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",name01,1)),1)),1)),1)+1),16,1)),UPPER(MID(LEFT(name01,FIND("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",name01,1)),1)),1)),16,1))),UPPER(MID(LEFT(name01,FIND(" ",name01,1))&amp;LEFT(MID(name01,FIND(" ",name01,1)+1,LEN(name01)-FIND(" ",name01,1)),1)&amp;" "&amp;RIGHT(MID(name01,FIND(" ",name01,1)+1,LEN(name01)-FIND(" ",name01,1)),LEN(MID(name01,FIND(" ",name01,1)+1,LEN(name01)-FIND(" ",name01,1)))-FIND(" ",MID(name01,FIND(" ",name01,1)+1,LEN(name01)-FIND(" ",name01,1)),1)),16,1))),UPPER(MID(name01,16,1)))</f>
        <v/>
      </c>
      <c r="AB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",name01,1)),1)),1)),1)+1),17,1)),UPPER(MID(LEFT(name01,FIND("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",name01,1)),1)),1)),17,1))),UPPER(MID(LEFT(name01,FIND(" ",name01,1))&amp;LEFT(MID(name01,FIND(" ",name01,1)+1,LEN(name01)-FIND(" ",name01,1)),1)&amp;" "&amp;RIGHT(MID(name01,FIND(" ",name01,1)+1,LEN(name01)-FIND(" ",name01,1)),LEN(MID(name01,FIND(" ",name01,1)+1,LEN(name01)-FIND(" ",name01,1)))-FIND(" ",MID(name01,FIND(" ",name01,1)+1,LEN(name01)-FIND(" ",name01,1)),1)),17,1))),UPPER(MID(name01,17,1)))</f>
        <v/>
      </c>
      <c r="AC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",name01,1)),1)),1)),1)+1),18,1)),UPPER(MID(LEFT(name01,FIND("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",name01,1)),1)),1)),18,1))),UPPER(MID(LEFT(name01,FIND(" ",name01,1))&amp;LEFT(MID(name01,FIND(" ",name01,1)+1,LEN(name01)-FIND(" ",name01,1)),1)&amp;" "&amp;RIGHT(MID(name01,FIND(" ",name01,1)+1,LEN(name01)-FIND(" ",name01,1)),LEN(MID(name01,FIND(" ",name01,1)+1,LEN(name01)-FIND(" ",name01,1)))-FIND(" ",MID(name01,FIND(" ",name01,1)+1,LEN(name01)-FIND(" ",name01,1)),1)),18,1))),UPPER(MID(name01,18,1)))</f>
        <v/>
      </c>
      <c r="AD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",name01,1)),1)),1)),1)+1),19,1)),UPPER(MID(LEFT(name01,FIND("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",name01,1)),1)),1)),19,1))),UPPER(MID(LEFT(name01,FIND(" ",name01,1))&amp;LEFT(MID(name01,FIND(" ",name01,1)+1,LEN(name01)-FIND(" ",name01,1)),1)&amp;" "&amp;RIGHT(MID(name01,FIND(" ",name01,1)+1,LEN(name01)-FIND(" ",name01,1)),LEN(MID(name01,FIND(" ",name01,1)+1,LEN(name01)-FIND(" ",name01,1)))-FIND(" ",MID(name01,FIND(" ",name01,1)+1,LEN(name01)-FIND(" ",name01,1)),1)),19,1))),UPPER(MID(name01,19,1)))</f>
        <v/>
      </c>
      <c r="AE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",name01,1)),1)),1)),1)+1),20,1)),UPPER(MID(LEFT(name01,FIND("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",name01,1)),1)),1)),20,1))),UPPER(MID(LEFT(name01,FIND(" ",name01,1))&amp;LEFT(MID(name01,FIND(" ",name01,1)+1,LEN(name01)-FIND(" ",name01,1)),1)&amp;" "&amp;RIGHT(MID(name01,FIND(" ",name01,1)+1,LEN(name01)-FIND(" ",name01,1)),LEN(MID(name01,FIND(" ",name01,1)+1,LEN(name01)-FIND(" ",name01,1)))-FIND(" ",MID(name01,FIND(" ",name01,1)+1,LEN(name01)-FIND(" ",name01,1)),1)),20,1))),UPPER(MID(name01,20,1)))</f>
        <v/>
      </c>
      <c r="AF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",name01,1)),1)),1)),1)+1),21,1)),UPPER(MID(LEFT(name01,FIND("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",name01,1)),1)),1)),21,1))),UPPER(MID(LEFT(name01,FIND(" ",name01,1))&amp;LEFT(MID(name01,FIND(" ",name01,1)+1,LEN(name01)-FIND(" ",name01,1)),1)&amp;" "&amp;RIGHT(MID(name01,FIND(" ",name01,1)+1,LEN(name01)-FIND(" ",name01,1)),LEN(MID(name01,FIND(" ",name01,1)+1,LEN(name01)-FIND(" ",name01,1)))-FIND(" ",MID(name01,FIND(" ",name01,1)+1,LEN(name01)-FIND(" ",name01,1)),1)),21,1))),UPPER(MID(name01,21,1)))</f>
        <v/>
      </c>
      <c r="AG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",name01,1)),1)),1)),22,1))),UPPER(MID(LEFT(name01,FIND(" ",name01,1))&amp;LEFT(MID(name01,FIND(" ",name01,1)+1,LEN(name01)-FIND(" ",name01,1)),1)&amp;" "&amp;RIGHT(MID(name01,FIND(" ",name01,1)+1,LEN(name01)-FIND(" ",name01,1)),LEN(MID(name01,FIND(" ",name01,1)+1,LEN(name01)-FIND(" ",name01,1)))-FIND(" ",MID(name01,FIND(" ",name01,1)+1,LEN(name01)-FIND(" ",name01,1)),1)),22,1))),UPPER(MID(name01,22,1)))</f>
        <v/>
      </c>
      <c r="AH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",name01,1)),1)),1)),1)+1),23,1)),UPPER(MID(LEFT(name01,FIND("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",name01,1)),1)),1)),23,1))),UPPER(MID(LEFT(name01,FIND(" ",name01,1))&amp;LEFT(MID(name01,FIND(" ",name01,1)+1,LEN(name01)-FIND(" ",name01,1)),1)&amp;" "&amp;RIGHT(MID(name01,FIND(" ",name01,1)+1,LEN(name01)-FIND(" ",name01,1)),LEN(MID(name01,FIND(" ",name01,1)+1,LEN(name01)-FIND(" ",name01,1)))-FIND(" ",MID(name01,FIND(" ",name01,1)+1,LEN(name01)-FIND(" ",name01,1)),1)),23,1))),UPPER(MID(name01,23,1)))</f>
        <v/>
      </c>
      <c r="AI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",name01,1)),1)),1)),1)+1),24,1)),UPPER(MID(LEFT(name01,FIND("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",name01,1)),1)),1)),24,1))),UPPER(MID(LEFT(name01,FIND(" ",name01,1))&amp;LEFT(MID(name01,FIND(" ",name01,1)+1,LEN(name01)-FIND(" ",name01,1)),1)&amp;" "&amp;RIGHT(MID(name01,FIND(" ",name01,1)+1,LEN(name01)-FIND(" ",name01,1)),LEN(MID(name01,FIND(" ",name01,1)+1,LEN(name01)-FIND(" ",name01,1)))-FIND(" ",MID(name01,FIND(" ",name01,1)+1,LEN(name01)-FIND(" ",name01,1)),1)),24,1))),UPPER(MID(name01,24,1)))</f>
        <v/>
      </c>
      <c r="AJ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",name01,1)),1)),1)),1)+1),25,1)),UPPER(MID(LEFT(name01,FIND("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",name01,1)),1)),1)),25,1))),UPPER(MID(LEFT(name01,FIND(" ",name01,1))&amp;LEFT(MID(name01,FIND(" ",name01,1)+1,LEN(name01)-FIND(" ",name01,1)),1)&amp;" "&amp;RIGHT(MID(name01,FIND(" ",name01,1)+1,LEN(name01)-FIND(" ",name01,1)),LEN(MID(name01,FIND(" ",name01,1)+1,LEN(name01)-FIND(" ",name01,1)))-FIND(" ",MID(name01,FIND(" ",name01,1)+1,LEN(name01)-FIND(" ",name01,1)),1)),25,1))),UPPER(MID(name01,25,1)))</f>
        <v/>
      </c>
      <c r="AK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",name01,1)),1)),1)),1)+1),26,1)),UPPER(MID(LEFT(name01,FIND("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",name01,1)),1)),1)),26,1))),UPPER(MID(LEFT(name01,FIND(" ",name01,1))&amp;LEFT(MID(name01,FIND(" ",name01,1)+1,LEN(name01)-FIND(" ",name01,1)),1)&amp;" "&amp;RIGHT(MID(name01,FIND(" ",name01,1)+1,LEN(name01)-FIND(" ",name01,1)),LEN(MID(name01,FIND(" ",name01,1)+1,LEN(name01)-FIND(" ",name01,1)))-FIND(" ",MID(name01,FIND(" ",name01,1)+1,LEN(name01)-FIND(" ",name01,1)),1)),26,1))),UPPER(MID(name01,26,1)))</f>
        <v/>
      </c>
      <c r="AL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",name01,1)),1)),1)),1)+1),27,1)),UPPER(MID(LEFT(name01,FIND("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",name01,1)),1)),1)),27,1))),UPPER(MID(LEFT(name01,FIND(" ",name01,1))&amp;LEFT(MID(name01,FIND(" ",name01,1)+1,LEN(name01)-FIND(" ",name01,1)),1)&amp;" "&amp;RIGHT(MID(name01,FIND(" ",name01,1)+1,LEN(name01)-FIND(" ",name01,1)),LEN(MID(name01,FIND(" ",name01,1)+1,LEN(name01)-FIND(" ",name01,1)))-FIND(" ",MID(name01,FIND(" ",name01,1)+1,LEN(name01)-FIND(" ",name01,1)),1)),27,1))),UPPER(MID(name01,27,1)))</f>
        <v/>
      </c>
      <c r="AM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",name01,1)),1)),1)),1)+1),28,1)),UPPER(MID(LEFT(name01,FIND("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",name01,1)),1)),1)),28,1))),UPPER(MID(LEFT(name01,FIND(" ",name01,1))&amp;LEFT(MID(name01,FIND(" ",name01,1)+1,LEN(name01)-FIND(" ",name01,1)),1)&amp;" "&amp;RIGHT(MID(name01,FIND(" ",name01,1)+1,LEN(name01)-FIND(" ",name01,1)),LEN(MID(name01,FIND(" ",name01,1)+1,LEN(name01)-FIND(" ",name01,1)))-FIND(" ",MID(name01,FIND(" ",name01,1)+1,LEN(name01)-FIND(" ",name01,1)),1)),28,1))),UPPER(MID(name01,28,1)))</f>
        <v/>
      </c>
      <c r="AN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",name01,1)),1)),1)),1)+1),29,1)),UPPER(MID(LEFT(name01,FIND("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",name01,1)),1)),1)),29,1))),UPPER(MID(LEFT(name01,FIND(" ",name01,1))&amp;LEFT(MID(name01,FIND(" ",name01,1)+1,LEN(name01)-FIND(" ",name01,1)),1)&amp;" "&amp;RIGHT(MID(name01,FIND(" ",name01,1)+1,LEN(name01)-FIND(" ",name01,1)),LEN(MID(name01,FIND(" ",name01,1)+1,LEN(name01)-FIND(" ",name01,1)))-FIND(" ",MID(name01,FIND(" ",name01,1)+1,LEN(name01)-FIND(" ",name01,1)),1)),29,1))),UPPER(MID(name01,29,1)))</f>
        <v/>
      </c>
      <c r="AO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",name01,1)),1)),1)),1)+1),30,1)),UPPER(MID(LEFT(name01,FIND("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",name01,1)),1)),1)),30,1))),UPPER(MID(LEFT(name01,FIND(" ",name01,1))&amp;LEFT(MID(name01,FIND(" ",name01,1)+1,LEN(name01)-FIND(" ",name01,1)),1)&amp;" "&amp;RIGHT(MID(name01,FIND(" ",name01,1)+1,LEN(name01)-FIND(" ",name01,1)),LEN(MID(name01,FIND(" ",name01,1)+1,LEN(name01)-FIND(" ",name01,1)))-FIND(" ",MID(name01,FIND(" ",name01,1)+1,LEN(name01)-FIND(" ",name01,1)),1)),30,1))),UPPER(MID(name01,30,1)))</f>
        <v/>
      </c>
      <c r="AP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",name01,1)),1)),1)),1)+1),31,1)),UPPER(MID(LEFT(name01,FIND("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",name01,1)),1)),1)),31,1))),UPPER(MID(LEFT(name01,FIND(" ",name01,1))&amp;LEFT(MID(name01,FIND(" ",name01,1)+1,LEN(name01)-FIND(" ",name01,1)),1)&amp;" "&amp;RIGHT(MID(name01,FIND(" ",name01,1)+1,LEN(name01)-FIND(" ",name01,1)),LEN(MID(name01,FIND(" ",name01,1)+1,LEN(name01)-FIND(" ",name01,1)))-FIND(" ",MID(name01,FIND(" ",name01,1)+1,LEN(name01)-FIND(" ",name01,1)),1)),31,1))),UPPER(MID(name01,31,1)))</f>
        <v/>
      </c>
      <c r="AQ14" s="1542" t="str">
        <f>IF(LEN(name01)&gt;32,IF(LEN(LEFT(name01,FIND(" ",name01,1))&amp;LEFT(MID(name01,FIND(" ",name01,1)+1,LEN(name01)-FIND(" ",name01,1)),1)&amp;" "&amp;RIGHT(MID(name01,FIND(" ",name01,1)+1,LEN(name01)-FIND(" ",name01,1)),LEN(MID(name01,FIND(" ",name01,1)+1,LEN(name01)-FIND(" ",name01,1)))-FIND(" ",MID(name01,FIND(" ",name01,1)+1,LEN(name01)-FIND(" ",name01,1)),1)))&gt;32,IF(LEN(LEFT(name01,FIND("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",name01,1)),1)),1)))&gt;32,UPPER(MID(LEFT(name01,FIND(" ",name01,1))&amp;LEFT(MID(name01,FIND(" ",name01,1)+1,LEN(name01)-FIND(" ",name01,1)),1)&amp;" "&amp;LEFT(RIGHT(MID(name01,FIND(" ",name01,1)+1,LEN(name01)-FIND(" ",name01,1)),LEN(MID(name01,FIND(" ",name01,1)+1,LEN(name01)-FIND(" ",name01,1)))-FIND(" ",MID(name01,FIND(" ",name01,1)+1,LEN(name01)-FIND(" ",name01,1)),1)),1)&amp;" "&amp;LEFT(RIGHT(RIGHT(MID(name01,FIND("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",name01,1)),1)),1)),1)&amp;" "&amp;MID(RIGHT(RIGHT(MID(name01,FIND("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",name01,1)),1)),1)),1)+1,LEN(RIGHT(RIGHT(MID(name01,FIND("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",name01,1)),1)),1)))-FIND(" ",RIGHT(RIGHT(MID(name01,FIND("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",name01,1)),1)),1)),1)+1),32,1)),UPPER(MID(LEFT(name01,FIND(" ",name01,1))&amp;LEFT(MID(name01,FIND(" ",name01,1)+1,LEN(name01)-FIND(" ",name01,1)),1)&amp;" "&amp;LEFT(RIGHT(MID(name01,FIND(" ",name01,1)+1,LEN(name01)-FIND(" ",name01,1)),LEN(MID(name01,FIND(" ",name01,1)+1,LEN(name01)-FIND(" ",name01,1)))-FIND(" ",MID(name01,FIND(" ",name01,1)+1,LEN(name01)-FIND(" ",name01,1)),1)),1)&amp;" "&amp;RIGHT(RIGHT(MID(name01,FIND(" ",name01,1)+1,LEN(name01)-FIND(" ",name01,1)),LEN(MID(name01,FIND(" ",name01,1)+1,LEN(name01)-FIND(" ",name01,1)))-FIND(" ",MID(name01,FIND(" ",name01,1)+1,LEN(name01)-FIND(" ",name01,1)),1)),LEN(RIGHT(MID(name01,FIND(" ",name01,1)+1,LEN(name01)-FIND(" ",name01,1)),LEN(MID(name01,FIND(" ",name01,1)+1,LEN(name01)-FIND(" ",name01,1)))-FIND(" ",MID(name01,FIND(" ",name01,1)+1,LEN(name01)-FIND(" ",name01,1)),1)))-FIND(" ",RIGHT(MID(name01,FIND(" ",name01,1)+1,LEN(name01)-FIND(" ",name01,1)),LEN(MID(name01,FIND(" ",name01,1)+1,LEN(name01)-FIND(" ",name01,1)))-FIND(" ",MID(name01,FIND(" ",name01,1)+1,LEN(name01)-FIND(" ",name01,1)),1)),1)),32,1))),UPPER(MID(LEFT(name01,FIND(" ",name01,1))&amp;LEFT(MID(name01,FIND(" ",name01,1)+1,LEN(name01)-FIND(" ",name01,1)),1)&amp;" "&amp;RIGHT(MID(name01,FIND(" ",name01,1)+1,LEN(name01)-FIND(" ",name01,1)),LEN(MID(name01,FIND(" ",name01,1)+1,LEN(name01)-FIND(" ",name01,1)))-FIND(" ",MID(name01,FIND(" ",name01,1)+1,LEN(name01)-FIND(" ",name01,1)),1)),32,1))),UPPER(MID(name01,32,1)))</f>
        <v/>
      </c>
      <c r="AR14" s="74"/>
      <c r="AS14" s="8"/>
    </row>
    <row r="15" spans="2:52" ht="3.95" customHeight="1" x14ac:dyDescent="0.2">
      <c r="B15" s="2093"/>
      <c r="C15" s="2094"/>
      <c r="D15" s="132"/>
      <c r="E15" s="157"/>
      <c r="F15" s="148"/>
      <c r="G15" s="157"/>
      <c r="H15" s="157"/>
      <c r="I15" s="157"/>
      <c r="J15" s="157"/>
      <c r="K15" s="157"/>
      <c r="L15" s="360"/>
      <c r="M15" s="360"/>
      <c r="N15" s="360"/>
      <c r="O15" s="360"/>
      <c r="P15" s="360"/>
      <c r="Q15" s="360"/>
      <c r="R15" s="360"/>
      <c r="S15" s="360"/>
      <c r="T15" s="360"/>
      <c r="U15" s="360"/>
      <c r="V15" s="360"/>
      <c r="W15" s="360"/>
      <c r="X15" s="360"/>
      <c r="Y15" s="360"/>
      <c r="Z15" s="360"/>
      <c r="AA15" s="360"/>
      <c r="AB15" s="360"/>
      <c r="AC15" s="360"/>
      <c r="AD15" s="360"/>
      <c r="AE15" s="115"/>
      <c r="AF15" s="115"/>
      <c r="AG15" s="115"/>
      <c r="AH15" s="115"/>
      <c r="AI15" s="25"/>
      <c r="AJ15" s="8"/>
      <c r="AK15" s="8"/>
      <c r="AL15" s="8"/>
      <c r="AM15" s="8"/>
      <c r="AN15" s="8"/>
      <c r="AO15" s="8"/>
      <c r="AP15" s="8"/>
      <c r="AQ15" s="8"/>
      <c r="AR15" s="74"/>
    </row>
    <row r="16" spans="2:52" ht="20.100000000000001" customHeight="1" x14ac:dyDescent="0.25">
      <c r="B16" s="2093"/>
      <c r="C16" s="2094"/>
      <c r="D16" s="132"/>
      <c r="E16" s="65" t="s">
        <v>194</v>
      </c>
      <c r="F16" s="307"/>
      <c r="G16" s="65"/>
      <c r="H16" s="65"/>
      <c r="I16" s="65"/>
      <c r="J16" s="65"/>
      <c r="K16" s="65" t="s">
        <v>29</v>
      </c>
      <c r="L16" s="1542" t="str">
        <f>UPPER(LEFT(_Occ1,1))</f>
        <v/>
      </c>
      <c r="M16" s="1542" t="str">
        <f>UPPER(MID(_Occ1,2,1))</f>
        <v/>
      </c>
      <c r="N16" s="1542" t="str">
        <f>UPPER(MID(_Occ1,3,1))</f>
        <v/>
      </c>
      <c r="O16" s="1542" t="str">
        <f>UPPER(MID(_Occ1,4,1))</f>
        <v/>
      </c>
      <c r="P16" s="1542" t="str">
        <f>UPPER(MID(_Occ1,5,1))</f>
        <v/>
      </c>
      <c r="Q16" s="1542" t="str">
        <f>UPPER(MID(_Occ1,6,1))</f>
        <v/>
      </c>
      <c r="R16" s="1542" t="str">
        <f>UPPER(MID(_Occ1,7,1))</f>
        <v/>
      </c>
      <c r="S16" s="1542" t="str">
        <f>UPPER(MID(_Occ1,8,1))</f>
        <v/>
      </c>
      <c r="T16" s="1542" t="str">
        <f>UPPER(MID(_Occ1,9,1))</f>
        <v/>
      </c>
      <c r="U16" s="1542" t="str">
        <f>UPPER(MID(_Occ1,10,1))</f>
        <v/>
      </c>
      <c r="V16" s="1542" t="str">
        <f>UPPER(MID(_Occ1,11,1))</f>
        <v/>
      </c>
      <c r="W16" s="1542" t="str">
        <f>UPPER(MID(_Occ1,12,1))</f>
        <v/>
      </c>
      <c r="X16" s="1542" t="str">
        <f>UPPER(MID(_Occ1,13,1))</f>
        <v/>
      </c>
      <c r="Y16" s="1542" t="str">
        <f>UPPER(MID(_Occ1,14,1))</f>
        <v/>
      </c>
      <c r="Z16" s="1542" t="str">
        <f>UPPER(MID(_Occ1,15,1))</f>
        <v/>
      </c>
      <c r="AA16" s="1542" t="str">
        <f>UPPER(MID(_Occ1,16,1))</f>
        <v/>
      </c>
      <c r="AB16" s="1542" t="str">
        <f>UPPER(MID(_Occ1,17,1))</f>
        <v/>
      </c>
      <c r="AC16" s="1542" t="str">
        <f>UPPER(MID(_Occ1,18,1))</f>
        <v/>
      </c>
      <c r="AD16" s="1542" t="str">
        <f>UPPER(MID(_Occ1,19,1))</f>
        <v/>
      </c>
      <c r="AE16" s="1542" t="str">
        <f>UPPER(MID(_Occ1,20,1))</f>
        <v/>
      </c>
      <c r="AF16" s="1542" t="str">
        <f>UPPER(MID(_Occ1,21,1))</f>
        <v/>
      </c>
      <c r="AG16" s="1542" t="str">
        <f>UPPER(MID(_Occ1,22,1))</f>
        <v/>
      </c>
      <c r="AH16" s="1542" t="str">
        <f>UPPER(MID(_Occ1,23,1))</f>
        <v/>
      </c>
      <c r="AI16" s="8"/>
      <c r="AJ16" s="61" t="s">
        <v>640</v>
      </c>
      <c r="AK16" s="25"/>
      <c r="AL16" s="1543">
        <v>9</v>
      </c>
      <c r="AM16" s="1543">
        <v>6</v>
      </c>
      <c r="AN16" s="1543">
        <v>3</v>
      </c>
      <c r="AO16" s="1543">
        <v>0</v>
      </c>
      <c r="AP16" s="1543">
        <v>4</v>
      </c>
      <c r="AQ16" s="1543"/>
      <c r="AR16" s="74"/>
      <c r="AZ16" t="s">
        <v>314</v>
      </c>
    </row>
    <row r="17" spans="2:45" ht="3.95" customHeight="1" x14ac:dyDescent="0.2">
      <c r="B17" s="2093"/>
      <c r="C17" s="2094"/>
      <c r="D17" s="132"/>
      <c r="E17" s="65"/>
      <c r="F17" s="307"/>
      <c r="G17" s="65"/>
      <c r="H17" s="65"/>
      <c r="I17" s="65"/>
      <c r="J17" s="65"/>
      <c r="K17" s="65"/>
      <c r="L17" s="25"/>
      <c r="M17" s="25"/>
      <c r="N17" s="25"/>
      <c r="O17" s="25"/>
      <c r="P17" s="25"/>
      <c r="Q17" s="25"/>
      <c r="R17" s="25"/>
      <c r="S17" s="25"/>
      <c r="T17" s="25"/>
      <c r="U17" s="25"/>
      <c r="V17" s="25"/>
      <c r="W17" s="25"/>
      <c r="X17" s="25"/>
      <c r="Y17" s="25"/>
      <c r="Z17" s="25"/>
      <c r="AA17" s="25"/>
      <c r="AB17" s="25"/>
      <c r="AC17" s="25"/>
      <c r="AD17" s="25"/>
      <c r="AE17" s="25"/>
      <c r="AF17" s="8"/>
      <c r="AG17" s="25"/>
      <c r="AH17" s="25"/>
      <c r="AI17" s="25"/>
      <c r="AJ17" s="8"/>
      <c r="AK17" s="8"/>
      <c r="AL17" s="8"/>
      <c r="AM17" s="8"/>
      <c r="AN17" s="8"/>
      <c r="AO17" s="8"/>
      <c r="AP17" s="8"/>
      <c r="AQ17" s="8"/>
      <c r="AR17" s="74"/>
    </row>
    <row r="18" spans="2:45" ht="20.100000000000001" customHeight="1" x14ac:dyDescent="0.25">
      <c r="B18" s="2093"/>
      <c r="C18" s="2094"/>
      <c r="D18" s="132"/>
      <c r="E18" s="65" t="s">
        <v>372</v>
      </c>
      <c r="F18" s="307"/>
      <c r="G18" s="65"/>
      <c r="H18" s="65"/>
      <c r="I18" s="65"/>
      <c r="J18" s="65"/>
      <c r="K18" s="65" t="s">
        <v>29</v>
      </c>
      <c r="L18" s="1541" t="str">
        <f>LEFT(phone01,1)</f>
        <v/>
      </c>
      <c r="M18" s="1541" t="str">
        <f>MID(phone01,2,1)</f>
        <v/>
      </c>
      <c r="N18" s="1541" t="str">
        <f>MID(phone01,3,1)</f>
        <v/>
      </c>
      <c r="O18" s="1541" t="str">
        <f>MID(phone01,4,1)</f>
        <v/>
      </c>
      <c r="P18" s="424" t="s">
        <v>33</v>
      </c>
      <c r="Q18" s="1541" t="str">
        <f>LEFT(phone02,1)</f>
        <v/>
      </c>
      <c r="R18" s="1541" t="str">
        <f>MID(phone02,2,1)</f>
        <v/>
      </c>
      <c r="S18" s="1541" t="str">
        <f>MID(phone02,3,1)</f>
        <v/>
      </c>
      <c r="T18" s="1541" t="str">
        <f>MID(phone02,4,1)</f>
        <v/>
      </c>
      <c r="U18" s="1541" t="str">
        <f>MID(phone02,5,1)</f>
        <v/>
      </c>
      <c r="V18" s="1541" t="str">
        <f>MID(phone02,6,1)</f>
        <v/>
      </c>
      <c r="W18" s="1541" t="str">
        <f>MID(phone02,7,1)</f>
        <v/>
      </c>
      <c r="X18" s="1541" t="str">
        <f>MID(phone02,8,1)</f>
        <v/>
      </c>
      <c r="Y18" s="25"/>
      <c r="Z18" s="347" t="s">
        <v>258</v>
      </c>
      <c r="AA18" s="299"/>
      <c r="AB18" s="25"/>
      <c r="AD18" s="17" t="s">
        <v>29</v>
      </c>
      <c r="AE18" s="1541" t="str">
        <f>LEFT(faxNo01,1)</f>
        <v/>
      </c>
      <c r="AF18" s="1541" t="str">
        <f>MID(faxNo01,2,1)</f>
        <v/>
      </c>
      <c r="AG18" s="1541" t="str">
        <f>MID(faxNo01,3,1)</f>
        <v/>
      </c>
      <c r="AH18" s="1541" t="str">
        <f>MID(faxNo01,4,1)</f>
        <v/>
      </c>
      <c r="AI18" s="424" t="s">
        <v>33</v>
      </c>
      <c r="AJ18" s="1541" t="str">
        <f>LEFT(faxNo02,1)</f>
        <v/>
      </c>
      <c r="AK18" s="1541" t="str">
        <f>MID(faxNo02,2,1)</f>
        <v/>
      </c>
      <c r="AL18" s="1541" t="str">
        <f>MID(faxNo02,3,1)</f>
        <v/>
      </c>
      <c r="AM18" s="1541" t="str">
        <f>MID(faxNo02,4,1)</f>
        <v/>
      </c>
      <c r="AN18" s="1541" t="str">
        <f>MID(faxNo02,5,1)</f>
        <v/>
      </c>
      <c r="AO18" s="1541" t="str">
        <f>MID(faxNo02,6,1)</f>
        <v/>
      </c>
      <c r="AP18" s="1541" t="str">
        <f>MID(faxNo02,7,1)</f>
        <v/>
      </c>
      <c r="AQ18" s="1541" t="str">
        <f>MID(faxNo02,8,1)</f>
        <v/>
      </c>
      <c r="AR18" s="67"/>
    </row>
    <row r="19" spans="2:45" ht="6" customHeight="1" x14ac:dyDescent="0.25">
      <c r="B19" s="2093"/>
      <c r="C19" s="2094"/>
      <c r="D19" s="132"/>
      <c r="E19" s="65"/>
      <c r="F19" s="307"/>
      <c r="G19" s="65"/>
      <c r="H19" s="65"/>
      <c r="I19" s="65"/>
      <c r="J19" s="65"/>
      <c r="K19" s="65"/>
      <c r="L19" s="413"/>
      <c r="M19" s="413"/>
      <c r="N19" s="413"/>
      <c r="O19" s="413"/>
      <c r="P19" s="424"/>
      <c r="Q19" s="413"/>
      <c r="R19" s="413"/>
      <c r="S19" s="413"/>
      <c r="T19" s="413"/>
      <c r="U19" s="413"/>
      <c r="V19" s="413"/>
      <c r="W19" s="413"/>
      <c r="X19" s="413"/>
      <c r="Y19" s="25"/>
      <c r="Z19" s="347"/>
      <c r="AA19" s="299"/>
      <c r="AB19" s="25"/>
      <c r="AD19" s="17"/>
      <c r="AE19" s="413"/>
      <c r="AF19" s="413"/>
      <c r="AG19" s="413"/>
      <c r="AH19" s="413"/>
      <c r="AI19" s="424"/>
      <c r="AJ19" s="413"/>
      <c r="AK19" s="413"/>
      <c r="AL19" s="413"/>
      <c r="AM19" s="413"/>
      <c r="AN19" s="413"/>
      <c r="AO19" s="413"/>
      <c r="AP19" s="413"/>
      <c r="AQ19" s="413"/>
      <c r="AR19" s="67"/>
    </row>
    <row r="20" spans="2:45" ht="23.25" customHeight="1" x14ac:dyDescent="0.25">
      <c r="B20" s="2093"/>
      <c r="C20" s="2094"/>
      <c r="D20" s="132"/>
      <c r="E20" s="2173" t="s">
        <v>778</v>
      </c>
      <c r="F20" s="2173"/>
      <c r="G20" s="2173"/>
      <c r="H20" s="2173"/>
      <c r="I20" s="2173"/>
      <c r="J20" s="2173"/>
      <c r="K20" s="65" t="s">
        <v>29</v>
      </c>
      <c r="L20" s="1544" t="str">
        <f>IF('GENERAL INFO'!G24="KK","X","")</f>
        <v/>
      </c>
      <c r="M20" s="770" t="s">
        <v>771</v>
      </c>
      <c r="N20" s="424"/>
      <c r="O20" s="1544" t="str">
        <f>IF('GENERAL INFO'!G24="HB","X","")</f>
        <v/>
      </c>
      <c r="P20" s="770" t="s">
        <v>772</v>
      </c>
      <c r="Q20" s="424"/>
      <c r="R20" s="1544" t="str">
        <f>IF('GENERAL INFO'!G24="PH","X","")</f>
        <v/>
      </c>
      <c r="S20" s="770" t="s">
        <v>773</v>
      </c>
      <c r="T20" s="424"/>
      <c r="U20" s="1544" t="str">
        <f>IF('GENERAL INFO'!G24="MT","X","")</f>
        <v/>
      </c>
      <c r="V20" s="770" t="s">
        <v>774</v>
      </c>
      <c r="W20" s="413"/>
      <c r="X20" s="413"/>
      <c r="Y20" s="25"/>
      <c r="Z20" s="347"/>
      <c r="AA20" s="299"/>
      <c r="AB20" s="25"/>
      <c r="AD20" s="17"/>
      <c r="AE20" s="413"/>
      <c r="AF20" s="413"/>
      <c r="AG20" s="413"/>
      <c r="AH20" s="413"/>
      <c r="AI20" s="424"/>
      <c r="AJ20" s="413"/>
      <c r="AK20" s="413"/>
      <c r="AL20" s="413"/>
      <c r="AM20" s="413"/>
      <c r="AN20" s="413"/>
      <c r="AO20" s="413"/>
      <c r="AP20" s="413"/>
      <c r="AQ20" s="413"/>
      <c r="AR20" s="67"/>
    </row>
    <row r="21" spans="2:45" ht="3.95" customHeight="1" x14ac:dyDescent="0.2">
      <c r="B21" s="2093"/>
      <c r="C21" s="2094"/>
      <c r="D21" s="132"/>
      <c r="E21" s="65"/>
      <c r="F21" s="307"/>
      <c r="G21" s="65"/>
      <c r="H21" s="65"/>
      <c r="I21" s="65"/>
      <c r="J21" s="65"/>
      <c r="K21" s="65"/>
      <c r="L21" s="25"/>
      <c r="M21" s="25"/>
      <c r="N21" s="25"/>
      <c r="O21" s="25"/>
      <c r="P21" s="25"/>
      <c r="Q21" s="25"/>
      <c r="R21" s="25"/>
      <c r="S21" s="25"/>
      <c r="T21" s="25"/>
      <c r="U21" s="25"/>
      <c r="V21" s="25"/>
      <c r="W21" s="25"/>
      <c r="X21" s="25"/>
      <c r="Y21" s="25"/>
      <c r="Z21" s="25"/>
      <c r="AA21" s="25"/>
      <c r="AB21" s="25"/>
      <c r="AC21" s="25"/>
      <c r="AD21" s="25"/>
      <c r="AE21" s="25"/>
      <c r="AF21" s="8"/>
      <c r="AG21" s="25"/>
      <c r="AH21" s="25"/>
      <c r="AI21" s="25"/>
      <c r="AJ21" s="8"/>
      <c r="AK21" s="8"/>
      <c r="AL21" s="8"/>
      <c r="AM21" s="8"/>
      <c r="AN21" s="8"/>
      <c r="AO21" s="8"/>
      <c r="AP21" s="8"/>
      <c r="AQ21" s="8"/>
      <c r="AR21" s="74"/>
    </row>
    <row r="22" spans="2:45" ht="20.100000000000001" customHeight="1" x14ac:dyDescent="0.25">
      <c r="B22" s="2093"/>
      <c r="C22" s="2094"/>
      <c r="D22" s="132"/>
      <c r="E22" s="65" t="s">
        <v>776</v>
      </c>
      <c r="F22" s="307"/>
      <c r="G22" s="65"/>
      <c r="H22" s="65"/>
      <c r="I22" s="65"/>
      <c r="J22" s="65"/>
      <c r="K22" s="65" t="s">
        <v>29</v>
      </c>
      <c r="L22" s="1541" t="str">
        <f>LEFT(spouseNpwp,1)</f>
        <v/>
      </c>
      <c r="M22" s="1541" t="str">
        <f>MID(spouseNpwp,2,1)</f>
        <v/>
      </c>
      <c r="N22" s="1294"/>
      <c r="O22" s="1541" t="str">
        <f>MID(spouseNpwp,3,1)</f>
        <v/>
      </c>
      <c r="P22" s="1541" t="str">
        <f>MID(spouseNpwp,4,1)</f>
        <v/>
      </c>
      <c r="Q22" s="1541" t="str">
        <f>MID(spouseNpwp,5,1)</f>
        <v/>
      </c>
      <c r="R22" s="1295"/>
      <c r="S22" s="1541" t="str">
        <f>MID(spouseNpwp,6,1)</f>
        <v/>
      </c>
      <c r="T22" s="1541" t="str">
        <f>MID(spouseNpwp,7,1)</f>
        <v/>
      </c>
      <c r="U22" s="1541" t="str">
        <f>MID(spouseNpwp,8,1)</f>
        <v/>
      </c>
      <c r="V22" s="1294"/>
      <c r="W22" s="1541" t="str">
        <f>MID(spouseNpwp,9,1)</f>
        <v/>
      </c>
      <c r="X22" s="1294"/>
      <c r="Y22" s="1541" t="str">
        <f>MID(spouseNpwp,10,1)</f>
        <v/>
      </c>
      <c r="Z22" s="1541" t="str">
        <f>MID(spouseNpwp,11,1)</f>
        <v/>
      </c>
      <c r="AA22" s="1541" t="str">
        <f>MID(spouseNpwp,12,1)</f>
        <v/>
      </c>
      <c r="AB22" s="1294"/>
      <c r="AC22" s="1541" t="str">
        <f>MID(spouseNpwp,13,1)</f>
        <v/>
      </c>
      <c r="AD22" s="1541" t="str">
        <f>MID(spouseNpwp,14,1)</f>
        <v/>
      </c>
      <c r="AE22" s="1541" t="str">
        <f>MID(spouseNpwp,15,1)</f>
        <v/>
      </c>
      <c r="AF22" s="8"/>
      <c r="AG22" s="25"/>
      <c r="AH22" s="25"/>
      <c r="AI22" s="25"/>
      <c r="AJ22" s="8"/>
      <c r="AK22" s="8"/>
      <c r="AL22" s="8"/>
      <c r="AM22" s="8"/>
      <c r="AN22" s="8"/>
      <c r="AO22" s="8"/>
      <c r="AP22" s="8"/>
      <c r="AQ22" s="8"/>
      <c r="AR22" s="74"/>
    </row>
    <row r="23" spans="2:45" ht="3.75" customHeight="1" thickBot="1" x14ac:dyDescent="0.3">
      <c r="B23" s="2093"/>
      <c r="C23" s="2094"/>
      <c r="D23" s="133"/>
      <c r="E23" s="771"/>
      <c r="F23" s="772"/>
      <c r="G23" s="771"/>
      <c r="H23" s="771"/>
      <c r="I23" s="771"/>
      <c r="J23" s="771"/>
      <c r="K23" s="771"/>
      <c r="L23" s="773"/>
      <c r="M23" s="773"/>
      <c r="N23" s="774"/>
      <c r="O23" s="773"/>
      <c r="P23" s="773"/>
      <c r="Q23" s="773"/>
      <c r="R23" s="774"/>
      <c r="S23" s="773"/>
      <c r="T23" s="773"/>
      <c r="U23" s="773"/>
      <c r="V23" s="774"/>
      <c r="W23" s="773"/>
      <c r="X23" s="33"/>
      <c r="Y23" s="773"/>
      <c r="Z23" s="773"/>
      <c r="AA23" s="773"/>
      <c r="AB23" s="33"/>
      <c r="AC23" s="773"/>
      <c r="AD23" s="773"/>
      <c r="AE23" s="773"/>
      <c r="AF23" s="2"/>
      <c r="AG23" s="33"/>
      <c r="AH23" s="33"/>
      <c r="AI23" s="33"/>
      <c r="AJ23" s="2"/>
      <c r="AK23" s="2"/>
      <c r="AL23" s="2"/>
      <c r="AM23" s="2"/>
      <c r="AN23" s="2"/>
      <c r="AO23" s="2"/>
      <c r="AP23" s="2"/>
      <c r="AQ23" s="2"/>
      <c r="AR23" s="21"/>
    </row>
    <row r="24" spans="2:45" ht="11.25" customHeight="1" x14ac:dyDescent="0.2">
      <c r="B24" s="2093"/>
      <c r="C24" s="2094"/>
      <c r="D24" s="2174" t="s">
        <v>784</v>
      </c>
      <c r="E24" s="2175"/>
      <c r="F24" s="2175"/>
      <c r="G24" s="2175"/>
      <c r="H24" s="2175"/>
      <c r="I24" s="2175"/>
      <c r="J24" s="2175"/>
      <c r="K24" s="2175"/>
      <c r="L24" s="2175"/>
      <c r="M24" s="2175"/>
      <c r="N24" s="2175"/>
      <c r="O24" s="2175"/>
      <c r="P24" s="2175"/>
      <c r="Q24" s="2175"/>
      <c r="R24" s="2175"/>
      <c r="S24" s="2175"/>
      <c r="T24" s="2175"/>
      <c r="U24" s="2175"/>
      <c r="V24" s="2175"/>
      <c r="W24" s="2175"/>
      <c r="X24" s="2175"/>
      <c r="Y24" s="2175"/>
      <c r="Z24" s="2175"/>
      <c r="AA24" s="2175"/>
      <c r="AB24" s="2175"/>
      <c r="AC24" s="2175"/>
      <c r="AD24" s="2175"/>
      <c r="AE24" s="2175"/>
      <c r="AF24" s="2175"/>
      <c r="AG24" s="2175"/>
      <c r="AH24" s="2175"/>
      <c r="AI24" s="2175"/>
      <c r="AJ24" s="2175"/>
      <c r="AK24" s="2175"/>
      <c r="AL24" s="2175"/>
      <c r="AM24" s="2175"/>
      <c r="AN24" s="2175"/>
      <c r="AO24" s="2175"/>
      <c r="AP24" s="2175"/>
      <c r="AQ24" s="2175"/>
      <c r="AR24" s="2176"/>
    </row>
    <row r="25" spans="2:45" ht="9.75" customHeight="1" x14ac:dyDescent="0.2">
      <c r="B25" s="2093"/>
      <c r="C25" s="2094"/>
      <c r="D25" s="2177" t="s">
        <v>785</v>
      </c>
      <c r="E25" s="2178"/>
      <c r="F25" s="2178"/>
      <c r="G25" s="2178"/>
      <c r="H25" s="2178"/>
      <c r="I25" s="2178"/>
      <c r="J25" s="2178"/>
      <c r="K25" s="2178"/>
      <c r="L25" s="2178"/>
      <c r="M25" s="2178"/>
      <c r="N25" s="2178"/>
      <c r="O25" s="2178"/>
      <c r="P25" s="2178"/>
      <c r="Q25" s="2178"/>
      <c r="R25" s="2178"/>
      <c r="S25" s="2178"/>
      <c r="T25" s="2178"/>
      <c r="U25" s="2178"/>
      <c r="V25" s="2178"/>
      <c r="W25" s="2178"/>
      <c r="X25" s="2178"/>
      <c r="Y25" s="2178"/>
      <c r="Z25" s="2178"/>
      <c r="AA25" s="2178"/>
      <c r="AB25" s="2178"/>
      <c r="AC25" s="2178"/>
      <c r="AD25" s="2178"/>
      <c r="AE25" s="2178"/>
      <c r="AF25" s="2178"/>
      <c r="AG25" s="2178"/>
      <c r="AH25" s="2178"/>
      <c r="AI25" s="2178"/>
      <c r="AJ25" s="2178"/>
      <c r="AK25" s="2178"/>
      <c r="AL25" s="2178"/>
      <c r="AM25" s="2178"/>
      <c r="AN25" s="2178"/>
      <c r="AO25" s="2178"/>
      <c r="AP25" s="2178"/>
      <c r="AQ25" s="2178"/>
      <c r="AR25" s="2179"/>
    </row>
    <row r="26" spans="2:45" ht="6.75" customHeight="1" thickBot="1" x14ac:dyDescent="0.25">
      <c r="B26" s="2095"/>
      <c r="C26" s="2096"/>
      <c r="D26" s="133"/>
      <c r="E26" s="68"/>
      <c r="F26" s="2"/>
      <c r="G26" s="2"/>
      <c r="H26" s="2"/>
      <c r="I26" s="2"/>
      <c r="J26" s="2"/>
      <c r="K26" s="2"/>
      <c r="L26" s="2"/>
      <c r="M26" s="2"/>
      <c r="N26" s="2"/>
      <c r="O26" s="2"/>
      <c r="P26" s="2"/>
      <c r="Q26" s="2"/>
      <c r="R26" s="2"/>
      <c r="S26" s="2"/>
      <c r="T26" s="2"/>
      <c r="U26" s="2"/>
      <c r="V26" s="2"/>
      <c r="W26" s="2"/>
      <c r="X26" s="2"/>
      <c r="Y26" s="2"/>
      <c r="Z26" s="33"/>
      <c r="AA26" s="33"/>
      <c r="AB26" s="33"/>
      <c r="AC26" s="33"/>
      <c r="AD26" s="33"/>
      <c r="AE26" s="33"/>
      <c r="AF26" s="2"/>
      <c r="AG26" s="33"/>
      <c r="AH26" s="33"/>
      <c r="AI26" s="33"/>
      <c r="AJ26" s="2"/>
      <c r="AK26" s="2"/>
      <c r="AL26" s="2"/>
      <c r="AM26" s="2"/>
      <c r="AN26" s="2"/>
      <c r="AO26" s="2"/>
      <c r="AP26" s="2"/>
      <c r="AQ26" s="2"/>
      <c r="AR26" s="21"/>
    </row>
    <row r="27" spans="2:45" ht="5.0999999999999996" customHeight="1" x14ac:dyDescent="0.2">
      <c r="B27" s="2090"/>
      <c r="C27" s="2090"/>
      <c r="D27" s="2090"/>
      <c r="E27" s="2090"/>
      <c r="F27" s="2090"/>
      <c r="G27" s="2090"/>
      <c r="H27" s="2090"/>
      <c r="I27" s="2090"/>
      <c r="J27" s="2090"/>
      <c r="K27" s="2090"/>
      <c r="L27" s="2090"/>
      <c r="M27" s="2090"/>
      <c r="N27" s="2090"/>
      <c r="O27" s="2090"/>
      <c r="P27" s="2090"/>
      <c r="Q27" s="2090"/>
      <c r="R27" s="2090"/>
      <c r="S27" s="2090"/>
      <c r="T27" s="2090"/>
      <c r="U27" s="2090"/>
      <c r="V27" s="2090"/>
      <c r="W27" s="2090"/>
      <c r="X27" s="2090"/>
      <c r="Y27" s="2090"/>
      <c r="Z27" s="2090"/>
      <c r="AA27" s="2090"/>
      <c r="AB27" s="2090"/>
      <c r="AC27" s="2090"/>
      <c r="AD27" s="2090"/>
      <c r="AE27" s="2090"/>
      <c r="AF27" s="2090"/>
      <c r="AG27" s="2090"/>
      <c r="AH27" s="2090"/>
      <c r="AI27" s="2090"/>
      <c r="AJ27" s="2090"/>
      <c r="AK27" s="2090"/>
      <c r="AL27" s="2090"/>
      <c r="AM27" s="2090"/>
      <c r="AN27" s="2090"/>
      <c r="AO27" s="2090"/>
      <c r="AP27" s="2090"/>
      <c r="AQ27" s="2090"/>
      <c r="AR27" s="2090"/>
      <c r="AS27" s="25"/>
    </row>
    <row r="28" spans="2:45" s="23" customFormat="1" ht="12" customHeight="1" x14ac:dyDescent="0.2">
      <c r="B28" s="276" t="s">
        <v>641</v>
      </c>
      <c r="C28" s="271"/>
      <c r="D28" s="271"/>
      <c r="E28" s="272"/>
      <c r="F28" s="273"/>
      <c r="G28" s="274"/>
      <c r="H28" s="274"/>
      <c r="I28" s="274"/>
      <c r="J28" s="274"/>
      <c r="K28" s="274"/>
      <c r="L28" s="274"/>
      <c r="M28" s="273"/>
      <c r="N28" s="273"/>
      <c r="O28" s="273"/>
      <c r="P28" s="273"/>
      <c r="Q28" s="273"/>
      <c r="R28" s="273"/>
      <c r="S28" s="273"/>
      <c r="T28" s="273"/>
      <c r="U28" s="273"/>
      <c r="V28" s="273"/>
      <c r="W28" s="273"/>
      <c r="X28" s="273"/>
      <c r="Y28" s="273"/>
      <c r="Z28" s="273"/>
      <c r="AA28" s="273"/>
      <c r="AB28" s="273"/>
      <c r="AC28" s="273"/>
      <c r="AD28" s="273"/>
      <c r="AE28" s="273"/>
      <c r="AF28" s="275"/>
      <c r="AG28" s="2101" t="s">
        <v>175</v>
      </c>
      <c r="AH28" s="2102"/>
      <c r="AI28" s="2102"/>
      <c r="AJ28" s="2102"/>
      <c r="AK28" s="2102"/>
      <c r="AL28" s="2102"/>
      <c r="AM28" s="2102"/>
      <c r="AN28" s="2102"/>
      <c r="AO28" s="2102"/>
      <c r="AP28" s="2102"/>
      <c r="AQ28" s="2102"/>
      <c r="AR28" s="2103"/>
      <c r="AS28" s="83"/>
    </row>
    <row r="29" spans="2:45" s="23" customFormat="1" ht="2.1" customHeight="1" x14ac:dyDescent="0.2">
      <c r="B29" s="277"/>
      <c r="C29" s="278"/>
      <c r="D29" s="278"/>
      <c r="E29" s="279"/>
      <c r="F29" s="280"/>
      <c r="G29" s="281"/>
      <c r="H29" s="281"/>
      <c r="I29" s="281"/>
      <c r="J29" s="281"/>
      <c r="K29" s="281"/>
      <c r="L29" s="281"/>
      <c r="M29" s="280"/>
      <c r="N29" s="280"/>
      <c r="O29" s="280"/>
      <c r="P29" s="280"/>
      <c r="Q29" s="280"/>
      <c r="R29" s="280"/>
      <c r="S29" s="280"/>
      <c r="T29" s="280"/>
      <c r="U29" s="280"/>
      <c r="V29" s="280"/>
      <c r="W29" s="280"/>
      <c r="X29" s="280"/>
      <c r="Y29" s="280"/>
      <c r="Z29" s="280"/>
      <c r="AA29" s="280"/>
      <c r="AB29" s="280"/>
      <c r="AC29" s="280"/>
      <c r="AD29" s="280"/>
      <c r="AE29" s="280"/>
      <c r="AF29" s="280"/>
      <c r="AG29" s="279"/>
      <c r="AH29" s="279"/>
      <c r="AI29" s="279"/>
      <c r="AJ29" s="279"/>
      <c r="AK29" s="279"/>
      <c r="AL29" s="279"/>
      <c r="AM29" s="279"/>
      <c r="AN29" s="279"/>
      <c r="AO29" s="279"/>
      <c r="AP29" s="279"/>
      <c r="AQ29" s="279"/>
      <c r="AR29" s="282"/>
      <c r="AS29" s="83"/>
    </row>
    <row r="30" spans="2:45" s="24" customFormat="1" ht="15" customHeight="1" x14ac:dyDescent="0.25">
      <c r="B30" s="2170" t="s">
        <v>196</v>
      </c>
      <c r="C30" s="2171"/>
      <c r="D30" s="2172"/>
      <c r="E30" s="59" t="s">
        <v>584</v>
      </c>
      <c r="F30" s="18" t="s">
        <v>195</v>
      </c>
      <c r="G30" s="18"/>
      <c r="H30" s="18"/>
      <c r="I30" s="18"/>
      <c r="J30" s="18"/>
      <c r="K30" s="18"/>
      <c r="L30" s="18"/>
      <c r="M30" s="18"/>
      <c r="N30" s="18"/>
      <c r="O30" s="18"/>
      <c r="P30" s="18"/>
      <c r="Q30" s="18"/>
      <c r="R30" s="18" t="s">
        <v>119</v>
      </c>
      <c r="S30" s="18"/>
      <c r="T30" s="18"/>
      <c r="U30" s="18"/>
      <c r="V30" s="18"/>
      <c r="W30" s="18"/>
      <c r="X30" s="18"/>
      <c r="Y30" s="51"/>
      <c r="Z30" s="51"/>
      <c r="AA30" s="51"/>
      <c r="AB30" s="51"/>
      <c r="AC30" s="25"/>
      <c r="AD30" s="25"/>
      <c r="AE30" s="25"/>
      <c r="AF30" s="25"/>
      <c r="AG30" s="2084">
        <v>1</v>
      </c>
      <c r="AH30" s="2104">
        <f>IF('GENERAL INFO'!K10="X","",'GENERAL INFO'!V133)</f>
        <v>0</v>
      </c>
      <c r="AI30" s="2087"/>
      <c r="AJ30" s="2087"/>
      <c r="AK30" s="2087"/>
      <c r="AL30" s="2087"/>
      <c r="AM30" s="2087"/>
      <c r="AN30" s="2087"/>
      <c r="AO30" s="2087"/>
      <c r="AP30" s="2087"/>
      <c r="AQ30" s="2087"/>
      <c r="AR30" s="418"/>
      <c r="AS30" s="25"/>
    </row>
    <row r="31" spans="2:45" s="24" customFormat="1" ht="9" customHeight="1" x14ac:dyDescent="0.25">
      <c r="B31" s="2146"/>
      <c r="C31" s="2147"/>
      <c r="D31" s="2148"/>
      <c r="E31" s="26"/>
      <c r="F31" s="49" t="s">
        <v>642</v>
      </c>
      <c r="G31" s="49"/>
      <c r="H31" s="49"/>
      <c r="I31" s="49"/>
      <c r="J31" s="49"/>
      <c r="K31" s="49"/>
      <c r="L31" s="49"/>
      <c r="M31" s="49"/>
      <c r="N31" s="49"/>
      <c r="O31" s="49"/>
      <c r="P31" s="49"/>
      <c r="Q31" s="49"/>
      <c r="R31" s="49"/>
      <c r="S31" s="49"/>
      <c r="T31" s="49"/>
      <c r="U31" s="49"/>
      <c r="V31" s="49"/>
      <c r="W31" s="49"/>
      <c r="X31" s="25"/>
      <c r="Y31" s="34"/>
      <c r="Z31" s="34"/>
      <c r="AA31" s="34"/>
      <c r="AB31" s="34"/>
      <c r="AC31" s="34"/>
      <c r="AD31" s="34"/>
      <c r="AE31" s="34"/>
      <c r="AF31" s="34"/>
      <c r="AG31" s="2085"/>
      <c r="AH31" s="2088"/>
      <c r="AI31" s="2089"/>
      <c r="AJ31" s="2089"/>
      <c r="AK31" s="2089"/>
      <c r="AL31" s="2089"/>
      <c r="AM31" s="2089"/>
      <c r="AN31" s="2089"/>
      <c r="AO31" s="2089"/>
      <c r="AP31" s="2089"/>
      <c r="AQ31" s="2089"/>
      <c r="AR31" s="434"/>
      <c r="AS31" s="25"/>
    </row>
    <row r="32" spans="2:45" s="24" customFormat="1" ht="3" customHeight="1" x14ac:dyDescent="0.25">
      <c r="B32" s="2146"/>
      <c r="C32" s="2147"/>
      <c r="D32" s="2148"/>
      <c r="E32" s="26"/>
      <c r="F32" s="49"/>
      <c r="G32" s="49"/>
      <c r="H32" s="49"/>
      <c r="I32" s="49"/>
      <c r="J32" s="49"/>
      <c r="K32" s="49"/>
      <c r="L32" s="49"/>
      <c r="M32" s="49"/>
      <c r="N32" s="49"/>
      <c r="O32" s="49"/>
      <c r="P32" s="49"/>
      <c r="Q32" s="49"/>
      <c r="R32" s="49"/>
      <c r="S32" s="49"/>
      <c r="T32" s="49"/>
      <c r="U32" s="49"/>
      <c r="V32" s="49"/>
      <c r="W32" s="49"/>
      <c r="X32" s="34"/>
      <c r="Y32" s="34"/>
      <c r="Z32" s="34"/>
      <c r="AA32" s="34"/>
      <c r="AB32" s="34"/>
      <c r="AC32" s="34"/>
      <c r="AD32" s="34"/>
      <c r="AE32" s="34"/>
      <c r="AF32" s="34"/>
      <c r="AG32" s="47"/>
      <c r="AH32" s="482"/>
      <c r="AI32" s="482"/>
      <c r="AJ32" s="482"/>
      <c r="AK32" s="482"/>
      <c r="AL32" s="482"/>
      <c r="AM32" s="482"/>
      <c r="AN32" s="482"/>
      <c r="AO32" s="482"/>
      <c r="AP32" s="482"/>
      <c r="AQ32" s="482"/>
      <c r="AR32" s="355"/>
      <c r="AS32" s="25"/>
    </row>
    <row r="33" spans="2:54" s="24" customFormat="1" ht="15" customHeight="1" x14ac:dyDescent="0.25">
      <c r="B33" s="2146"/>
      <c r="C33" s="2147"/>
      <c r="D33" s="2148"/>
      <c r="E33" s="59" t="s">
        <v>585</v>
      </c>
      <c r="F33" s="51" t="s">
        <v>197</v>
      </c>
      <c r="G33" s="51"/>
      <c r="H33" s="51"/>
      <c r="I33" s="51"/>
      <c r="J33" s="51"/>
      <c r="K33" s="51"/>
      <c r="L33" s="51"/>
      <c r="M33" s="51"/>
      <c r="N33" s="51"/>
      <c r="O33" s="51" t="s">
        <v>204</v>
      </c>
      <c r="P33" s="51"/>
      <c r="Q33" s="51"/>
      <c r="R33" s="51"/>
      <c r="S33" s="25"/>
      <c r="T33" s="25"/>
      <c r="U33" s="25"/>
      <c r="V33" s="25"/>
      <c r="W33" s="25"/>
      <c r="X33" s="25"/>
      <c r="Y33" s="69"/>
      <c r="Z33" s="25"/>
      <c r="AA33" s="25"/>
      <c r="AB33" s="25"/>
      <c r="AC33" s="25"/>
      <c r="AD33" s="25"/>
      <c r="AE33" s="25"/>
      <c r="AF33" s="25"/>
      <c r="AG33" s="2084">
        <v>2</v>
      </c>
      <c r="AH33" s="2086">
        <f>IF('GENERAL INFO'!K10="X","",'FE-1770 S-1'!AB39)</f>
        <v>0</v>
      </c>
      <c r="AI33" s="2087"/>
      <c r="AJ33" s="2087"/>
      <c r="AK33" s="2087"/>
      <c r="AL33" s="2087"/>
      <c r="AM33" s="2087"/>
      <c r="AN33" s="2087"/>
      <c r="AO33" s="2087"/>
      <c r="AP33" s="2087"/>
      <c r="AQ33" s="2087"/>
      <c r="AR33" s="418"/>
      <c r="AS33" s="25"/>
    </row>
    <row r="34" spans="2:54" s="24" customFormat="1" ht="9" customHeight="1" x14ac:dyDescent="0.25">
      <c r="B34" s="2146"/>
      <c r="C34" s="2147"/>
      <c r="D34" s="2148"/>
      <c r="E34" s="26"/>
      <c r="F34" s="49" t="s">
        <v>643</v>
      </c>
      <c r="G34" s="58"/>
      <c r="H34" s="58"/>
      <c r="I34" s="58"/>
      <c r="J34" s="58"/>
      <c r="K34" s="58"/>
      <c r="L34" s="58"/>
      <c r="M34" s="58"/>
      <c r="N34" s="58"/>
      <c r="O34" s="58"/>
      <c r="P34" s="58"/>
      <c r="Q34" s="58"/>
      <c r="R34" s="34"/>
      <c r="S34" s="25"/>
      <c r="T34" s="34"/>
      <c r="U34" s="34"/>
      <c r="V34" s="34"/>
      <c r="W34" s="34"/>
      <c r="X34" s="34"/>
      <c r="Y34" s="34"/>
      <c r="Z34" s="51"/>
      <c r="AA34" s="51"/>
      <c r="AB34" s="51"/>
      <c r="AC34" s="51"/>
      <c r="AD34" s="51"/>
      <c r="AE34" s="51"/>
      <c r="AF34" s="51"/>
      <c r="AG34" s="2085"/>
      <c r="AH34" s="2088"/>
      <c r="AI34" s="2089"/>
      <c r="AJ34" s="2089"/>
      <c r="AK34" s="2089"/>
      <c r="AL34" s="2089"/>
      <c r="AM34" s="2089"/>
      <c r="AN34" s="2089"/>
      <c r="AO34" s="2089"/>
      <c r="AP34" s="2089"/>
      <c r="AQ34" s="2089"/>
      <c r="AR34" s="434"/>
      <c r="AS34" s="25"/>
    </row>
    <row r="35" spans="2:54" s="24" customFormat="1" ht="3" customHeight="1" x14ac:dyDescent="0.25">
      <c r="B35" s="2146"/>
      <c r="C35" s="2147"/>
      <c r="D35" s="2148"/>
      <c r="E35" s="26"/>
      <c r="F35" s="49"/>
      <c r="G35" s="28"/>
      <c r="H35" s="28"/>
      <c r="I35" s="28"/>
      <c r="J35" s="28"/>
      <c r="K35" s="28"/>
      <c r="L35" s="28"/>
      <c r="M35" s="28"/>
      <c r="N35" s="28"/>
      <c r="O35" s="28"/>
      <c r="P35" s="28"/>
      <c r="Q35" s="28"/>
      <c r="R35" s="28"/>
      <c r="S35" s="28"/>
      <c r="T35" s="28"/>
      <c r="U35" s="28"/>
      <c r="V35" s="28"/>
      <c r="W35" s="28"/>
      <c r="X35" s="28"/>
      <c r="Y35" s="28"/>
      <c r="Z35" s="25"/>
      <c r="AA35" s="25"/>
      <c r="AB35" s="25"/>
      <c r="AC35" s="25"/>
      <c r="AD35" s="25"/>
      <c r="AE35" s="25"/>
      <c r="AF35" s="25"/>
      <c r="AG35" s="47"/>
      <c r="AH35" s="482"/>
      <c r="AI35" s="482"/>
      <c r="AJ35" s="482"/>
      <c r="AK35" s="482"/>
      <c r="AL35" s="482"/>
      <c r="AM35" s="482"/>
      <c r="AN35" s="482"/>
      <c r="AO35" s="482"/>
      <c r="AP35" s="482"/>
      <c r="AQ35" s="482"/>
      <c r="AR35" s="355"/>
      <c r="AS35" s="25"/>
    </row>
    <row r="36" spans="2:54" s="24" customFormat="1" ht="15" customHeight="1" x14ac:dyDescent="0.25">
      <c r="B36" s="2146"/>
      <c r="C36" s="2147"/>
      <c r="D36" s="2148"/>
      <c r="E36" s="59" t="s">
        <v>586</v>
      </c>
      <c r="F36" s="51" t="s">
        <v>198</v>
      </c>
      <c r="G36" s="51"/>
      <c r="H36" s="51"/>
      <c r="I36" s="51"/>
      <c r="J36" s="51"/>
      <c r="K36" s="51"/>
      <c r="L36" s="51"/>
      <c r="M36" s="2081" t="s">
        <v>162</v>
      </c>
      <c r="N36" s="2081"/>
      <c r="O36" s="2081"/>
      <c r="P36" s="2081"/>
      <c r="Q36" s="2081"/>
      <c r="R36" s="2081"/>
      <c r="S36" s="2081"/>
      <c r="T36" s="2081"/>
      <c r="U36" s="2081"/>
      <c r="V36" s="2081"/>
      <c r="W36" s="2081"/>
      <c r="X36" s="2081"/>
      <c r="Y36" s="2081"/>
      <c r="Z36" s="2081"/>
      <c r="AA36" s="2081"/>
      <c r="AB36" s="2081"/>
      <c r="AC36" s="2081"/>
      <c r="AD36" s="2081"/>
      <c r="AE36" s="2081"/>
      <c r="AF36" s="137"/>
      <c r="AG36" s="2084">
        <v>3</v>
      </c>
      <c r="AH36" s="2086">
        <f>IF('GENERAL INFO'!K10="X","",IF('OVERSEAS INCOME'!AA59&lt;0,0,'OVERSEAS INCOME'!AA59))</f>
        <v>0</v>
      </c>
      <c r="AI36" s="2087"/>
      <c r="AJ36" s="2087"/>
      <c r="AK36" s="2087"/>
      <c r="AL36" s="2087"/>
      <c r="AM36" s="2087"/>
      <c r="AN36" s="2087"/>
      <c r="AO36" s="2087"/>
      <c r="AP36" s="2087"/>
      <c r="AQ36" s="2087"/>
      <c r="AR36" s="418"/>
      <c r="AS36" s="25"/>
    </row>
    <row r="37" spans="2:54" s="24" customFormat="1" ht="9" customHeight="1" x14ac:dyDescent="0.25">
      <c r="B37" s="2146"/>
      <c r="C37" s="2147"/>
      <c r="D37" s="2148"/>
      <c r="E37" s="26"/>
      <c r="F37" s="49" t="s">
        <v>560</v>
      </c>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137"/>
      <c r="AG37" s="2085"/>
      <c r="AH37" s="2088"/>
      <c r="AI37" s="2089"/>
      <c r="AJ37" s="2089"/>
      <c r="AK37" s="2089"/>
      <c r="AL37" s="2089"/>
      <c r="AM37" s="2089"/>
      <c r="AN37" s="2089"/>
      <c r="AO37" s="2089"/>
      <c r="AP37" s="2089"/>
      <c r="AQ37" s="2089"/>
      <c r="AR37" s="434"/>
      <c r="AS37" s="25"/>
    </row>
    <row r="38" spans="2:54" s="24" customFormat="1" ht="3" customHeight="1" x14ac:dyDescent="0.25">
      <c r="B38" s="2146"/>
      <c r="C38" s="2147"/>
      <c r="D38" s="2148"/>
      <c r="E38" s="26"/>
      <c r="F38" s="50"/>
      <c r="G38" s="50"/>
      <c r="H38" s="50"/>
      <c r="I38" s="50"/>
      <c r="J38" s="50"/>
      <c r="K38" s="50"/>
      <c r="L38" s="50"/>
      <c r="M38" s="50"/>
      <c r="N38" s="50"/>
      <c r="O38" s="50"/>
      <c r="P38" s="50"/>
      <c r="Q38" s="50"/>
      <c r="R38" s="50"/>
      <c r="S38" s="50"/>
      <c r="T38" s="50"/>
      <c r="U38" s="50"/>
      <c r="V38" s="50"/>
      <c r="W38" s="50"/>
      <c r="X38" s="50"/>
      <c r="Y38" s="50"/>
      <c r="Z38" s="50"/>
      <c r="AA38" s="50"/>
      <c r="AB38" s="50"/>
      <c r="AC38" s="50"/>
      <c r="AD38" s="25"/>
      <c r="AE38" s="25"/>
      <c r="AF38" s="25"/>
      <c r="AG38" s="47"/>
      <c r="AH38" s="482"/>
      <c r="AI38" s="482"/>
      <c r="AJ38" s="482"/>
      <c r="AK38" s="482"/>
      <c r="AL38" s="482"/>
      <c r="AM38" s="482"/>
      <c r="AN38" s="482"/>
      <c r="AO38" s="482"/>
      <c r="AP38" s="482"/>
      <c r="AQ38" s="482"/>
      <c r="AR38" s="355"/>
      <c r="AS38" s="25"/>
    </row>
    <row r="39" spans="2:54" s="24" customFormat="1" ht="14.25" customHeight="1" x14ac:dyDescent="0.35">
      <c r="B39" s="2146"/>
      <c r="C39" s="2147"/>
      <c r="D39" s="2148"/>
      <c r="E39" s="59" t="s">
        <v>587</v>
      </c>
      <c r="F39" s="51" t="s">
        <v>199</v>
      </c>
      <c r="G39" s="51"/>
      <c r="H39" s="51"/>
      <c r="I39" s="51"/>
      <c r="J39" s="51"/>
      <c r="K39" s="51"/>
      <c r="L39" s="51"/>
      <c r="N39" s="51" t="s">
        <v>203</v>
      </c>
      <c r="O39" s="51"/>
      <c r="P39" s="51"/>
      <c r="Q39" s="25"/>
      <c r="R39" s="25"/>
      <c r="S39" s="25"/>
      <c r="T39" s="25"/>
      <c r="U39" s="25"/>
      <c r="V39" s="25"/>
      <c r="W39" s="25"/>
      <c r="X39" s="25"/>
      <c r="Y39" s="25"/>
      <c r="Z39" s="1243"/>
      <c r="AA39" s="1243"/>
      <c r="AB39" s="1243"/>
      <c r="AC39" s="1243"/>
      <c r="AD39" s="1243"/>
      <c r="AE39" s="1243"/>
      <c r="AF39" s="25"/>
      <c r="AG39" s="2084">
        <v>4</v>
      </c>
      <c r="AH39" s="2105">
        <f>SUM(AH30:AR37)</f>
        <v>0</v>
      </c>
      <c r="AI39" s="2106"/>
      <c r="AJ39" s="2106"/>
      <c r="AK39" s="2106"/>
      <c r="AL39" s="2106"/>
      <c r="AM39" s="2106"/>
      <c r="AN39" s="2106"/>
      <c r="AO39" s="2106"/>
      <c r="AP39" s="2106"/>
      <c r="AQ39" s="2106"/>
      <c r="AR39" s="418"/>
      <c r="AS39" s="25"/>
      <c r="AY39" s="779"/>
      <c r="AZ39" s="779"/>
      <c r="BA39" s="779"/>
      <c r="BB39" s="779"/>
    </row>
    <row r="40" spans="2:54" s="24" customFormat="1" ht="9.75" customHeight="1" x14ac:dyDescent="0.25">
      <c r="B40" s="2146"/>
      <c r="C40" s="2147"/>
      <c r="D40" s="2148"/>
      <c r="E40" s="26"/>
      <c r="F40" s="25"/>
      <c r="G40" s="25"/>
      <c r="H40" s="25"/>
      <c r="I40" s="25"/>
      <c r="J40" s="25"/>
      <c r="K40" s="25"/>
      <c r="L40" s="25"/>
      <c r="M40" s="25"/>
      <c r="N40" s="25"/>
      <c r="O40" s="25"/>
      <c r="P40" s="25"/>
      <c r="Q40" s="25"/>
      <c r="R40" s="25"/>
      <c r="S40" s="25"/>
      <c r="T40" s="25"/>
      <c r="V40" s="548"/>
      <c r="W40" s="548"/>
      <c r="X40" s="548"/>
      <c r="Y40" s="548"/>
      <c r="Z40" s="1243"/>
      <c r="AA40" s="1243"/>
      <c r="AB40" s="1243"/>
      <c r="AC40" s="1243"/>
      <c r="AD40" s="1243"/>
      <c r="AE40" s="1243"/>
      <c r="AF40" s="25"/>
      <c r="AG40" s="2085"/>
      <c r="AH40" s="2107"/>
      <c r="AI40" s="2108"/>
      <c r="AJ40" s="2108"/>
      <c r="AK40" s="2108"/>
      <c r="AL40" s="2108"/>
      <c r="AM40" s="2108"/>
      <c r="AN40" s="2108"/>
      <c r="AO40" s="2108"/>
      <c r="AP40" s="2108"/>
      <c r="AQ40" s="2108"/>
      <c r="AR40" s="434"/>
      <c r="AS40" s="25"/>
    </row>
    <row r="41" spans="2:54" s="24" customFormat="1" ht="3" customHeight="1" x14ac:dyDescent="0.25">
      <c r="B41" s="2146"/>
      <c r="C41" s="2147"/>
      <c r="D41" s="2148"/>
      <c r="E41" s="26"/>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47"/>
      <c r="AH41" s="482"/>
      <c r="AI41" s="482"/>
      <c r="AJ41" s="482"/>
      <c r="AK41" s="482"/>
      <c r="AL41" s="482"/>
      <c r="AM41" s="482"/>
      <c r="AN41" s="482"/>
      <c r="AO41" s="482"/>
      <c r="AP41" s="482"/>
      <c r="AQ41" s="482"/>
      <c r="AR41" s="355"/>
      <c r="AS41" s="25"/>
    </row>
    <row r="42" spans="2:54" s="24" customFormat="1" ht="15" customHeight="1" x14ac:dyDescent="0.25">
      <c r="B42" s="2146"/>
      <c r="C42" s="2147"/>
      <c r="D42" s="2148"/>
      <c r="E42" s="59" t="s">
        <v>588</v>
      </c>
      <c r="F42" s="51" t="s">
        <v>200</v>
      </c>
      <c r="G42" s="51"/>
      <c r="H42" s="51"/>
      <c r="I42" s="51"/>
      <c r="J42" s="51"/>
      <c r="K42" s="51" t="s">
        <v>202</v>
      </c>
      <c r="L42" s="51"/>
      <c r="M42" s="51"/>
      <c r="N42" s="51"/>
      <c r="O42" s="51"/>
      <c r="P42" s="51"/>
      <c r="Q42" s="51"/>
      <c r="R42" s="51"/>
      <c r="S42" s="51"/>
      <c r="T42" s="51"/>
      <c r="U42" s="51"/>
      <c r="V42" s="25"/>
      <c r="W42" s="25"/>
      <c r="X42" s="25"/>
      <c r="Y42" s="25"/>
      <c r="Z42" s="25"/>
      <c r="AA42" s="25"/>
      <c r="AB42" s="25"/>
      <c r="AC42" s="25"/>
      <c r="AD42" s="25"/>
      <c r="AE42" s="25"/>
      <c r="AF42" s="25"/>
      <c r="AG42" s="2084">
        <v>5</v>
      </c>
      <c r="AH42" s="2086">
        <f>IF('GENERAL INFO'!K10="X","",0)</f>
        <v>0</v>
      </c>
      <c r="AI42" s="2087"/>
      <c r="AJ42" s="2087"/>
      <c r="AK42" s="2087"/>
      <c r="AL42" s="2087"/>
      <c r="AM42" s="2087"/>
      <c r="AN42" s="2087"/>
      <c r="AO42" s="2087"/>
      <c r="AP42" s="2087"/>
      <c r="AQ42" s="2087"/>
      <c r="AR42" s="418"/>
      <c r="AS42" s="25"/>
    </row>
    <row r="43" spans="2:54" s="24" customFormat="1" ht="9" customHeight="1" x14ac:dyDescent="0.25">
      <c r="B43" s="2146"/>
      <c r="C43" s="2147"/>
      <c r="D43" s="2148"/>
      <c r="E43" s="26"/>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085"/>
      <c r="AH43" s="2088"/>
      <c r="AI43" s="2089"/>
      <c r="AJ43" s="2089"/>
      <c r="AK43" s="2089"/>
      <c r="AL43" s="2089"/>
      <c r="AM43" s="2089"/>
      <c r="AN43" s="2089"/>
      <c r="AO43" s="2089"/>
      <c r="AP43" s="2089"/>
      <c r="AQ43" s="2089"/>
      <c r="AR43" s="434"/>
      <c r="AS43" s="25"/>
    </row>
    <row r="44" spans="2:54" s="24" customFormat="1" ht="3" customHeight="1" x14ac:dyDescent="0.25">
      <c r="B44" s="2146"/>
      <c r="C44" s="2147"/>
      <c r="D44" s="2148"/>
      <c r="E44" s="26"/>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47"/>
      <c r="AH44" s="482"/>
      <c r="AI44" s="482"/>
      <c r="AJ44" s="482"/>
      <c r="AK44" s="482"/>
      <c r="AL44" s="482"/>
      <c r="AM44" s="482"/>
      <c r="AN44" s="482"/>
      <c r="AO44" s="482"/>
      <c r="AP44" s="482"/>
      <c r="AQ44" s="482"/>
      <c r="AR44" s="355"/>
      <c r="AS44" s="25"/>
    </row>
    <row r="45" spans="2:54" s="24" customFormat="1" ht="15" customHeight="1" x14ac:dyDescent="0.25">
      <c r="B45" s="2146"/>
      <c r="C45" s="2147"/>
      <c r="D45" s="2148"/>
      <c r="E45" s="59" t="s">
        <v>589</v>
      </c>
      <c r="F45" s="18" t="s">
        <v>201</v>
      </c>
      <c r="G45" s="18"/>
      <c r="H45" s="18"/>
      <c r="I45" s="18"/>
      <c r="J45" s="18"/>
      <c r="K45" s="18"/>
      <c r="L45" s="18"/>
      <c r="M45" s="18"/>
      <c r="N45" s="18"/>
      <c r="O45" s="18"/>
      <c r="P45" s="18"/>
      <c r="Q45" s="18"/>
      <c r="R45" s="18"/>
      <c r="S45" s="18"/>
      <c r="U45" s="2082" t="s">
        <v>89</v>
      </c>
      <c r="V45" s="2082"/>
      <c r="W45" s="2082"/>
      <c r="X45" s="2082"/>
      <c r="Y45" s="2082"/>
      <c r="Z45" s="2082"/>
      <c r="AA45" s="2082"/>
      <c r="AB45" s="2082"/>
      <c r="AC45" s="2082"/>
      <c r="AD45" s="2082"/>
      <c r="AE45" s="2082"/>
      <c r="AF45" s="25"/>
      <c r="AG45" s="2084">
        <v>6</v>
      </c>
      <c r="AH45" s="2086">
        <f>IF('GENERAL INFO'!K10="X","",(AH39-AH42))</f>
        <v>0</v>
      </c>
      <c r="AI45" s="2087"/>
      <c r="AJ45" s="2087"/>
      <c r="AK45" s="2087"/>
      <c r="AL45" s="2087"/>
      <c r="AM45" s="2087"/>
      <c r="AN45" s="2087"/>
      <c r="AO45" s="2087"/>
      <c r="AP45" s="2087"/>
      <c r="AQ45" s="2087"/>
      <c r="AR45" s="418"/>
      <c r="AS45" s="25"/>
    </row>
    <row r="46" spans="2:54" s="24" customFormat="1" ht="9" customHeight="1" x14ac:dyDescent="0.25">
      <c r="B46" s="2146"/>
      <c r="C46" s="2147"/>
      <c r="D46" s="2148"/>
      <c r="E46" s="59"/>
      <c r="F46" s="51"/>
      <c r="G46" s="51"/>
      <c r="H46" s="51"/>
      <c r="I46" s="51"/>
      <c r="J46" s="51"/>
      <c r="K46" s="51"/>
      <c r="L46" s="51"/>
      <c r="M46" s="51"/>
      <c r="N46" s="51"/>
      <c r="O46" s="51"/>
      <c r="P46" s="51"/>
      <c r="Q46" s="51"/>
      <c r="R46" s="51"/>
      <c r="S46" s="51"/>
      <c r="T46" s="51"/>
      <c r="U46" s="51"/>
      <c r="V46" s="51"/>
      <c r="W46" s="51"/>
      <c r="X46" s="51"/>
      <c r="Y46" s="51"/>
      <c r="Z46" s="25"/>
      <c r="AA46" s="25"/>
      <c r="AB46" s="25"/>
      <c r="AC46" s="25"/>
      <c r="AD46" s="25"/>
      <c r="AE46" s="25"/>
      <c r="AF46" s="25"/>
      <c r="AG46" s="2085"/>
      <c r="AH46" s="2088"/>
      <c r="AI46" s="2089"/>
      <c r="AJ46" s="2089"/>
      <c r="AK46" s="2089"/>
      <c r="AL46" s="2089"/>
      <c r="AM46" s="2089"/>
      <c r="AN46" s="2089"/>
      <c r="AO46" s="2089"/>
      <c r="AP46" s="2089"/>
      <c r="AQ46" s="2089"/>
      <c r="AR46" s="434"/>
      <c r="AS46" s="25"/>
    </row>
    <row r="47" spans="2:54" s="24" customFormat="1" ht="3.95" customHeight="1" x14ac:dyDescent="0.25">
      <c r="B47" s="2149"/>
      <c r="C47" s="2150"/>
      <c r="D47" s="2151"/>
      <c r="E47" s="191"/>
      <c r="F47" s="189"/>
      <c r="G47" s="189"/>
      <c r="H47" s="189"/>
      <c r="I47" s="189"/>
      <c r="J47" s="189"/>
      <c r="K47" s="189"/>
      <c r="L47" s="189"/>
      <c r="M47" s="189"/>
      <c r="N47" s="189"/>
      <c r="O47" s="189"/>
      <c r="P47" s="189"/>
      <c r="Q47" s="189"/>
      <c r="R47" s="189"/>
      <c r="S47" s="189"/>
      <c r="T47" s="189"/>
      <c r="U47" s="189"/>
      <c r="V47" s="189"/>
      <c r="W47" s="189"/>
      <c r="X47" s="189"/>
      <c r="Y47" s="189"/>
      <c r="Z47" s="189"/>
      <c r="AA47" s="189"/>
      <c r="AB47" s="189"/>
      <c r="AC47" s="189"/>
      <c r="AD47" s="189"/>
      <c r="AE47" s="189"/>
      <c r="AF47" s="189"/>
      <c r="AG47" s="192"/>
      <c r="AH47" s="483"/>
      <c r="AI47" s="483"/>
      <c r="AJ47" s="483"/>
      <c r="AK47" s="483"/>
      <c r="AL47" s="483"/>
      <c r="AM47" s="483"/>
      <c r="AN47" s="483"/>
      <c r="AO47" s="483"/>
      <c r="AP47" s="483"/>
      <c r="AQ47" s="483"/>
      <c r="AR47" s="361"/>
      <c r="AS47" s="25"/>
    </row>
    <row r="48" spans="2:54" s="24" customFormat="1" ht="3.95" customHeight="1" x14ac:dyDescent="0.25">
      <c r="B48" s="2152" t="s">
        <v>205</v>
      </c>
      <c r="C48" s="2153"/>
      <c r="D48" s="2154"/>
      <c r="E48" s="193"/>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5"/>
      <c r="AH48" s="484"/>
      <c r="AI48" s="484"/>
      <c r="AJ48" s="484"/>
      <c r="AK48" s="484"/>
      <c r="AL48" s="484"/>
      <c r="AM48" s="484"/>
      <c r="AN48" s="484"/>
      <c r="AO48" s="484"/>
      <c r="AP48" s="484"/>
      <c r="AQ48" s="484"/>
      <c r="AR48" s="362"/>
      <c r="AS48" s="25"/>
    </row>
    <row r="49" spans="2:45" s="24" customFormat="1" ht="6.95" customHeight="1" x14ac:dyDescent="0.25">
      <c r="B49" s="2155"/>
      <c r="C49" s="2156"/>
      <c r="D49" s="2157"/>
      <c r="E49" s="70"/>
      <c r="F49" s="25"/>
      <c r="G49" s="25"/>
      <c r="H49" s="25"/>
      <c r="I49" s="25"/>
      <c r="J49" s="25"/>
      <c r="K49" s="25"/>
      <c r="L49" s="25"/>
      <c r="M49" s="25"/>
      <c r="N49" s="25"/>
      <c r="O49" s="89"/>
      <c r="P49" s="25"/>
      <c r="Q49" s="25"/>
      <c r="R49" s="25"/>
      <c r="S49" s="25"/>
      <c r="T49" s="25"/>
      <c r="U49" s="25"/>
      <c r="V49" s="25"/>
      <c r="W49" s="25"/>
      <c r="X49" s="25"/>
      <c r="Y49" s="25"/>
      <c r="Z49" s="25"/>
      <c r="AA49" s="25"/>
      <c r="AB49" s="25"/>
      <c r="AC49" s="25"/>
      <c r="AD49" s="25"/>
      <c r="AE49" s="25"/>
      <c r="AF49" s="25"/>
      <c r="AG49" s="47"/>
      <c r="AH49" s="482"/>
      <c r="AI49" s="482"/>
      <c r="AJ49" s="482"/>
      <c r="AK49" s="482"/>
      <c r="AL49" s="482"/>
      <c r="AM49" s="482"/>
      <c r="AN49" s="482"/>
      <c r="AO49" s="482"/>
      <c r="AP49" s="482"/>
      <c r="AQ49" s="482"/>
      <c r="AR49" s="355"/>
      <c r="AS49" s="25"/>
    </row>
    <row r="50" spans="2:45" s="24" customFormat="1" ht="15" customHeight="1" x14ac:dyDescent="0.25">
      <c r="B50" s="2155"/>
      <c r="C50" s="2156"/>
      <c r="D50" s="2157"/>
      <c r="E50" s="59" t="s">
        <v>592</v>
      </c>
      <c r="F50" s="51" t="s">
        <v>206</v>
      </c>
      <c r="G50" s="51"/>
      <c r="H50" s="51"/>
      <c r="I50" s="51"/>
      <c r="J50" s="51"/>
      <c r="K50" s="51"/>
      <c r="L50" s="51"/>
      <c r="M50" s="51"/>
      <c r="N50" s="51"/>
      <c r="O50" s="263" t="s">
        <v>410</v>
      </c>
      <c r="P50" s="1545" t="str">
        <f>IF('GENERAL INFO'!K10="",IF(MARITAL="unmarried",DEPENDENT,""),"")</f>
        <v/>
      </c>
      <c r="Q50" s="263"/>
      <c r="R50" s="263" t="s">
        <v>411</v>
      </c>
      <c r="S50" s="403" t="str">
        <f>IF('GENERAL INFO'!K10="",IF(MARITAL="married",DEPENDENT,""),"")</f>
        <v/>
      </c>
      <c r="T50" s="263"/>
      <c r="U50" s="263" t="s">
        <v>412</v>
      </c>
      <c r="V50" s="403" t="str">
        <f>IF('GENERAL INFO'!K10="",IF(MARITAL="married+",DEPENDENT,""),"")</f>
        <v/>
      </c>
      <c r="W50" s="263"/>
      <c r="X50" s="263"/>
      <c r="Y50" s="291"/>
      <c r="Z50" s="263"/>
      <c r="AA50" s="263"/>
      <c r="AB50" s="291"/>
      <c r="AC50" s="51"/>
      <c r="AD50" s="51"/>
      <c r="AE50" s="25"/>
      <c r="AF50" s="25"/>
      <c r="AG50" s="2084">
        <v>7</v>
      </c>
      <c r="AH50" s="2086">
        <f>IF('GENERAL INFO'!K10="X","",CalculationSheet!R28)</f>
        <v>0</v>
      </c>
      <c r="AI50" s="2087"/>
      <c r="AJ50" s="2087"/>
      <c r="AK50" s="2087"/>
      <c r="AL50" s="2087"/>
      <c r="AM50" s="2087"/>
      <c r="AN50" s="2087"/>
      <c r="AO50" s="2087"/>
      <c r="AP50" s="2087"/>
      <c r="AQ50" s="2087"/>
      <c r="AR50" s="418"/>
      <c r="AS50" s="25"/>
    </row>
    <row r="51" spans="2:45" s="24" customFormat="1" ht="9" customHeight="1" x14ac:dyDescent="0.25">
      <c r="B51" s="2155"/>
      <c r="C51" s="2156"/>
      <c r="D51" s="2157"/>
      <c r="E51" s="26"/>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085"/>
      <c r="AH51" s="2088"/>
      <c r="AI51" s="2089"/>
      <c r="AJ51" s="2089"/>
      <c r="AK51" s="2089"/>
      <c r="AL51" s="2089"/>
      <c r="AM51" s="2089"/>
      <c r="AN51" s="2089"/>
      <c r="AO51" s="2089"/>
      <c r="AP51" s="2089"/>
      <c r="AQ51" s="2089"/>
      <c r="AR51" s="434"/>
      <c r="AS51" s="25"/>
    </row>
    <row r="52" spans="2:45" s="24" customFormat="1" ht="3" customHeight="1" x14ac:dyDescent="0.25">
      <c r="B52" s="2155"/>
      <c r="C52" s="2156"/>
      <c r="D52" s="2157"/>
      <c r="E52" s="26"/>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47"/>
      <c r="AH52" s="482"/>
      <c r="AI52" s="482"/>
      <c r="AJ52" s="482"/>
      <c r="AK52" s="482"/>
      <c r="AL52" s="482"/>
      <c r="AM52" s="482"/>
      <c r="AN52" s="482"/>
      <c r="AO52" s="482"/>
      <c r="AP52" s="482"/>
      <c r="AQ52" s="482"/>
      <c r="AR52" s="355"/>
      <c r="AS52" s="25"/>
    </row>
    <row r="53" spans="2:45" s="24" customFormat="1" ht="15" customHeight="1" x14ac:dyDescent="0.25">
      <c r="B53" s="2155"/>
      <c r="C53" s="2156"/>
      <c r="D53" s="2157"/>
      <c r="E53" s="59" t="s">
        <v>593</v>
      </c>
      <c r="F53" s="51" t="s">
        <v>207</v>
      </c>
      <c r="G53" s="51"/>
      <c r="H53" s="51"/>
      <c r="I53" s="51"/>
      <c r="J53" s="51"/>
      <c r="K53" s="51"/>
      <c r="L53" s="51"/>
      <c r="M53" s="51"/>
      <c r="N53" s="51"/>
      <c r="O53" s="2082" t="s">
        <v>118</v>
      </c>
      <c r="P53" s="2082"/>
      <c r="Q53" s="2082"/>
      <c r="R53" s="2082"/>
      <c r="S53" s="2082"/>
      <c r="T53" s="2082"/>
      <c r="U53" s="2082"/>
      <c r="V53" s="2082"/>
      <c r="W53" s="2082"/>
      <c r="X53" s="2082"/>
      <c r="Y53" s="2082"/>
      <c r="Z53" s="2082"/>
      <c r="AA53" s="2082"/>
      <c r="AB53" s="2082"/>
      <c r="AC53" s="2082"/>
      <c r="AD53" s="2082"/>
      <c r="AE53" s="2082"/>
      <c r="AF53" s="25"/>
      <c r="AG53" s="120">
        <v>8</v>
      </c>
      <c r="AH53" s="2086">
        <f>IF('GENERAL INFO'!K10="X"," ",IF(AH45-AH50&gt;0,AH45-AH50,0))</f>
        <v>0</v>
      </c>
      <c r="AI53" s="2087"/>
      <c r="AJ53" s="2087"/>
      <c r="AK53" s="2087"/>
      <c r="AL53" s="2087"/>
      <c r="AM53" s="2087"/>
      <c r="AN53" s="2087"/>
      <c r="AO53" s="2087"/>
      <c r="AP53" s="2087"/>
      <c r="AQ53" s="2087"/>
      <c r="AR53" s="418"/>
      <c r="AS53" s="25"/>
    </row>
    <row r="54" spans="2:45" s="24" customFormat="1" ht="9" customHeight="1" x14ac:dyDescent="0.25">
      <c r="B54" s="2155"/>
      <c r="C54" s="2156"/>
      <c r="D54" s="2157"/>
      <c r="E54" s="59"/>
      <c r="F54" s="51"/>
      <c r="G54" s="51"/>
      <c r="H54" s="51"/>
      <c r="I54" s="51"/>
      <c r="J54" s="51"/>
      <c r="K54" s="51"/>
      <c r="L54" s="51"/>
      <c r="M54" s="51"/>
      <c r="N54" s="51"/>
      <c r="O54" s="25"/>
      <c r="P54" s="25"/>
      <c r="Q54" s="25"/>
      <c r="R54" s="25"/>
      <c r="S54" s="25"/>
      <c r="T54" s="25"/>
      <c r="U54" s="25"/>
      <c r="V54" s="25"/>
      <c r="W54" s="25"/>
      <c r="X54" s="25"/>
      <c r="Y54" s="25"/>
      <c r="Z54" s="25"/>
      <c r="AA54" s="25"/>
      <c r="AB54" s="25"/>
      <c r="AC54" s="25"/>
      <c r="AD54" s="25"/>
      <c r="AE54" s="25"/>
      <c r="AF54" s="25"/>
      <c r="AG54" s="122"/>
      <c r="AH54" s="2088"/>
      <c r="AI54" s="2089"/>
      <c r="AJ54" s="2089"/>
      <c r="AK54" s="2089"/>
      <c r="AL54" s="2089"/>
      <c r="AM54" s="2089"/>
      <c r="AN54" s="2089"/>
      <c r="AO54" s="2089"/>
      <c r="AP54" s="2089"/>
      <c r="AQ54" s="2089"/>
      <c r="AR54" s="434"/>
      <c r="AS54" s="25"/>
    </row>
    <row r="55" spans="2:45" s="24" customFormat="1" ht="3.95" customHeight="1" x14ac:dyDescent="0.25">
      <c r="B55" s="2158"/>
      <c r="C55" s="2159"/>
      <c r="D55" s="2160"/>
      <c r="E55" s="191"/>
      <c r="F55" s="189"/>
      <c r="G55" s="189"/>
      <c r="H55" s="189"/>
      <c r="I55" s="189"/>
      <c r="J55" s="189"/>
      <c r="K55" s="189"/>
      <c r="L55" s="189"/>
      <c r="M55" s="189"/>
      <c r="N55" s="189"/>
      <c r="O55" s="189"/>
      <c r="P55" s="189"/>
      <c r="Q55" s="189"/>
      <c r="R55" s="189"/>
      <c r="S55" s="189"/>
      <c r="T55" s="189"/>
      <c r="U55" s="189"/>
      <c r="V55" s="189"/>
      <c r="W55" s="189"/>
      <c r="X55" s="189"/>
      <c r="Y55" s="189"/>
      <c r="Z55" s="189"/>
      <c r="AA55" s="189"/>
      <c r="AB55" s="189"/>
      <c r="AC55" s="189"/>
      <c r="AD55" s="189"/>
      <c r="AE55" s="189"/>
      <c r="AF55" s="189"/>
      <c r="AG55" s="192"/>
      <c r="AH55" s="483"/>
      <c r="AI55" s="483"/>
      <c r="AJ55" s="483"/>
      <c r="AK55" s="483"/>
      <c r="AL55" s="483"/>
      <c r="AM55" s="483"/>
      <c r="AN55" s="483"/>
      <c r="AO55" s="483"/>
      <c r="AP55" s="483"/>
      <c r="AQ55" s="483"/>
      <c r="AR55" s="361"/>
      <c r="AS55" s="25"/>
    </row>
    <row r="56" spans="2:45" s="24" customFormat="1" ht="3" customHeight="1" x14ac:dyDescent="0.25">
      <c r="B56" s="264"/>
      <c r="C56" s="265"/>
      <c r="D56" s="266"/>
      <c r="E56" s="26"/>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47"/>
      <c r="AH56" s="482"/>
      <c r="AI56" s="482"/>
      <c r="AJ56" s="482"/>
      <c r="AK56" s="482"/>
      <c r="AL56" s="482"/>
      <c r="AM56" s="482"/>
      <c r="AN56" s="482"/>
      <c r="AO56" s="482"/>
      <c r="AP56" s="482"/>
      <c r="AQ56" s="482"/>
      <c r="AR56" s="355"/>
      <c r="AS56" s="25"/>
    </row>
    <row r="57" spans="2:45" s="24" customFormat="1" ht="6.95" customHeight="1" x14ac:dyDescent="0.25">
      <c r="B57" s="2161" t="s">
        <v>208</v>
      </c>
      <c r="C57" s="2162"/>
      <c r="D57" s="2163"/>
      <c r="E57" s="70"/>
      <c r="F57" s="25"/>
      <c r="G57" s="25"/>
      <c r="H57" s="25"/>
      <c r="I57" s="25"/>
      <c r="J57" s="25"/>
      <c r="K57" s="89"/>
      <c r="L57" s="89"/>
      <c r="M57" s="25"/>
      <c r="N57" s="25"/>
      <c r="O57" s="25"/>
      <c r="P57" s="25"/>
      <c r="Q57" s="25"/>
      <c r="R57" s="25"/>
      <c r="S57" s="25"/>
      <c r="T57" s="25"/>
      <c r="U57" s="25"/>
      <c r="V57" s="25"/>
      <c r="W57" s="25"/>
      <c r="X57" s="25"/>
      <c r="Y57" s="25"/>
      <c r="Z57" s="25"/>
      <c r="AA57" s="25"/>
      <c r="AB57" s="25"/>
      <c r="AC57" s="25"/>
      <c r="AD57" s="25"/>
      <c r="AE57" s="25"/>
      <c r="AF57" s="25"/>
      <c r="AG57" s="47"/>
      <c r="AH57" s="482"/>
      <c r="AI57" s="482"/>
      <c r="AJ57" s="482"/>
      <c r="AK57" s="482"/>
      <c r="AL57" s="482"/>
      <c r="AM57" s="482"/>
      <c r="AN57" s="482"/>
      <c r="AO57" s="482"/>
      <c r="AP57" s="482"/>
      <c r="AQ57" s="482"/>
      <c r="AR57" s="355"/>
      <c r="AS57" s="25"/>
    </row>
    <row r="58" spans="2:45" s="24" customFormat="1" ht="15" customHeight="1" x14ac:dyDescent="0.25">
      <c r="B58" s="2161"/>
      <c r="C58" s="2162"/>
      <c r="D58" s="2163"/>
      <c r="E58" s="59" t="s">
        <v>594</v>
      </c>
      <c r="F58" s="51" t="s">
        <v>209</v>
      </c>
      <c r="G58" s="51"/>
      <c r="H58" s="51"/>
      <c r="I58" s="51"/>
      <c r="J58" s="51" t="s">
        <v>644</v>
      </c>
      <c r="K58" s="25"/>
      <c r="L58" s="51"/>
      <c r="M58" s="51"/>
      <c r="N58" s="51"/>
      <c r="O58" s="51"/>
      <c r="P58" s="51"/>
      <c r="Q58" s="51"/>
      <c r="R58" s="51"/>
      <c r="S58" s="51"/>
      <c r="T58" s="51"/>
      <c r="U58" s="51"/>
      <c r="V58" s="51"/>
      <c r="W58" s="2081" t="s">
        <v>217</v>
      </c>
      <c r="X58" s="2081"/>
      <c r="Y58" s="2081"/>
      <c r="Z58" s="2081"/>
      <c r="AA58" s="2081"/>
      <c r="AB58" s="2081"/>
      <c r="AC58" s="2081"/>
      <c r="AD58" s="2081"/>
      <c r="AE58" s="2081"/>
      <c r="AF58" s="51"/>
      <c r="AG58" s="2084">
        <v>9</v>
      </c>
      <c r="AH58" s="2086" t="e">
        <f>IF('GENERAL INFO'!K10="X","",Attachment!X41)</f>
        <v>#DIV/0!</v>
      </c>
      <c r="AI58" s="2087"/>
      <c r="AJ58" s="2087"/>
      <c r="AK58" s="2087"/>
      <c r="AL58" s="2087"/>
      <c r="AM58" s="2087"/>
      <c r="AN58" s="2087"/>
      <c r="AO58" s="2087"/>
      <c r="AP58" s="2087"/>
      <c r="AQ58" s="2087"/>
      <c r="AR58" s="418"/>
      <c r="AS58" s="25"/>
    </row>
    <row r="59" spans="2:45" s="24" customFormat="1" ht="9" customHeight="1" x14ac:dyDescent="0.25">
      <c r="B59" s="2161"/>
      <c r="C59" s="2162"/>
      <c r="D59" s="2163"/>
      <c r="E59" s="59"/>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c r="AE59" s="51"/>
      <c r="AF59" s="51"/>
      <c r="AG59" s="2085"/>
      <c r="AH59" s="2088"/>
      <c r="AI59" s="2089"/>
      <c r="AJ59" s="2089"/>
      <c r="AK59" s="2089"/>
      <c r="AL59" s="2089"/>
      <c r="AM59" s="2089"/>
      <c r="AN59" s="2089"/>
      <c r="AO59" s="2089"/>
      <c r="AP59" s="2089"/>
      <c r="AQ59" s="2089"/>
      <c r="AR59" s="434"/>
      <c r="AS59" s="25"/>
    </row>
    <row r="60" spans="2:45" s="24" customFormat="1" ht="3" customHeight="1" x14ac:dyDescent="0.25">
      <c r="B60" s="2161"/>
      <c r="C60" s="2162"/>
      <c r="D60" s="2163"/>
      <c r="E60" s="59"/>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c r="AE60" s="51"/>
      <c r="AF60" s="51"/>
      <c r="AG60" s="47"/>
      <c r="AH60" s="482"/>
      <c r="AI60" s="482"/>
      <c r="AJ60" s="482"/>
      <c r="AK60" s="482"/>
      <c r="AL60" s="482"/>
      <c r="AM60" s="482"/>
      <c r="AN60" s="482"/>
      <c r="AO60" s="482"/>
      <c r="AP60" s="482"/>
      <c r="AQ60" s="482"/>
      <c r="AR60" s="355"/>
      <c r="AS60" s="25"/>
    </row>
    <row r="61" spans="2:45" s="24" customFormat="1" ht="15" customHeight="1" x14ac:dyDescent="0.25">
      <c r="B61" s="2161"/>
      <c r="C61" s="2162"/>
      <c r="D61" s="2163"/>
      <c r="E61" s="59" t="s">
        <v>595</v>
      </c>
      <c r="F61" s="51" t="s">
        <v>210</v>
      </c>
      <c r="G61" s="51"/>
      <c r="H61" s="51"/>
      <c r="I61" s="51"/>
      <c r="J61" s="51"/>
      <c r="K61" s="51"/>
      <c r="L61" s="51"/>
      <c r="M61" s="51"/>
      <c r="N61" s="51"/>
      <c r="O61" s="51"/>
      <c r="P61" s="51"/>
      <c r="Q61" s="51"/>
      <c r="R61" s="51"/>
      <c r="S61" s="51"/>
      <c r="T61" s="51"/>
      <c r="U61" s="51"/>
      <c r="V61" s="51" t="s">
        <v>211</v>
      </c>
      <c r="W61" s="51"/>
      <c r="X61" s="51"/>
      <c r="Y61" s="51"/>
      <c r="Z61" s="51"/>
      <c r="AA61" s="51"/>
      <c r="AB61" s="51"/>
      <c r="AC61" s="51"/>
      <c r="AD61" s="51"/>
      <c r="AE61" s="51"/>
      <c r="AF61" s="51"/>
      <c r="AG61" s="2084">
        <v>10</v>
      </c>
      <c r="AH61" s="2086">
        <f>IF('GENERAL INFO'!K10="X","",'GENERAL INFO'!K102)</f>
        <v>0</v>
      </c>
      <c r="AI61" s="2087"/>
      <c r="AJ61" s="2087"/>
      <c r="AK61" s="2087"/>
      <c r="AL61" s="2087"/>
      <c r="AM61" s="2087"/>
      <c r="AN61" s="2087"/>
      <c r="AO61" s="2087"/>
      <c r="AP61" s="2087"/>
      <c r="AQ61" s="2087"/>
      <c r="AR61" s="418"/>
      <c r="AS61" s="25"/>
    </row>
    <row r="62" spans="2:45" s="24" customFormat="1" ht="9" customHeight="1" x14ac:dyDescent="0.25">
      <c r="B62" s="2161"/>
      <c r="C62" s="2162"/>
      <c r="D62" s="2163"/>
      <c r="E62" s="59"/>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2085"/>
      <c r="AH62" s="2088"/>
      <c r="AI62" s="2089"/>
      <c r="AJ62" s="2089"/>
      <c r="AK62" s="2089"/>
      <c r="AL62" s="2089"/>
      <c r="AM62" s="2089"/>
      <c r="AN62" s="2089"/>
      <c r="AO62" s="2089"/>
      <c r="AP62" s="2089"/>
      <c r="AQ62" s="2089"/>
      <c r="AR62" s="434"/>
      <c r="AS62" s="25"/>
    </row>
    <row r="63" spans="2:45" s="24" customFormat="1" ht="3" customHeight="1" x14ac:dyDescent="0.25">
      <c r="B63" s="2161"/>
      <c r="C63" s="2162"/>
      <c r="D63" s="2163"/>
      <c r="E63" s="59"/>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96"/>
      <c r="AH63" s="482"/>
      <c r="AI63" s="482"/>
      <c r="AJ63" s="482"/>
      <c r="AK63" s="482"/>
      <c r="AL63" s="482"/>
      <c r="AM63" s="482"/>
      <c r="AN63" s="482"/>
      <c r="AO63" s="482"/>
      <c r="AP63" s="482"/>
      <c r="AQ63" s="482"/>
      <c r="AR63" s="355"/>
      <c r="AS63" s="25"/>
    </row>
    <row r="64" spans="2:45" s="24" customFormat="1" ht="15" customHeight="1" x14ac:dyDescent="0.25">
      <c r="B64" s="2161"/>
      <c r="C64" s="2162"/>
      <c r="D64" s="2163"/>
      <c r="E64" s="59" t="s">
        <v>596</v>
      </c>
      <c r="F64" s="51" t="s">
        <v>212</v>
      </c>
      <c r="G64" s="51"/>
      <c r="H64" s="51"/>
      <c r="I64" s="51"/>
      <c r="J64" s="51"/>
      <c r="K64" s="51"/>
      <c r="L64" s="51"/>
      <c r="M64" s="51"/>
      <c r="N64" s="51"/>
      <c r="O64" s="51" t="s">
        <v>122</v>
      </c>
      <c r="P64" s="51"/>
      <c r="Q64" s="51"/>
      <c r="R64" s="51"/>
      <c r="S64" s="51"/>
      <c r="T64" s="51"/>
      <c r="U64" s="51"/>
      <c r="V64" s="51"/>
      <c r="W64" s="51"/>
      <c r="X64" s="51"/>
      <c r="Y64" s="51"/>
      <c r="Z64" s="51"/>
      <c r="AA64" s="51"/>
      <c r="AB64" s="51"/>
      <c r="AC64" s="51"/>
      <c r="AD64" s="51"/>
      <c r="AE64" s="51"/>
      <c r="AF64" s="51"/>
      <c r="AG64" s="2084">
        <v>11</v>
      </c>
      <c r="AH64" s="2086" t="e">
        <f>IF('GENERAL INFO'!K10="X","",AH58+AH61)</f>
        <v>#DIV/0!</v>
      </c>
      <c r="AI64" s="2087"/>
      <c r="AJ64" s="2087"/>
      <c r="AK64" s="2087"/>
      <c r="AL64" s="2087"/>
      <c r="AM64" s="2087"/>
      <c r="AN64" s="2087"/>
      <c r="AO64" s="2087"/>
      <c r="AP64" s="2087"/>
      <c r="AQ64" s="2087"/>
      <c r="AR64" s="418"/>
      <c r="AS64" s="25"/>
    </row>
    <row r="65" spans="2:45" s="24" customFormat="1" ht="9" customHeight="1" x14ac:dyDescent="0.25">
      <c r="B65" s="2161"/>
      <c r="C65" s="2162"/>
      <c r="D65" s="2163"/>
      <c r="E65" s="59"/>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2085"/>
      <c r="AH65" s="2088"/>
      <c r="AI65" s="2089"/>
      <c r="AJ65" s="2089"/>
      <c r="AK65" s="2089"/>
      <c r="AL65" s="2089"/>
      <c r="AM65" s="2089"/>
      <c r="AN65" s="2089"/>
      <c r="AO65" s="2089"/>
      <c r="AP65" s="2089"/>
      <c r="AQ65" s="2089"/>
      <c r="AR65" s="434"/>
      <c r="AS65" s="25"/>
    </row>
    <row r="66" spans="2:45" s="24" customFormat="1" ht="3.95" customHeight="1" x14ac:dyDescent="0.25">
      <c r="B66" s="2164"/>
      <c r="C66" s="2165"/>
      <c r="D66" s="2166"/>
      <c r="E66" s="189"/>
      <c r="F66" s="189"/>
      <c r="G66" s="189"/>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192"/>
      <c r="AH66" s="483"/>
      <c r="AI66" s="483"/>
      <c r="AJ66" s="483"/>
      <c r="AK66" s="483"/>
      <c r="AL66" s="483"/>
      <c r="AM66" s="483"/>
      <c r="AN66" s="483"/>
      <c r="AO66" s="483"/>
      <c r="AP66" s="483"/>
      <c r="AQ66" s="483"/>
      <c r="AR66" s="361"/>
      <c r="AS66" s="25"/>
    </row>
    <row r="67" spans="2:45" s="24" customFormat="1" ht="3" customHeight="1" x14ac:dyDescent="0.25">
      <c r="B67" s="223"/>
      <c r="C67" s="59"/>
      <c r="D67" s="181"/>
      <c r="E67" s="26"/>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47"/>
      <c r="AH67" s="482"/>
      <c r="AI67" s="482"/>
      <c r="AJ67" s="482"/>
      <c r="AK67" s="482"/>
      <c r="AL67" s="482"/>
      <c r="AM67" s="482"/>
      <c r="AN67" s="482"/>
      <c r="AO67" s="482"/>
      <c r="AP67" s="482"/>
      <c r="AQ67" s="482"/>
      <c r="AR67" s="355"/>
      <c r="AS67" s="25"/>
    </row>
    <row r="68" spans="2:45" s="24" customFormat="1" ht="6.95" customHeight="1" x14ac:dyDescent="0.25">
      <c r="B68" s="2146" t="s">
        <v>213</v>
      </c>
      <c r="C68" s="2147"/>
      <c r="D68" s="2148"/>
      <c r="E68" s="70"/>
      <c r="F68" s="25"/>
      <c r="G68" s="71"/>
      <c r="H68" s="71"/>
      <c r="I68" s="71"/>
      <c r="J68" s="71"/>
      <c r="K68" s="71"/>
      <c r="L68" s="71"/>
      <c r="M68" s="25"/>
      <c r="N68" s="25"/>
      <c r="O68" s="25"/>
      <c r="P68" s="25"/>
      <c r="Q68" s="25"/>
      <c r="R68" s="25"/>
      <c r="S68" s="25"/>
      <c r="T68" s="25"/>
      <c r="U68" s="25"/>
      <c r="V68" s="25"/>
      <c r="W68" s="25"/>
      <c r="X68" s="25"/>
      <c r="Y68" s="25"/>
      <c r="Z68" s="25"/>
      <c r="AA68" s="25"/>
      <c r="AB68" s="25"/>
      <c r="AC68" s="25"/>
      <c r="AD68" s="25"/>
      <c r="AE68" s="25"/>
      <c r="AF68" s="25"/>
      <c r="AG68" s="47"/>
      <c r="AH68" s="482"/>
      <c r="AI68" s="482"/>
      <c r="AJ68" s="482"/>
      <c r="AK68" s="482"/>
      <c r="AL68" s="482"/>
      <c r="AM68" s="482"/>
      <c r="AN68" s="482"/>
      <c r="AO68" s="482"/>
      <c r="AP68" s="482"/>
      <c r="AQ68" s="482"/>
      <c r="AR68" s="355"/>
      <c r="AS68" s="25"/>
    </row>
    <row r="69" spans="2:45" s="24" customFormat="1" ht="15" customHeight="1" x14ac:dyDescent="0.25">
      <c r="B69" s="2146"/>
      <c r="C69" s="2147"/>
      <c r="D69" s="2148"/>
      <c r="E69" s="59" t="s">
        <v>597</v>
      </c>
      <c r="F69" s="2081" t="s">
        <v>645</v>
      </c>
      <c r="G69" s="2081"/>
      <c r="H69" s="2081"/>
      <c r="I69" s="2081"/>
      <c r="J69" s="2081"/>
      <c r="K69" s="2081"/>
      <c r="L69" s="2081"/>
      <c r="M69" s="2081"/>
      <c r="N69" s="2081"/>
      <c r="O69" s="2081"/>
      <c r="P69" s="2081"/>
      <c r="Q69" s="2081"/>
      <c r="R69" s="2081"/>
      <c r="S69" s="2081"/>
      <c r="T69" s="2081"/>
      <c r="U69" s="2081"/>
      <c r="V69" s="2081"/>
      <c r="W69" s="2081"/>
      <c r="X69" s="2081"/>
      <c r="Y69" s="2081"/>
      <c r="Z69" s="2081"/>
      <c r="AA69" s="2081"/>
      <c r="AB69" s="2081"/>
      <c r="AC69" s="2081"/>
      <c r="AD69" s="2081"/>
      <c r="AE69" s="2081"/>
      <c r="AF69" s="2081"/>
      <c r="AG69" s="2084">
        <v>12</v>
      </c>
      <c r="AH69" s="2086">
        <f>IF('GENERAL INFO'!K10="X","",(_art21+Attachment!Z94))</f>
        <v>0</v>
      </c>
      <c r="AI69" s="2087"/>
      <c r="AJ69" s="2087"/>
      <c r="AK69" s="2087"/>
      <c r="AL69" s="2087"/>
      <c r="AM69" s="2087"/>
      <c r="AN69" s="2087"/>
      <c r="AO69" s="2087"/>
      <c r="AP69" s="2087"/>
      <c r="AQ69" s="2087"/>
      <c r="AR69" s="418"/>
      <c r="AS69" s="25"/>
    </row>
    <row r="70" spans="2:45" s="24" customFormat="1" ht="10.5" customHeight="1" x14ac:dyDescent="0.25">
      <c r="B70" s="2146"/>
      <c r="C70" s="2147"/>
      <c r="D70" s="2148"/>
      <c r="E70" s="26"/>
      <c r="F70" s="18" t="s">
        <v>541</v>
      </c>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97"/>
      <c r="AG70" s="2085"/>
      <c r="AH70" s="2088"/>
      <c r="AI70" s="2089"/>
      <c r="AJ70" s="2089"/>
      <c r="AK70" s="2089"/>
      <c r="AL70" s="2089"/>
      <c r="AM70" s="2089"/>
      <c r="AN70" s="2089"/>
      <c r="AO70" s="2089"/>
      <c r="AP70" s="2089"/>
      <c r="AQ70" s="2089"/>
      <c r="AR70" s="434"/>
      <c r="AS70" s="25"/>
    </row>
    <row r="71" spans="2:45" s="24" customFormat="1" ht="3" customHeight="1" x14ac:dyDescent="0.25">
      <c r="B71" s="2146"/>
      <c r="C71" s="2147"/>
      <c r="D71" s="2148"/>
      <c r="E71" s="26"/>
      <c r="F71" s="46"/>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47"/>
      <c r="AH71" s="482"/>
      <c r="AI71" s="482"/>
      <c r="AJ71" s="482"/>
      <c r="AK71" s="482"/>
      <c r="AL71" s="482"/>
      <c r="AM71" s="482"/>
      <c r="AN71" s="482"/>
      <c r="AO71" s="482"/>
      <c r="AP71" s="482"/>
      <c r="AQ71" s="482"/>
      <c r="AR71" s="355"/>
      <c r="AS71" s="25"/>
    </row>
    <row r="72" spans="2:45" s="24" customFormat="1" ht="9" customHeight="1" x14ac:dyDescent="0.25">
      <c r="B72" s="2146"/>
      <c r="C72" s="2147"/>
      <c r="D72" s="2148"/>
      <c r="E72" s="26"/>
      <c r="F72" s="46"/>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47"/>
      <c r="AH72" s="482"/>
      <c r="AI72" s="482"/>
      <c r="AJ72" s="482"/>
      <c r="AK72" s="482"/>
      <c r="AL72" s="482"/>
      <c r="AM72" s="482"/>
      <c r="AN72" s="482"/>
      <c r="AO72" s="482"/>
      <c r="AP72" s="482"/>
      <c r="AQ72" s="482"/>
      <c r="AR72" s="355"/>
      <c r="AS72" s="25"/>
    </row>
    <row r="73" spans="2:45" s="24" customFormat="1" ht="12" customHeight="1" x14ac:dyDescent="0.25">
      <c r="B73" s="2146"/>
      <c r="C73" s="2147"/>
      <c r="D73" s="2148"/>
      <c r="E73" s="59" t="s">
        <v>598</v>
      </c>
      <c r="F73" s="61" t="s">
        <v>6</v>
      </c>
      <c r="G73" s="403" t="e">
        <f>IF('GENERAL INFO'!K10="X","",IF(AH73&gt;0,"X",""))</f>
        <v>#DIV/0!</v>
      </c>
      <c r="H73" s="25"/>
      <c r="I73" s="156" t="s">
        <v>214</v>
      </c>
      <c r="J73" s="60"/>
      <c r="K73" s="60"/>
      <c r="L73" s="60"/>
      <c r="M73" s="60"/>
      <c r="N73" s="60"/>
      <c r="O73" s="60"/>
      <c r="P73" s="60"/>
      <c r="Q73" s="60"/>
      <c r="R73" s="60"/>
      <c r="S73" s="2125" t="s">
        <v>66</v>
      </c>
      <c r="T73" s="2125"/>
      <c r="U73" s="25"/>
      <c r="V73" s="25"/>
      <c r="W73" s="25"/>
      <c r="X73" s="51"/>
      <c r="Y73" s="51"/>
      <c r="Z73" s="51"/>
      <c r="AA73" s="51"/>
      <c r="AB73" s="51"/>
      <c r="AC73" s="51"/>
      <c r="AD73" s="51"/>
      <c r="AE73" s="51"/>
      <c r="AF73" s="51"/>
      <c r="AG73" s="2084">
        <v>13</v>
      </c>
      <c r="AH73" s="2086" t="e">
        <f>IF('GENERAL INFO'!K10="X","", AH64-AH69)</f>
        <v>#DIV/0!</v>
      </c>
      <c r="AI73" s="2087"/>
      <c r="AJ73" s="2087"/>
      <c r="AK73" s="2087"/>
      <c r="AL73" s="2087"/>
      <c r="AM73" s="2087"/>
      <c r="AN73" s="2087"/>
      <c r="AO73" s="2087"/>
      <c r="AP73" s="2087"/>
      <c r="AQ73" s="2087"/>
      <c r="AR73" s="418"/>
      <c r="AS73" s="25"/>
    </row>
    <row r="74" spans="2:45" s="24" customFormat="1" ht="3" customHeight="1" x14ac:dyDescent="0.25">
      <c r="B74" s="2146"/>
      <c r="C74" s="2147"/>
      <c r="D74" s="2148"/>
      <c r="E74" s="59"/>
      <c r="F74" s="51"/>
      <c r="G74" s="479"/>
      <c r="H74" s="25"/>
      <c r="I74" s="61"/>
      <c r="J74" s="51"/>
      <c r="K74" s="62"/>
      <c r="L74" s="62"/>
      <c r="M74" s="62"/>
      <c r="N74" s="62"/>
      <c r="O74" s="62"/>
      <c r="P74" s="62"/>
      <c r="Q74" s="62"/>
      <c r="R74" s="62"/>
      <c r="S74" s="2125"/>
      <c r="T74" s="2125"/>
      <c r="U74" s="25" t="s">
        <v>164</v>
      </c>
      <c r="V74" s="25"/>
      <c r="W74" s="25"/>
      <c r="X74" s="61"/>
      <c r="Y74" s="51"/>
      <c r="Z74" s="51"/>
      <c r="AA74" s="51"/>
      <c r="AB74" s="51"/>
      <c r="AC74" s="51"/>
      <c r="AD74" s="51"/>
      <c r="AE74" s="51"/>
      <c r="AF74" s="51"/>
      <c r="AG74" s="2169"/>
      <c r="AH74" s="2187"/>
      <c r="AI74" s="2188"/>
      <c r="AJ74" s="2188"/>
      <c r="AK74" s="2188"/>
      <c r="AL74" s="2188"/>
      <c r="AM74" s="2188"/>
      <c r="AN74" s="2188"/>
      <c r="AO74" s="2188"/>
      <c r="AP74" s="2188"/>
      <c r="AQ74" s="2188"/>
      <c r="AR74" s="405"/>
      <c r="AS74" s="25"/>
    </row>
    <row r="75" spans="2:45" s="24" customFormat="1" ht="12" customHeight="1" x14ac:dyDescent="0.25">
      <c r="B75" s="2146"/>
      <c r="C75" s="2147"/>
      <c r="D75" s="2148"/>
      <c r="E75" s="59"/>
      <c r="F75" s="61" t="s">
        <v>7</v>
      </c>
      <c r="G75" s="403" t="e">
        <f>IF('GENERAL INFO'!K10="X","",IF(AH73&lt;0,"X",""))</f>
        <v>#DIV/0!</v>
      </c>
      <c r="H75" s="25"/>
      <c r="I75" s="61" t="s">
        <v>215</v>
      </c>
      <c r="J75" s="51"/>
      <c r="K75" s="34"/>
      <c r="L75" s="34"/>
      <c r="M75" s="34"/>
      <c r="N75" s="34"/>
      <c r="O75" s="34"/>
      <c r="P75" s="34"/>
      <c r="Q75" s="34"/>
      <c r="R75" s="34"/>
      <c r="S75" s="2125"/>
      <c r="T75" s="2125"/>
      <c r="U75" s="25"/>
      <c r="V75" s="25"/>
      <c r="W75" s="25"/>
      <c r="X75" s="61"/>
      <c r="Y75" s="51"/>
      <c r="Z75" s="51"/>
      <c r="AA75" s="51"/>
      <c r="AB75" s="51"/>
      <c r="AC75" s="51"/>
      <c r="AD75" s="51"/>
      <c r="AE75" s="51"/>
      <c r="AF75" s="51"/>
      <c r="AG75" s="2085"/>
      <c r="AH75" s="2088"/>
      <c r="AI75" s="2089"/>
      <c r="AJ75" s="2089"/>
      <c r="AK75" s="2089"/>
      <c r="AL75" s="2089"/>
      <c r="AM75" s="2089"/>
      <c r="AN75" s="2089"/>
      <c r="AO75" s="2089"/>
      <c r="AP75" s="2089"/>
      <c r="AQ75" s="2089"/>
      <c r="AR75" s="434"/>
      <c r="AS75" s="25"/>
    </row>
    <row r="76" spans="2:45" s="24" customFormat="1" ht="9" customHeight="1" x14ac:dyDescent="0.25">
      <c r="B76" s="2146"/>
      <c r="C76" s="2147"/>
      <c r="D76" s="2148"/>
      <c r="E76" s="59"/>
      <c r="F76" s="25"/>
      <c r="G76" s="25"/>
      <c r="H76" s="25"/>
      <c r="I76" s="25"/>
      <c r="J76" s="25"/>
      <c r="K76" s="25"/>
      <c r="L76" s="25"/>
      <c r="M76" s="25"/>
      <c r="N76" s="25"/>
      <c r="O76" s="25"/>
      <c r="P76" s="25"/>
      <c r="Q76" s="25"/>
      <c r="R76" s="61"/>
      <c r="S76" s="61"/>
      <c r="T76" s="61"/>
      <c r="U76" s="25"/>
      <c r="V76" s="25"/>
      <c r="W76" s="25"/>
      <c r="X76" s="61"/>
      <c r="Y76" s="51"/>
      <c r="Z76" s="51"/>
      <c r="AA76" s="51"/>
      <c r="AB76" s="51"/>
      <c r="AC76" s="51"/>
      <c r="AD76" s="51"/>
      <c r="AE76" s="51"/>
      <c r="AF76" s="51"/>
      <c r="AG76" s="88"/>
      <c r="AH76" s="482"/>
      <c r="AI76" s="482"/>
      <c r="AJ76" s="482"/>
      <c r="AK76" s="482"/>
      <c r="AL76" s="482"/>
      <c r="AM76" s="482"/>
      <c r="AN76" s="482"/>
      <c r="AO76" s="482"/>
      <c r="AP76" s="482"/>
      <c r="AQ76" s="482"/>
      <c r="AR76" s="355"/>
      <c r="AS76" s="25"/>
    </row>
    <row r="77" spans="2:45" s="24" customFormat="1" ht="3" customHeight="1" x14ac:dyDescent="0.25">
      <c r="B77" s="2146"/>
      <c r="C77" s="2147"/>
      <c r="D77" s="2148"/>
      <c r="E77" s="59"/>
      <c r="F77" s="61"/>
      <c r="G77" s="51"/>
      <c r="H77" s="51"/>
      <c r="I77" s="34"/>
      <c r="J77" s="51"/>
      <c r="K77" s="34"/>
      <c r="L77" s="34"/>
      <c r="M77" s="34"/>
      <c r="N77" s="34"/>
      <c r="O77" s="34"/>
      <c r="P77" s="34"/>
      <c r="Q77" s="34"/>
      <c r="R77" s="34"/>
      <c r="S77" s="34"/>
      <c r="T77" s="34"/>
      <c r="U77" s="47"/>
      <c r="V77" s="47"/>
      <c r="W77" s="47"/>
      <c r="X77" s="61"/>
      <c r="Y77" s="51"/>
      <c r="Z77" s="51"/>
      <c r="AA77" s="51"/>
      <c r="AB77" s="51"/>
      <c r="AC77" s="51"/>
      <c r="AD77" s="51"/>
      <c r="AE77" s="51"/>
      <c r="AF77" s="51"/>
      <c r="AG77" s="10"/>
      <c r="AH77" s="482"/>
      <c r="AI77" s="482"/>
      <c r="AJ77" s="482"/>
      <c r="AK77" s="482"/>
      <c r="AL77" s="482"/>
      <c r="AM77" s="482"/>
      <c r="AN77" s="482"/>
      <c r="AO77" s="482"/>
      <c r="AP77" s="482"/>
      <c r="AQ77" s="482"/>
      <c r="AR77" s="355"/>
      <c r="AS77" s="25"/>
    </row>
    <row r="78" spans="2:45" s="24" customFormat="1" ht="15" customHeight="1" x14ac:dyDescent="0.25">
      <c r="B78" s="2146"/>
      <c r="C78" s="2147"/>
      <c r="D78" s="2148"/>
      <c r="E78" s="59" t="s">
        <v>599</v>
      </c>
      <c r="F78" s="2081" t="s">
        <v>216</v>
      </c>
      <c r="G78" s="2081"/>
      <c r="H78" s="2081"/>
      <c r="I78" s="2081"/>
      <c r="J78" s="2081"/>
      <c r="K78" s="2081"/>
      <c r="L78" s="2081"/>
      <c r="M78" s="2081"/>
      <c r="N78" s="51" t="s">
        <v>6</v>
      </c>
      <c r="O78" s="51" t="s">
        <v>646</v>
      </c>
      <c r="P78" s="51"/>
      <c r="Q78" s="51"/>
      <c r="R78" s="51"/>
      <c r="S78" s="51"/>
      <c r="T78" s="51"/>
      <c r="U78" s="51"/>
      <c r="V78" s="51"/>
      <c r="W78" s="51" t="s">
        <v>217</v>
      </c>
      <c r="X78" s="51"/>
      <c r="Y78" s="51"/>
      <c r="Z78" s="51"/>
      <c r="AA78" s="51"/>
      <c r="AB78" s="51"/>
      <c r="AC78" s="51"/>
      <c r="AD78" s="51"/>
      <c r="AE78" s="51"/>
      <c r="AF78" s="51"/>
      <c r="AG78" s="2084" t="s">
        <v>56</v>
      </c>
      <c r="AH78" s="2086">
        <f>IF('GENERAL INFO'!K10="X","",'GENERAL INFO'!H99)</f>
        <v>0</v>
      </c>
      <c r="AI78" s="2087"/>
      <c r="AJ78" s="2087"/>
      <c r="AK78" s="2087"/>
      <c r="AL78" s="2087"/>
      <c r="AM78" s="2087"/>
      <c r="AN78" s="2087"/>
      <c r="AO78" s="2087"/>
      <c r="AP78" s="2087"/>
      <c r="AQ78" s="2087"/>
      <c r="AR78" s="418"/>
      <c r="AS78" s="25"/>
    </row>
    <row r="79" spans="2:45" s="24" customFormat="1" ht="9" customHeight="1" x14ac:dyDescent="0.25">
      <c r="B79" s="2146"/>
      <c r="C79" s="2147"/>
      <c r="D79" s="2148"/>
      <c r="E79" s="59"/>
      <c r="F79" s="51"/>
      <c r="G79" s="51"/>
      <c r="H79" s="51"/>
      <c r="I79" s="51"/>
      <c r="J79" s="51"/>
      <c r="K79" s="51"/>
      <c r="L79" s="51"/>
      <c r="M79" s="25"/>
      <c r="N79" s="51"/>
      <c r="O79" s="51"/>
      <c r="P79" s="51"/>
      <c r="Q79" s="51"/>
      <c r="R79" s="51"/>
      <c r="S79" s="51"/>
      <c r="T79" s="51"/>
      <c r="U79" s="51"/>
      <c r="V79" s="51"/>
      <c r="W79" s="51"/>
      <c r="X79" s="51"/>
      <c r="Y79" s="51"/>
      <c r="Z79" s="51"/>
      <c r="AA79" s="51"/>
      <c r="AB79" s="51"/>
      <c r="AC79" s="51"/>
      <c r="AD79" s="51"/>
      <c r="AE79" s="51"/>
      <c r="AF79" s="51"/>
      <c r="AG79" s="2085"/>
      <c r="AH79" s="2088"/>
      <c r="AI79" s="2089"/>
      <c r="AJ79" s="2089"/>
      <c r="AK79" s="2089"/>
      <c r="AL79" s="2089"/>
      <c r="AM79" s="2089"/>
      <c r="AN79" s="2089"/>
      <c r="AO79" s="2089"/>
      <c r="AP79" s="2089"/>
      <c r="AQ79" s="2089"/>
      <c r="AR79" s="434"/>
      <c r="AS79" s="25"/>
    </row>
    <row r="80" spans="2:45" s="24" customFormat="1" ht="3" customHeight="1" x14ac:dyDescent="0.25">
      <c r="B80" s="2146"/>
      <c r="C80" s="2147"/>
      <c r="D80" s="2148"/>
      <c r="E80" s="59"/>
      <c r="F80" s="51"/>
      <c r="G80" s="51"/>
      <c r="H80" s="51"/>
      <c r="I80" s="51"/>
      <c r="J80" s="51"/>
      <c r="K80" s="51"/>
      <c r="L80" s="51"/>
      <c r="M80" s="25"/>
      <c r="N80" s="51"/>
      <c r="O80" s="51"/>
      <c r="P80" s="51"/>
      <c r="Q80" s="51"/>
      <c r="R80" s="51"/>
      <c r="S80" s="51"/>
      <c r="T80" s="51"/>
      <c r="U80" s="51"/>
      <c r="V80" s="51"/>
      <c r="W80" s="51"/>
      <c r="X80" s="51"/>
      <c r="Y80" s="51"/>
      <c r="Z80" s="51"/>
      <c r="AA80" s="51"/>
      <c r="AB80" s="51"/>
      <c r="AC80" s="51"/>
      <c r="AD80" s="51"/>
      <c r="AE80" s="51"/>
      <c r="AF80" s="51"/>
      <c r="AG80" s="10"/>
      <c r="AH80" s="482"/>
      <c r="AI80" s="482"/>
      <c r="AJ80" s="482"/>
      <c r="AK80" s="482"/>
      <c r="AL80" s="482"/>
      <c r="AM80" s="482"/>
      <c r="AN80" s="482"/>
      <c r="AO80" s="482"/>
      <c r="AP80" s="482"/>
      <c r="AQ80" s="482"/>
      <c r="AR80" s="355"/>
      <c r="AS80" s="25"/>
    </row>
    <row r="81" spans="2:45" s="24" customFormat="1" ht="15" customHeight="1" x14ac:dyDescent="0.25">
      <c r="B81" s="2146"/>
      <c r="C81" s="2147"/>
      <c r="D81" s="2148"/>
      <c r="E81" s="59"/>
      <c r="F81" s="51"/>
      <c r="G81" s="51"/>
      <c r="H81" s="51"/>
      <c r="I81" s="51"/>
      <c r="J81" s="51"/>
      <c r="K81" s="51"/>
      <c r="L81" s="51"/>
      <c r="M81" s="25"/>
      <c r="N81" s="51" t="s">
        <v>7</v>
      </c>
      <c r="O81" s="51" t="s">
        <v>218</v>
      </c>
      <c r="P81" s="51"/>
      <c r="Q81" s="51"/>
      <c r="R81" s="51"/>
      <c r="S81" s="51"/>
      <c r="T81" s="51"/>
      <c r="U81" s="51"/>
      <c r="V81" s="51"/>
      <c r="W81" s="51"/>
      <c r="X81" s="51"/>
      <c r="Y81" s="51"/>
      <c r="Z81" s="51"/>
      <c r="AA81" s="51"/>
      <c r="AB81" s="51" t="s">
        <v>219</v>
      </c>
      <c r="AC81" s="51"/>
      <c r="AD81" s="51"/>
      <c r="AE81" s="51"/>
      <c r="AF81" s="51"/>
      <c r="AG81" s="2084" t="s">
        <v>57</v>
      </c>
      <c r="AH81" s="2086">
        <f>IF('GENERAL INFO'!K10="X","",PPh25exSTP)</f>
        <v>0</v>
      </c>
      <c r="AI81" s="2087"/>
      <c r="AJ81" s="2087"/>
      <c r="AK81" s="2087"/>
      <c r="AL81" s="2087"/>
      <c r="AM81" s="2087"/>
      <c r="AN81" s="2087"/>
      <c r="AO81" s="2087"/>
      <c r="AP81" s="2087"/>
      <c r="AQ81" s="2087"/>
      <c r="AR81" s="418"/>
      <c r="AS81" s="25"/>
    </row>
    <row r="82" spans="2:45" s="24" customFormat="1" ht="9" customHeight="1" x14ac:dyDescent="0.25">
      <c r="B82" s="2146"/>
      <c r="C82" s="2147"/>
      <c r="D82" s="2148"/>
      <c r="E82" s="59"/>
      <c r="F82" s="51"/>
      <c r="G82" s="51"/>
      <c r="H82" s="51"/>
      <c r="I82" s="51"/>
      <c r="J82" s="51"/>
      <c r="K82" s="51"/>
      <c r="L82" s="51"/>
      <c r="M82" s="25"/>
      <c r="N82" s="51"/>
      <c r="O82" s="51"/>
      <c r="P82" s="51"/>
      <c r="Q82" s="51"/>
      <c r="R82" s="51"/>
      <c r="S82" s="51"/>
      <c r="T82" s="51"/>
      <c r="U82" s="51"/>
      <c r="V82" s="51"/>
      <c r="W82" s="51"/>
      <c r="X82" s="51"/>
      <c r="Y82" s="51"/>
      <c r="Z82" s="51"/>
      <c r="AA82" s="51"/>
      <c r="AB82" s="51"/>
      <c r="AC82" s="51"/>
      <c r="AD82" s="51"/>
      <c r="AE82" s="51"/>
      <c r="AF82" s="51"/>
      <c r="AG82" s="2085"/>
      <c r="AH82" s="2088"/>
      <c r="AI82" s="2089"/>
      <c r="AJ82" s="2089"/>
      <c r="AK82" s="2089"/>
      <c r="AL82" s="2089"/>
      <c r="AM82" s="2089"/>
      <c r="AN82" s="2089"/>
      <c r="AO82" s="2089"/>
      <c r="AP82" s="2089"/>
      <c r="AQ82" s="2089"/>
      <c r="AR82" s="434"/>
      <c r="AS82" s="25"/>
    </row>
    <row r="83" spans="2:45" s="24" customFormat="1" ht="3" customHeight="1" x14ac:dyDescent="0.25">
      <c r="B83" s="2146"/>
      <c r="C83" s="2147"/>
      <c r="D83" s="2148"/>
      <c r="E83" s="59"/>
      <c r="F83" s="51"/>
      <c r="G83" s="51"/>
      <c r="H83" s="51"/>
      <c r="I83" s="51"/>
      <c r="J83" s="51"/>
      <c r="K83" s="51"/>
      <c r="L83" s="51"/>
      <c r="M83" s="25"/>
      <c r="N83" s="51"/>
      <c r="O83" s="51"/>
      <c r="P83" s="51"/>
      <c r="Q83" s="51"/>
      <c r="R83" s="51"/>
      <c r="S83" s="51"/>
      <c r="T83" s="51"/>
      <c r="U83" s="51"/>
      <c r="V83" s="51"/>
      <c r="W83" s="51"/>
      <c r="X83" s="51"/>
      <c r="Y83" s="51"/>
      <c r="Z83" s="51"/>
      <c r="AA83" s="51"/>
      <c r="AB83" s="51"/>
      <c r="AC83" s="51"/>
      <c r="AD83" s="51"/>
      <c r="AE83" s="51"/>
      <c r="AF83" s="51"/>
      <c r="AG83" s="10"/>
      <c r="AH83" s="482"/>
      <c r="AI83" s="482"/>
      <c r="AJ83" s="482"/>
      <c r="AK83" s="482"/>
      <c r="AL83" s="482"/>
      <c r="AM83" s="482"/>
      <c r="AN83" s="482"/>
      <c r="AO83" s="482"/>
      <c r="AP83" s="482"/>
      <c r="AQ83" s="482"/>
      <c r="AR83" s="355"/>
      <c r="AS83" s="25"/>
    </row>
    <row r="84" spans="2:45" s="24" customFormat="1" ht="3" customHeight="1" x14ac:dyDescent="0.25">
      <c r="B84" s="2146"/>
      <c r="C84" s="2147"/>
      <c r="D84" s="2148"/>
      <c r="E84" s="59"/>
      <c r="F84" s="51"/>
      <c r="G84" s="51"/>
      <c r="H84" s="51"/>
      <c r="I84" s="51"/>
      <c r="J84" s="51"/>
      <c r="K84" s="51"/>
      <c r="L84" s="51"/>
      <c r="M84" s="25"/>
      <c r="N84" s="51"/>
      <c r="O84" s="51"/>
      <c r="P84" s="51"/>
      <c r="Q84" s="51"/>
      <c r="R84" s="51"/>
      <c r="S84" s="51"/>
      <c r="T84" s="51"/>
      <c r="U84" s="51"/>
      <c r="V84" s="51"/>
      <c r="W84" s="51"/>
      <c r="X84" s="51"/>
      <c r="Y84" s="51"/>
      <c r="Z84" s="51"/>
      <c r="AA84" s="51"/>
      <c r="AB84" s="51"/>
      <c r="AC84" s="51"/>
      <c r="AD84" s="51"/>
      <c r="AE84" s="51"/>
      <c r="AF84" s="51"/>
      <c r="AG84" s="10"/>
      <c r="AH84" s="482"/>
      <c r="AI84" s="482"/>
      <c r="AJ84" s="482"/>
      <c r="AK84" s="482"/>
      <c r="AL84" s="482"/>
      <c r="AM84" s="482"/>
      <c r="AN84" s="482"/>
      <c r="AO84" s="482"/>
      <c r="AP84" s="482"/>
      <c r="AQ84" s="482"/>
      <c r="AR84" s="355"/>
      <c r="AS84" s="25"/>
    </row>
    <row r="85" spans="2:45" s="24" customFormat="1" ht="15" customHeight="1" x14ac:dyDescent="0.25">
      <c r="B85" s="2146"/>
      <c r="C85" s="2147"/>
      <c r="D85" s="2148"/>
      <c r="E85" s="59" t="s">
        <v>600</v>
      </c>
      <c r="F85" s="126" t="s">
        <v>790</v>
      </c>
      <c r="G85" s="126"/>
      <c r="H85" s="126"/>
      <c r="I85" s="126"/>
      <c r="J85" s="126"/>
      <c r="K85" s="126"/>
      <c r="L85" s="126"/>
      <c r="M85" s="126"/>
      <c r="N85" s="126"/>
      <c r="O85" s="126"/>
      <c r="P85" s="51" t="s">
        <v>220</v>
      </c>
      <c r="Q85" s="17"/>
      <c r="R85" s="17"/>
      <c r="S85" s="17"/>
      <c r="T85" s="17"/>
      <c r="U85" s="17"/>
      <c r="V85" s="17"/>
      <c r="W85" s="17"/>
      <c r="X85" s="17"/>
      <c r="Y85" s="17"/>
      <c r="Z85" s="17"/>
      <c r="AA85" s="17"/>
      <c r="AB85" s="17"/>
      <c r="AC85" s="17"/>
      <c r="AD85" s="17"/>
      <c r="AE85" s="17"/>
      <c r="AF85" s="300"/>
      <c r="AG85" s="2189">
        <v>15</v>
      </c>
      <c r="AH85" s="2086">
        <f>IF('GENERAL INFO'!K10="X","",SUM(AH78:AR83))</f>
        <v>0</v>
      </c>
      <c r="AI85" s="2087"/>
      <c r="AJ85" s="2087"/>
      <c r="AK85" s="2087"/>
      <c r="AL85" s="2087"/>
      <c r="AM85" s="2087"/>
      <c r="AN85" s="2087"/>
      <c r="AO85" s="2087"/>
      <c r="AP85" s="2087"/>
      <c r="AQ85" s="2087"/>
      <c r="AR85" s="418"/>
      <c r="AS85" s="25"/>
    </row>
    <row r="86" spans="2:45" s="24" customFormat="1" ht="9" customHeight="1" x14ac:dyDescent="0.25">
      <c r="B86" s="2146"/>
      <c r="C86" s="2147"/>
      <c r="D86" s="2148"/>
      <c r="E86" s="59"/>
      <c r="F86" s="51"/>
      <c r="G86" s="51"/>
      <c r="H86" s="51"/>
      <c r="I86" s="51"/>
      <c r="J86" s="51"/>
      <c r="K86" s="51"/>
      <c r="L86" s="51"/>
      <c r="M86" s="25"/>
      <c r="N86" s="51"/>
      <c r="O86" s="63"/>
      <c r="P86" s="51"/>
      <c r="Q86" s="51"/>
      <c r="R86" s="51"/>
      <c r="S86" s="51"/>
      <c r="T86" s="51"/>
      <c r="U86" s="51"/>
      <c r="V86" s="51"/>
      <c r="W86" s="51"/>
      <c r="X86" s="51"/>
      <c r="Y86" s="51"/>
      <c r="Z86" s="51"/>
      <c r="AA86" s="51"/>
      <c r="AB86" s="51"/>
      <c r="AC86" s="51"/>
      <c r="AD86" s="51"/>
      <c r="AE86" s="51"/>
      <c r="AF86" s="51"/>
      <c r="AG86" s="2190"/>
      <c r="AH86" s="2088"/>
      <c r="AI86" s="2089"/>
      <c r="AJ86" s="2089"/>
      <c r="AK86" s="2089"/>
      <c r="AL86" s="2089"/>
      <c r="AM86" s="2089"/>
      <c r="AN86" s="2089"/>
      <c r="AO86" s="2089"/>
      <c r="AP86" s="2089"/>
      <c r="AQ86" s="2089"/>
      <c r="AR86" s="434"/>
      <c r="AS86" s="25"/>
    </row>
    <row r="87" spans="2:45" s="24" customFormat="1" ht="3.95" customHeight="1" x14ac:dyDescent="0.25">
      <c r="B87" s="2149"/>
      <c r="C87" s="2150"/>
      <c r="D87" s="2151"/>
      <c r="E87" s="191"/>
      <c r="F87" s="189"/>
      <c r="G87" s="189"/>
      <c r="H87" s="189"/>
      <c r="I87" s="189"/>
      <c r="J87" s="189"/>
      <c r="K87" s="189"/>
      <c r="L87" s="189"/>
      <c r="M87" s="189"/>
      <c r="N87" s="197"/>
      <c r="O87" s="189"/>
      <c r="P87" s="189"/>
      <c r="Q87" s="189"/>
      <c r="R87" s="189"/>
      <c r="S87" s="189"/>
      <c r="T87" s="189"/>
      <c r="U87" s="189"/>
      <c r="V87" s="189"/>
      <c r="W87" s="189"/>
      <c r="X87" s="189"/>
      <c r="Y87" s="189"/>
      <c r="Z87" s="189"/>
      <c r="AA87" s="189"/>
      <c r="AB87" s="189"/>
      <c r="AC87" s="189"/>
      <c r="AD87" s="189"/>
      <c r="AE87" s="189"/>
      <c r="AF87" s="189"/>
      <c r="AG87" s="156"/>
      <c r="AH87" s="483"/>
      <c r="AI87" s="483"/>
      <c r="AJ87" s="483"/>
      <c r="AK87" s="483"/>
      <c r="AL87" s="483"/>
      <c r="AM87" s="483"/>
      <c r="AN87" s="483"/>
      <c r="AO87" s="483"/>
      <c r="AP87" s="483"/>
      <c r="AQ87" s="483"/>
      <c r="AR87" s="361"/>
      <c r="AS87" s="25"/>
    </row>
    <row r="88" spans="2:45" s="80" customFormat="1" ht="3" customHeight="1" x14ac:dyDescent="0.25">
      <c r="B88" s="2135" t="s">
        <v>221</v>
      </c>
      <c r="C88" s="2136"/>
      <c r="D88" s="2137"/>
      <c r="E88" s="198"/>
      <c r="F88" s="198"/>
      <c r="G88" s="198"/>
      <c r="H88" s="198"/>
      <c r="I88" s="198"/>
      <c r="J88" s="198"/>
      <c r="K88" s="198"/>
      <c r="L88" s="198"/>
      <c r="M88" s="198"/>
      <c r="N88" s="198"/>
      <c r="O88" s="198"/>
      <c r="P88" s="198"/>
      <c r="Q88" s="198"/>
      <c r="R88" s="198"/>
      <c r="S88" s="198"/>
      <c r="T88" s="198"/>
      <c r="U88" s="198"/>
      <c r="V88" s="198"/>
      <c r="W88" s="198"/>
      <c r="X88" s="198"/>
      <c r="Y88" s="198"/>
      <c r="Z88" s="198"/>
      <c r="AA88" s="198"/>
      <c r="AB88" s="198"/>
      <c r="AC88" s="198"/>
      <c r="AD88" s="198"/>
      <c r="AE88" s="198"/>
      <c r="AF88" s="198"/>
      <c r="AG88" s="198"/>
      <c r="AH88" s="484"/>
      <c r="AI88" s="484"/>
      <c r="AJ88" s="484"/>
      <c r="AK88" s="484"/>
      <c r="AL88" s="484"/>
      <c r="AM88" s="484"/>
      <c r="AN88" s="484"/>
      <c r="AO88" s="484"/>
      <c r="AP88" s="484"/>
      <c r="AQ88" s="484"/>
      <c r="AR88" s="363"/>
    </row>
    <row r="89" spans="2:45" s="24" customFormat="1" ht="3.95" customHeight="1" x14ac:dyDescent="0.25">
      <c r="B89" s="2138"/>
      <c r="C89" s="2139"/>
      <c r="D89" s="2140"/>
      <c r="E89" s="70"/>
      <c r="F89" s="25"/>
      <c r="G89" s="25"/>
      <c r="H89" s="25"/>
      <c r="I89" s="25"/>
      <c r="J89" s="25"/>
      <c r="K89" s="25"/>
      <c r="L89" s="25"/>
      <c r="M89" s="25"/>
      <c r="N89" s="25"/>
      <c r="O89" s="25"/>
      <c r="P89" s="25"/>
      <c r="Q89" s="89"/>
      <c r="R89" s="25"/>
      <c r="S89" s="25"/>
      <c r="T89" s="25"/>
      <c r="U89" s="25"/>
      <c r="V89" s="25"/>
      <c r="W89" s="25"/>
      <c r="X89" s="2114" t="s">
        <v>289</v>
      </c>
      <c r="Y89" s="2114"/>
      <c r="Z89" s="2114"/>
      <c r="AA89" s="2114"/>
      <c r="AB89" s="2114"/>
      <c r="AC89" s="2114"/>
      <c r="AD89" s="2114"/>
      <c r="AE89" s="2114"/>
      <c r="AF89" s="25"/>
      <c r="AG89" s="10"/>
      <c r="AH89" s="482"/>
      <c r="AI89" s="482"/>
      <c r="AJ89" s="482"/>
      <c r="AK89" s="482"/>
      <c r="AL89" s="482"/>
      <c r="AM89" s="482"/>
      <c r="AN89" s="482"/>
      <c r="AO89" s="482"/>
      <c r="AP89" s="482"/>
      <c r="AQ89" s="482"/>
      <c r="AR89" s="355"/>
      <c r="AS89" s="25"/>
    </row>
    <row r="90" spans="2:45" s="24" customFormat="1" ht="3" customHeight="1" x14ac:dyDescent="0.25">
      <c r="B90" s="2138"/>
      <c r="C90" s="2139"/>
      <c r="D90" s="2140"/>
      <c r="E90" s="42"/>
      <c r="F90" s="45"/>
      <c r="G90" s="89"/>
      <c r="H90" s="89"/>
      <c r="I90" s="89"/>
      <c r="J90" s="89"/>
      <c r="K90" s="89"/>
      <c r="L90" s="89"/>
      <c r="M90" s="89"/>
      <c r="N90" s="89"/>
      <c r="O90" s="89"/>
      <c r="P90" s="89"/>
      <c r="Q90" s="89"/>
      <c r="R90" s="25"/>
      <c r="S90" s="25"/>
      <c r="T90" s="25"/>
      <c r="U90" s="25"/>
      <c r="V90" s="25"/>
      <c r="W90" s="25"/>
      <c r="X90" s="2114"/>
      <c r="Y90" s="2114"/>
      <c r="Z90" s="2114"/>
      <c r="AA90" s="2114"/>
      <c r="AB90" s="2114"/>
      <c r="AC90" s="2114"/>
      <c r="AD90" s="2114"/>
      <c r="AE90" s="2114"/>
      <c r="AF90" s="25"/>
      <c r="AG90" s="10"/>
      <c r="AH90" s="482"/>
      <c r="AI90" s="482"/>
      <c r="AJ90" s="482"/>
      <c r="AK90" s="482"/>
      <c r="AL90" s="482"/>
      <c r="AM90" s="482"/>
      <c r="AN90" s="482"/>
      <c r="AO90" s="482"/>
      <c r="AP90" s="482"/>
      <c r="AQ90" s="482"/>
      <c r="AR90" s="355"/>
      <c r="AS90" s="25"/>
    </row>
    <row r="91" spans="2:45" s="24" customFormat="1" ht="6.95" customHeight="1" x14ac:dyDescent="0.25">
      <c r="B91" s="2138"/>
      <c r="C91" s="2139"/>
      <c r="D91" s="2140"/>
      <c r="E91" s="42"/>
      <c r="F91" s="45"/>
      <c r="G91" s="89"/>
      <c r="H91" s="89"/>
      <c r="I91" s="89"/>
      <c r="J91" s="89"/>
      <c r="K91" s="89"/>
      <c r="L91" s="89"/>
      <c r="M91" s="89"/>
      <c r="N91" s="89"/>
      <c r="O91" s="89"/>
      <c r="P91" s="89"/>
      <c r="Q91" s="89"/>
      <c r="R91" s="25"/>
      <c r="S91" s="25"/>
      <c r="T91" s="25"/>
      <c r="U91" s="25"/>
      <c r="V91" s="25"/>
      <c r="W91" s="25"/>
      <c r="X91" s="2114"/>
      <c r="Y91" s="2114"/>
      <c r="Z91" s="2114"/>
      <c r="AA91" s="2114"/>
      <c r="AB91" s="2114"/>
      <c r="AC91" s="2114"/>
      <c r="AD91" s="2114"/>
      <c r="AE91" s="2114"/>
      <c r="AF91" s="25"/>
      <c r="AG91" s="10"/>
      <c r="AH91" s="482"/>
      <c r="AI91" s="482"/>
      <c r="AJ91" s="482"/>
      <c r="AK91" s="482"/>
      <c r="AL91" s="482"/>
      <c r="AM91" s="482"/>
      <c r="AN91" s="482"/>
      <c r="AO91" s="482"/>
      <c r="AP91" s="482"/>
      <c r="AQ91" s="482"/>
      <c r="AR91" s="355"/>
      <c r="AS91" s="25"/>
    </row>
    <row r="92" spans="2:45" s="24" customFormat="1" ht="15" customHeight="1" x14ac:dyDescent="0.25">
      <c r="B92" s="2138"/>
      <c r="C92" s="2139"/>
      <c r="D92" s="2140"/>
      <c r="E92" s="59" t="s">
        <v>601</v>
      </c>
      <c r="F92" s="403" t="e">
        <f>IF('GENERAL INFO'!K10="X","",IF(AH92="NIL  ","",IF(AH92&gt;0,"X","")))</f>
        <v>#DIV/0!</v>
      </c>
      <c r="G92" s="25"/>
      <c r="H92" s="61" t="s">
        <v>222</v>
      </c>
      <c r="I92" s="51"/>
      <c r="J92" s="51"/>
      <c r="K92" s="51"/>
      <c r="L92" s="51"/>
      <c r="M92" s="51"/>
      <c r="N92" s="51"/>
      <c r="O92" s="51"/>
      <c r="P92" s="51"/>
      <c r="Q92" s="51"/>
      <c r="R92" s="51"/>
      <c r="S92" s="51"/>
      <c r="T92" s="25"/>
      <c r="U92" s="2115" t="s">
        <v>117</v>
      </c>
      <c r="V92" s="2115"/>
      <c r="W92" s="51"/>
      <c r="X92" s="1546" t="str">
        <f>'GENERAL INFO'!F36</f>
        <v xml:space="preserve"> </v>
      </c>
      <c r="Y92" s="1546" t="str">
        <f>'GENERAL INFO'!G36</f>
        <v xml:space="preserve"> </v>
      </c>
      <c r="Z92" s="427"/>
      <c r="AA92" s="1546" t="str">
        <f>'GENERAL INFO'!H36</f>
        <v xml:space="preserve"> </v>
      </c>
      <c r="AB92" s="1546" t="str">
        <f>'GENERAL INFO'!I36</f>
        <v xml:space="preserve"> </v>
      </c>
      <c r="AC92" s="427"/>
      <c r="AD92" s="1546" t="str">
        <f>'GENERAL INFO'!J36</f>
        <v xml:space="preserve"> </v>
      </c>
      <c r="AE92" s="1546" t="str">
        <f>'GENERAL INFO'!K36</f>
        <v xml:space="preserve"> </v>
      </c>
      <c r="AF92" s="51"/>
      <c r="AG92" s="2084">
        <v>16</v>
      </c>
      <c r="AH92" s="2086" t="e">
        <f>IF('GENERAL INFO'!K10="X","",IF((AH73-AH85=0),"NIL",AH73-AH85))</f>
        <v>#DIV/0!</v>
      </c>
      <c r="AI92" s="2087"/>
      <c r="AJ92" s="2087"/>
      <c r="AK92" s="2087"/>
      <c r="AL92" s="2087"/>
      <c r="AM92" s="2087"/>
      <c r="AN92" s="2087"/>
      <c r="AO92" s="2087"/>
      <c r="AP92" s="2087"/>
      <c r="AQ92" s="2087"/>
      <c r="AR92" s="418"/>
      <c r="AS92" s="25"/>
    </row>
    <row r="93" spans="2:45" s="25" customFormat="1" ht="3" customHeight="1" x14ac:dyDescent="0.25">
      <c r="B93" s="2138"/>
      <c r="C93" s="2139"/>
      <c r="D93" s="2140"/>
      <c r="E93" s="59"/>
      <c r="F93" s="480"/>
      <c r="H93" s="156"/>
      <c r="I93" s="60"/>
      <c r="J93" s="60"/>
      <c r="K93" s="60"/>
      <c r="L93" s="60"/>
      <c r="M93" s="60"/>
      <c r="N93" s="60"/>
      <c r="O93" s="60"/>
      <c r="P93" s="60"/>
      <c r="Q93" s="60"/>
      <c r="R93" s="60"/>
      <c r="S93" s="60"/>
      <c r="U93" s="2115"/>
      <c r="V93" s="2115"/>
      <c r="W93" s="51"/>
      <c r="X93" s="2113" t="s">
        <v>224</v>
      </c>
      <c r="Y93" s="2113"/>
      <c r="Z93" s="61"/>
      <c r="AA93" s="2113" t="s">
        <v>225</v>
      </c>
      <c r="AB93" s="2113"/>
      <c r="AC93" s="61"/>
      <c r="AD93" s="2113" t="s">
        <v>226</v>
      </c>
      <c r="AE93" s="2113"/>
      <c r="AF93" s="51"/>
      <c r="AG93" s="2169"/>
      <c r="AH93" s="2187"/>
      <c r="AI93" s="2188"/>
      <c r="AJ93" s="2188"/>
      <c r="AK93" s="2188"/>
      <c r="AL93" s="2188"/>
      <c r="AM93" s="2188"/>
      <c r="AN93" s="2188"/>
      <c r="AO93" s="2188"/>
      <c r="AP93" s="2188"/>
      <c r="AQ93" s="2188"/>
      <c r="AR93" s="405"/>
    </row>
    <row r="94" spans="2:45" s="24" customFormat="1" ht="15" customHeight="1" x14ac:dyDescent="0.25">
      <c r="B94" s="2138"/>
      <c r="C94" s="2139"/>
      <c r="D94" s="2140"/>
      <c r="E94" s="59"/>
      <c r="F94" s="481" t="e">
        <f>IF('GENERAL INFO'!K10="X","",IF(AH92="NIL  ","",IF(AH92&lt;0,"X","")))</f>
        <v>#DIV/0!</v>
      </c>
      <c r="G94" s="25"/>
      <c r="H94" s="61" t="s">
        <v>223</v>
      </c>
      <c r="I94" s="51"/>
      <c r="J94" s="51"/>
      <c r="K94" s="51"/>
      <c r="L94" s="51"/>
      <c r="M94" s="51"/>
      <c r="N94" s="51"/>
      <c r="O94" s="51"/>
      <c r="P94" s="51"/>
      <c r="Q94" s="51"/>
      <c r="R94" s="51"/>
      <c r="S94" s="51"/>
      <c r="T94" s="25"/>
      <c r="U94" s="2115"/>
      <c r="V94" s="2115"/>
      <c r="W94" s="51"/>
      <c r="X94" s="2113"/>
      <c r="Y94" s="2113"/>
      <c r="Z94" s="61"/>
      <c r="AA94" s="2113"/>
      <c r="AB94" s="2113"/>
      <c r="AC94" s="61"/>
      <c r="AD94" s="2113"/>
      <c r="AE94" s="2113"/>
      <c r="AF94" s="51"/>
      <c r="AG94" s="2085"/>
      <c r="AH94" s="2088"/>
      <c r="AI94" s="2089"/>
      <c r="AJ94" s="2089"/>
      <c r="AK94" s="2089"/>
      <c r="AL94" s="2089"/>
      <c r="AM94" s="2089"/>
      <c r="AN94" s="2089"/>
      <c r="AO94" s="2089"/>
      <c r="AP94" s="2089"/>
      <c r="AQ94" s="2089"/>
      <c r="AR94" s="434"/>
      <c r="AS94" s="25"/>
    </row>
    <row r="95" spans="2:45" s="24" customFormat="1" ht="9.9499999999999993" customHeight="1" x14ac:dyDescent="0.25">
      <c r="B95" s="2138"/>
      <c r="C95" s="2139"/>
      <c r="D95" s="2140"/>
      <c r="E95" s="59"/>
      <c r="F95" s="51"/>
      <c r="G95" s="34"/>
      <c r="H95" s="51"/>
      <c r="I95" s="51"/>
      <c r="J95" s="51"/>
      <c r="K95" s="51"/>
      <c r="L95" s="51"/>
      <c r="M95" s="51"/>
      <c r="N95" s="51"/>
      <c r="O95" s="51"/>
      <c r="P95" s="51"/>
      <c r="Q95" s="51"/>
      <c r="R95" s="51"/>
      <c r="S95" s="85"/>
      <c r="T95" s="85"/>
      <c r="U95" s="61"/>
      <c r="V95" s="51"/>
      <c r="W95" s="51"/>
      <c r="X95" s="84"/>
      <c r="Y95" s="84"/>
      <c r="Z95" s="51"/>
      <c r="AA95" s="84"/>
      <c r="AB95" s="84"/>
      <c r="AC95" s="51"/>
      <c r="AD95" s="84"/>
      <c r="AE95" s="84"/>
      <c r="AF95" s="51"/>
      <c r="AG95" s="47"/>
      <c r="AH95" s="54"/>
      <c r="AI95" s="54"/>
      <c r="AJ95" s="54"/>
      <c r="AK95" s="54"/>
      <c r="AL95" s="54"/>
      <c r="AM95" s="54"/>
      <c r="AN95" s="54"/>
      <c r="AO95" s="54"/>
      <c r="AP95" s="54"/>
      <c r="AQ95" s="54"/>
      <c r="AR95" s="355"/>
      <c r="AS95" s="25"/>
    </row>
    <row r="96" spans="2:45" s="24" customFormat="1" ht="12" customHeight="1" x14ac:dyDescent="0.25">
      <c r="B96" s="2138"/>
      <c r="C96" s="2139"/>
      <c r="D96" s="2140"/>
      <c r="E96" s="59" t="s">
        <v>602</v>
      </c>
      <c r="F96" s="2112" t="s">
        <v>647</v>
      </c>
      <c r="G96" s="2112"/>
      <c r="H96" s="2112"/>
      <c r="I96" s="2112"/>
      <c r="J96" s="2112"/>
      <c r="K96" s="2112"/>
      <c r="L96" s="2112"/>
      <c r="M96" s="2112"/>
      <c r="N96" s="2112"/>
      <c r="O96" s="2112"/>
      <c r="P96" s="2112"/>
      <c r="Q96" s="2112"/>
      <c r="R96" s="2112"/>
      <c r="S96" s="2112"/>
      <c r="T96" s="2112"/>
      <c r="U96" s="2112"/>
      <c r="V96" s="2112"/>
      <c r="W96" s="2112"/>
      <c r="X96" s="2112"/>
      <c r="Y96" s="2112"/>
      <c r="Z96" s="2112"/>
      <c r="AL96" s="54"/>
      <c r="AM96" s="54"/>
      <c r="AN96" s="54"/>
      <c r="AO96" s="54"/>
      <c r="AP96" s="54"/>
      <c r="AQ96" s="54"/>
      <c r="AR96" s="355"/>
      <c r="AS96" s="25"/>
    </row>
    <row r="97" spans="2:51" s="24" customFormat="1" ht="15" customHeight="1" x14ac:dyDescent="0.25">
      <c r="B97" s="2138"/>
      <c r="C97" s="2139"/>
      <c r="D97" s="2140"/>
      <c r="E97" s="59"/>
      <c r="F97" s="765" t="s">
        <v>6</v>
      </c>
      <c r="G97" s="364" t="str">
        <f>'GENERAL INFO'!F38</f>
        <v xml:space="preserve"> </v>
      </c>
      <c r="H97" s="61" t="s">
        <v>227</v>
      </c>
      <c r="I97" s="51"/>
      <c r="J97" s="51"/>
      <c r="K97" s="84"/>
      <c r="L97" s="84"/>
      <c r="M97" s="51"/>
      <c r="N97" s="84"/>
      <c r="O97" s="84"/>
      <c r="P97" s="51"/>
      <c r="Q97" s="84"/>
      <c r="R97" s="84"/>
      <c r="S97" s="765" t="s">
        <v>8</v>
      </c>
      <c r="T97" s="364" t="str">
        <f>'GENERAL INFO'!O38</f>
        <v xml:space="preserve"> </v>
      </c>
      <c r="U97" s="61" t="s">
        <v>605</v>
      </c>
      <c r="X97" s="768"/>
      <c r="Y97" s="51"/>
      <c r="Z97" s="765"/>
      <c r="AA97" s="523"/>
      <c r="AB97" s="61"/>
      <c r="AC97" s="54"/>
      <c r="AD97" s="54"/>
      <c r="AE97" s="54"/>
      <c r="AF97" s="54"/>
      <c r="AG97" s="54"/>
      <c r="AH97" s="54"/>
      <c r="AI97" s="54"/>
      <c r="AQ97" s="54"/>
      <c r="AR97" s="355"/>
      <c r="AS97" s="25"/>
    </row>
    <row r="98" spans="2:51" s="24" customFormat="1" ht="4.5" customHeight="1" x14ac:dyDescent="0.25">
      <c r="B98" s="2138"/>
      <c r="C98" s="2139"/>
      <c r="D98" s="2140"/>
      <c r="E98" s="59"/>
      <c r="F98" s="51"/>
      <c r="G98" s="61"/>
      <c r="H98" s="61"/>
      <c r="I98" s="51"/>
      <c r="J98" s="51"/>
      <c r="K98" s="51"/>
      <c r="L98" s="51"/>
      <c r="M98" s="51"/>
      <c r="N98" s="51"/>
      <c r="O98" s="51"/>
      <c r="P98" s="51"/>
      <c r="Q98" s="51"/>
      <c r="R98" s="51"/>
      <c r="S98" s="51"/>
      <c r="T98" s="61"/>
      <c r="U98" s="61"/>
      <c r="X98" s="768"/>
      <c r="Y98" s="51"/>
      <c r="Z98" s="51"/>
      <c r="AA98" s="61"/>
      <c r="AB98" s="61"/>
      <c r="AC98" s="54"/>
      <c r="AD98" s="54"/>
      <c r="AE98" s="54"/>
      <c r="AF98" s="54"/>
      <c r="AG98" s="54"/>
      <c r="AH98" s="54"/>
      <c r="AI98" s="54"/>
      <c r="AQ98" s="54"/>
      <c r="AR98" s="355"/>
      <c r="AS98" s="25"/>
    </row>
    <row r="99" spans="2:51" s="24" customFormat="1" ht="15" customHeight="1" x14ac:dyDescent="0.25">
      <c r="B99" s="2138"/>
      <c r="C99" s="2139"/>
      <c r="D99" s="2140"/>
      <c r="E99" s="59"/>
      <c r="F99" s="766" t="s">
        <v>7</v>
      </c>
      <c r="G99" s="778" t="str">
        <f>'GENERAL INFO'!F40</f>
        <v xml:space="preserve"> </v>
      </c>
      <c r="H99" s="177" t="s">
        <v>783</v>
      </c>
      <c r="I99" s="51"/>
      <c r="J99" s="51"/>
      <c r="K99" s="51"/>
      <c r="L99" s="51"/>
      <c r="M99" s="51"/>
      <c r="N99" s="51"/>
      <c r="O99" s="51"/>
      <c r="P99" s="51"/>
      <c r="Q99" s="51"/>
      <c r="R99" s="51"/>
      <c r="S99" s="766" t="s">
        <v>149</v>
      </c>
      <c r="T99" s="365" t="str">
        <f>'GENERAL INFO'!O40</f>
        <v xml:space="preserve"> </v>
      </c>
      <c r="U99" s="177" t="s">
        <v>606</v>
      </c>
      <c r="X99" s="768"/>
      <c r="Y99" s="51"/>
      <c r="Z99" s="766"/>
      <c r="AA99" s="769"/>
      <c r="AB99" s="61"/>
      <c r="AC99" s="54"/>
      <c r="AD99" s="54"/>
      <c r="AE99" s="54"/>
      <c r="AF99" s="54"/>
      <c r="AG99" s="54"/>
      <c r="AH99" s="54"/>
      <c r="AI99" s="54"/>
      <c r="AQ99" s="54"/>
      <c r="AR99" s="355"/>
      <c r="AS99" s="25"/>
    </row>
    <row r="100" spans="2:51" s="24" customFormat="1" ht="15.75" customHeight="1" x14ac:dyDescent="0.25">
      <c r="B100" s="2138"/>
      <c r="C100" s="2139"/>
      <c r="D100" s="2140"/>
      <c r="E100" s="59"/>
      <c r="F100" s="507"/>
      <c r="G100" s="507"/>
      <c r="H100" s="767"/>
      <c r="I100" s="767"/>
      <c r="J100" s="767"/>
      <c r="K100" s="767"/>
      <c r="L100" s="767"/>
      <c r="M100" s="767"/>
      <c r="N100" s="767"/>
      <c r="O100" s="767"/>
      <c r="AC100" s="54"/>
      <c r="AD100" s="54"/>
      <c r="AE100" s="54"/>
      <c r="AF100" s="54"/>
      <c r="AG100" s="54"/>
      <c r="AH100" s="54"/>
      <c r="AI100" s="54"/>
      <c r="AQ100" s="54"/>
      <c r="AR100" s="355"/>
      <c r="AS100" s="25"/>
    </row>
    <row r="101" spans="2:51" s="24" customFormat="1" ht="6" customHeight="1" x14ac:dyDescent="0.25">
      <c r="B101" s="2141"/>
      <c r="C101" s="2142"/>
      <c r="D101" s="2143"/>
      <c r="E101" s="199"/>
      <c r="F101" s="199"/>
      <c r="G101" s="199"/>
      <c r="H101" s="199"/>
      <c r="I101" s="199"/>
      <c r="J101" s="199"/>
      <c r="K101" s="199"/>
      <c r="L101" s="199"/>
      <c r="M101" s="199"/>
      <c r="N101" s="199"/>
      <c r="O101" s="199"/>
      <c r="P101" s="199"/>
      <c r="Q101" s="199"/>
      <c r="R101" s="199"/>
      <c r="S101" s="199"/>
      <c r="T101" s="199"/>
      <c r="U101" s="200"/>
      <c r="V101" s="199"/>
      <c r="W101" s="199"/>
      <c r="X101" s="199"/>
      <c r="Y101" s="199"/>
      <c r="Z101" s="199"/>
      <c r="AA101" s="199"/>
      <c r="AB101" s="199"/>
      <c r="AC101" s="199"/>
      <c r="AD101" s="200"/>
      <c r="AE101" s="189"/>
      <c r="AF101" s="189"/>
      <c r="AG101" s="201"/>
      <c r="AH101" s="435"/>
      <c r="AI101" s="435"/>
      <c r="AJ101" s="435"/>
      <c r="AK101" s="435"/>
      <c r="AL101" s="435"/>
      <c r="AM101" s="435"/>
      <c r="AN101" s="435"/>
      <c r="AO101" s="435"/>
      <c r="AP101" s="435"/>
      <c r="AQ101" s="435"/>
      <c r="AR101" s="361"/>
      <c r="AS101" s="25"/>
    </row>
    <row r="102" spans="2:51" s="24" customFormat="1" ht="15" customHeight="1" x14ac:dyDescent="0.25">
      <c r="B102" s="2135" t="s">
        <v>650</v>
      </c>
      <c r="C102" s="2136"/>
      <c r="D102" s="2137"/>
      <c r="E102" s="193"/>
      <c r="F102" s="194"/>
      <c r="G102" s="202"/>
      <c r="H102" s="202"/>
      <c r="I102" s="202"/>
      <c r="J102" s="202"/>
      <c r="K102" s="202"/>
      <c r="L102" s="202"/>
      <c r="M102" s="202"/>
      <c r="N102" s="202"/>
      <c r="O102" s="202"/>
      <c r="P102" s="202"/>
      <c r="Q102" s="202"/>
      <c r="R102" s="202"/>
      <c r="S102" s="194"/>
      <c r="T102" s="194"/>
      <c r="U102" s="194"/>
      <c r="V102" s="194"/>
      <c r="W102" s="194"/>
      <c r="X102" s="194"/>
      <c r="Y102" s="194"/>
      <c r="Z102" s="194"/>
      <c r="AA102" s="194"/>
      <c r="AB102" s="194"/>
      <c r="AC102" s="194"/>
      <c r="AD102" s="194"/>
      <c r="AE102" s="194"/>
      <c r="AF102" s="194"/>
      <c r="AG102" s="203"/>
      <c r="AH102" s="436"/>
      <c r="AI102" s="436"/>
      <c r="AJ102" s="436"/>
      <c r="AK102" s="436"/>
      <c r="AL102" s="436"/>
      <c r="AM102" s="436"/>
      <c r="AN102" s="436"/>
      <c r="AO102" s="436"/>
      <c r="AP102" s="436"/>
      <c r="AQ102" s="436"/>
      <c r="AR102" s="362"/>
      <c r="AS102" s="25"/>
    </row>
    <row r="103" spans="2:51" s="24" customFormat="1" ht="21" customHeight="1" x14ac:dyDescent="0.25">
      <c r="B103" s="2138"/>
      <c r="C103" s="2139"/>
      <c r="D103" s="2140"/>
      <c r="E103" s="59" t="s">
        <v>603</v>
      </c>
      <c r="F103" s="51" t="s">
        <v>542</v>
      </c>
      <c r="G103" s="51"/>
      <c r="H103" s="51"/>
      <c r="I103" s="51"/>
      <c r="J103" s="51"/>
      <c r="K103" s="51"/>
      <c r="L103" s="51"/>
      <c r="M103" s="51"/>
      <c r="N103" s="51"/>
      <c r="O103" s="51"/>
      <c r="P103" s="51"/>
      <c r="Q103" s="51"/>
      <c r="R103" s="51"/>
      <c r="S103" s="51"/>
      <c r="T103" s="51"/>
      <c r="U103" s="51"/>
      <c r="V103" s="51"/>
      <c r="W103" s="2082" t="s">
        <v>125</v>
      </c>
      <c r="X103" s="2082"/>
      <c r="Y103" s="2082"/>
      <c r="Z103" s="2082"/>
      <c r="AA103" s="2082"/>
      <c r="AB103" s="2082"/>
      <c r="AC103" s="2082"/>
      <c r="AD103" s="2082"/>
      <c r="AE103" s="2082"/>
      <c r="AF103" s="2144"/>
      <c r="AG103" s="2084">
        <v>18</v>
      </c>
      <c r="AH103" s="2086" t="e">
        <f>IF('GENERAL INFO'!K10="X","",IF(Attachment!X136&gt;1,ROUNDUP(Attachment!X136,-3),0))</f>
        <v>#VALUE!</v>
      </c>
      <c r="AI103" s="2087"/>
      <c r="AJ103" s="2087"/>
      <c r="AK103" s="2087"/>
      <c r="AL103" s="2087"/>
      <c r="AM103" s="2087"/>
      <c r="AN103" s="2087"/>
      <c r="AO103" s="2087"/>
      <c r="AP103" s="2087"/>
      <c r="AQ103" s="2087"/>
      <c r="AR103" s="417"/>
      <c r="AS103" s="25"/>
    </row>
    <row r="104" spans="2:51" s="24" customFormat="1" ht="2.25" customHeight="1" x14ac:dyDescent="0.25">
      <c r="B104" s="2138"/>
      <c r="C104" s="2139"/>
      <c r="D104" s="2140"/>
      <c r="E104" s="26"/>
      <c r="F104" s="25"/>
      <c r="G104" s="15"/>
      <c r="H104" s="15"/>
      <c r="I104" s="15"/>
      <c r="J104" s="15"/>
      <c r="K104" s="15"/>
      <c r="L104" s="15"/>
      <c r="M104" s="15"/>
      <c r="N104" s="15"/>
      <c r="O104" s="15"/>
      <c r="P104" s="15"/>
      <c r="Q104" s="15"/>
      <c r="R104" s="15"/>
      <c r="S104" s="25"/>
      <c r="T104" s="25"/>
      <c r="U104" s="25"/>
      <c r="V104" s="25"/>
      <c r="W104" s="25"/>
      <c r="X104" s="25"/>
      <c r="Y104" s="25"/>
      <c r="Z104" s="25"/>
      <c r="AA104" s="25"/>
      <c r="AB104" s="25"/>
      <c r="AC104" s="25"/>
      <c r="AD104" s="25"/>
      <c r="AE104" s="25"/>
      <c r="AF104" s="25"/>
      <c r="AG104" s="2085"/>
      <c r="AH104" s="2088"/>
      <c r="AI104" s="2089"/>
      <c r="AJ104" s="2089"/>
      <c r="AK104" s="2089"/>
      <c r="AL104" s="2089"/>
      <c r="AM104" s="2089"/>
      <c r="AN104" s="2089"/>
      <c r="AO104" s="2089"/>
      <c r="AP104" s="2089"/>
      <c r="AQ104" s="2089"/>
      <c r="AR104" s="406"/>
      <c r="AS104" s="25"/>
    </row>
    <row r="105" spans="2:51" s="24" customFormat="1" ht="12" customHeight="1" x14ac:dyDescent="0.2">
      <c r="B105" s="2138"/>
      <c r="C105" s="2139"/>
      <c r="D105" s="2140"/>
      <c r="E105" s="59"/>
      <c r="F105" s="34" t="s">
        <v>228</v>
      </c>
      <c r="G105" s="58"/>
      <c r="H105" s="58"/>
      <c r="I105" s="58"/>
      <c r="J105" s="58"/>
      <c r="K105" s="524"/>
      <c r="L105" s="34"/>
      <c r="M105" s="34"/>
      <c r="N105" s="34"/>
      <c r="O105" s="525"/>
      <c r="P105" s="525"/>
      <c r="Q105" s="525"/>
      <c r="R105" s="525"/>
      <c r="S105" s="525"/>
      <c r="T105" s="525"/>
      <c r="U105" s="89"/>
      <c r="V105" s="89"/>
      <c r="W105" s="89"/>
      <c r="X105" s="89"/>
      <c r="Y105" s="89"/>
      <c r="Z105" s="89"/>
      <c r="AA105" s="25"/>
      <c r="AB105" s="25"/>
      <c r="AC105" s="25"/>
      <c r="AD105" s="25"/>
      <c r="AE105" s="25"/>
      <c r="AF105" s="25"/>
      <c r="AG105" s="780"/>
      <c r="AH105" s="25"/>
      <c r="AI105" s="25"/>
      <c r="AJ105" s="25"/>
      <c r="AK105" s="25"/>
      <c r="AL105" s="25"/>
      <c r="AM105" s="25"/>
      <c r="AN105" s="25"/>
      <c r="AO105" s="25"/>
      <c r="AP105" s="25"/>
      <c r="AQ105" s="25"/>
      <c r="AR105" s="182"/>
      <c r="AS105" s="25"/>
    </row>
    <row r="106" spans="2:51" s="24" customFormat="1" ht="12" customHeight="1" x14ac:dyDescent="0.2">
      <c r="B106" s="2138"/>
      <c r="C106" s="2139"/>
      <c r="D106" s="2140"/>
      <c r="E106" s="59"/>
      <c r="F106" s="59" t="s">
        <v>6</v>
      </c>
      <c r="G106" s="403" t="e">
        <f>IF('GENERAL INFO'!K10="X","",IF((AH73=0),"X",IF(AND('OVERSEAS INCOME'!irregularincome=0,ISBLANK(dateofdeparture)=TRUE,(dateofdeparture-taxyearend)&lt;0,ISBLANK('GENERAL INFO'!$W$55),WORKPERIOD=12),"X","")))</f>
        <v>#DIV/0!</v>
      </c>
      <c r="H106" s="61" t="s">
        <v>649</v>
      </c>
      <c r="I106" s="51"/>
      <c r="J106" s="51"/>
      <c r="K106" s="51"/>
      <c r="L106" s="51"/>
      <c r="M106" s="51"/>
      <c r="N106" s="51"/>
      <c r="O106" s="51"/>
      <c r="P106" s="89"/>
      <c r="Q106" s="89"/>
      <c r="R106" s="89"/>
      <c r="S106" s="89"/>
      <c r="T106" s="89"/>
      <c r="U106" s="89"/>
      <c r="V106" s="89"/>
      <c r="X106" s="548"/>
      <c r="Z106" s="548"/>
      <c r="AA106" s="548"/>
      <c r="AB106" s="548"/>
      <c r="AD106" s="548"/>
      <c r="AE106" s="548"/>
      <c r="AF106" s="548"/>
      <c r="AG106" s="548"/>
      <c r="AH106" s="776"/>
      <c r="AI106" s="776"/>
      <c r="AJ106" s="776"/>
      <c r="AK106" s="776"/>
      <c r="AL106" s="776"/>
      <c r="AM106" s="776"/>
      <c r="AR106" s="182"/>
      <c r="AS106" s="25"/>
    </row>
    <row r="107" spans="2:51" s="24" customFormat="1" ht="3" customHeight="1" x14ac:dyDescent="0.2">
      <c r="B107" s="2138"/>
      <c r="C107" s="2139"/>
      <c r="D107" s="2140"/>
      <c r="E107" s="70"/>
      <c r="F107" s="123"/>
      <c r="G107" s="291"/>
      <c r="H107" s="155"/>
      <c r="I107" s="71"/>
      <c r="J107" s="71"/>
      <c r="K107" s="71"/>
      <c r="L107" s="25"/>
      <c r="M107" s="25"/>
      <c r="N107" s="25"/>
      <c r="O107" s="25"/>
      <c r="P107" s="25"/>
      <c r="Q107" s="25"/>
      <c r="R107" s="25"/>
      <c r="S107" s="25"/>
      <c r="T107" s="25"/>
      <c r="U107" s="25"/>
      <c r="V107" s="25"/>
      <c r="W107" s="25"/>
      <c r="X107" s="25"/>
      <c r="Y107" s="25"/>
      <c r="Z107" s="25"/>
      <c r="AA107" s="25"/>
      <c r="AB107" s="25"/>
      <c r="AC107" s="25"/>
      <c r="AD107" s="25"/>
      <c r="AE107" s="25"/>
      <c r="AF107" s="25"/>
      <c r="AG107" s="12"/>
      <c r="AH107" s="25"/>
      <c r="AI107" s="25"/>
      <c r="AJ107" s="25"/>
      <c r="AK107" s="25"/>
      <c r="AL107" s="25"/>
      <c r="AM107" s="25"/>
      <c r="AN107" s="25"/>
      <c r="AO107" s="25"/>
      <c r="AP107" s="25"/>
      <c r="AQ107" s="25"/>
      <c r="AR107" s="182"/>
      <c r="AS107" s="25"/>
    </row>
    <row r="108" spans="2:51" s="24" customFormat="1" ht="12" customHeight="1" x14ac:dyDescent="0.2">
      <c r="B108" s="2138"/>
      <c r="C108" s="2139"/>
      <c r="D108" s="2140"/>
      <c r="E108" s="25"/>
      <c r="F108" s="59" t="s">
        <v>7</v>
      </c>
      <c r="G108" s="403" t="e">
        <f>IF('GENERAL INFO'!K10="X","",IF(G106="X","","X"))</f>
        <v>#DIV/0!</v>
      </c>
      <c r="H108" s="61" t="s">
        <v>229</v>
      </c>
      <c r="I108" s="11"/>
      <c r="J108" s="11"/>
      <c r="K108" s="11"/>
      <c r="L108" s="11"/>
      <c r="M108" s="11"/>
      <c r="N108" s="11"/>
      <c r="O108" s="11"/>
      <c r="P108" s="11"/>
      <c r="Q108" s="11"/>
      <c r="R108" s="25"/>
      <c r="S108" s="25"/>
      <c r="T108" s="25"/>
      <c r="U108" s="25"/>
      <c r="V108" s="548" t="str">
        <f>IF(dateofdeparture&gt;0,"*Taxpayer has left Indonesia permanently on","")</f>
        <v/>
      </c>
      <c r="W108" s="25"/>
      <c r="X108" s="25"/>
      <c r="Y108" s="25"/>
      <c r="Z108" s="25"/>
      <c r="AA108" s="25"/>
      <c r="AB108" s="25"/>
      <c r="AC108" s="25"/>
      <c r="AD108" s="25"/>
      <c r="AE108" s="11"/>
      <c r="AF108" s="11"/>
      <c r="AG108" s="2145" t="str">
        <f>IF(dateofdeparture&gt;0,dateofdeparture,"")</f>
        <v/>
      </c>
      <c r="AH108" s="2145"/>
      <c r="AI108" s="2145"/>
      <c r="AJ108" s="2145"/>
      <c r="AK108" s="2145"/>
      <c r="AL108" s="25"/>
      <c r="AM108" s="51"/>
      <c r="AN108" s="51"/>
      <c r="AO108" s="25"/>
      <c r="AP108" s="25"/>
      <c r="AQ108" s="25"/>
      <c r="AR108" s="182"/>
    </row>
    <row r="109" spans="2:51" s="24" customFormat="1" ht="3.95" customHeight="1" x14ac:dyDescent="0.2">
      <c r="B109" s="2141"/>
      <c r="C109" s="2142"/>
      <c r="D109" s="2143"/>
      <c r="E109" s="191"/>
      <c r="F109" s="189"/>
      <c r="G109" s="189"/>
      <c r="H109" s="189"/>
      <c r="I109" s="189"/>
      <c r="J109" s="189"/>
      <c r="K109" s="189"/>
      <c r="L109" s="189"/>
      <c r="M109" s="189"/>
      <c r="N109" s="189"/>
      <c r="O109" s="189"/>
      <c r="P109" s="189"/>
      <c r="Q109" s="189"/>
      <c r="R109" s="189"/>
      <c r="S109" s="189"/>
      <c r="T109" s="189"/>
      <c r="U109" s="189"/>
      <c r="V109" s="189"/>
      <c r="W109" s="189"/>
      <c r="X109" s="189"/>
      <c r="Y109" s="189"/>
      <c r="Z109" s="189"/>
      <c r="AA109" s="189"/>
      <c r="AB109" s="189"/>
      <c r="AC109" s="189"/>
      <c r="AD109" s="189"/>
      <c r="AE109" s="189"/>
      <c r="AF109" s="189"/>
      <c r="AG109" s="189"/>
      <c r="AH109" s="189"/>
      <c r="AI109" s="189"/>
      <c r="AJ109" s="189"/>
      <c r="AK109" s="189"/>
      <c r="AL109" s="189"/>
      <c r="AM109" s="189"/>
      <c r="AN109" s="189"/>
      <c r="AO109" s="189"/>
      <c r="AP109" s="189"/>
      <c r="AQ109" s="189"/>
      <c r="AR109" s="190"/>
    </row>
    <row r="110" spans="2:51" s="24" customFormat="1" ht="3" customHeight="1" x14ac:dyDescent="0.2">
      <c r="B110" s="2116" t="s">
        <v>230</v>
      </c>
      <c r="C110" s="2117"/>
      <c r="D110" s="2118"/>
      <c r="E110" s="193"/>
      <c r="F110" s="194"/>
      <c r="G110" s="194"/>
      <c r="H110" s="194"/>
      <c r="I110" s="194"/>
      <c r="J110" s="194"/>
      <c r="K110" s="194"/>
      <c r="L110" s="194"/>
      <c r="M110" s="194"/>
      <c r="N110" s="194"/>
      <c r="O110" s="194"/>
      <c r="P110" s="194"/>
      <c r="Q110" s="194"/>
      <c r="R110" s="194"/>
      <c r="S110" s="194"/>
      <c r="T110" s="194"/>
      <c r="U110" s="194"/>
      <c r="V110" s="194"/>
      <c r="W110" s="194"/>
      <c r="X110" s="194"/>
      <c r="Y110" s="194"/>
      <c r="Z110" s="194"/>
      <c r="AA110" s="194"/>
      <c r="AB110" s="194"/>
      <c r="AC110" s="194"/>
      <c r="AD110" s="194"/>
      <c r="AE110" s="194"/>
      <c r="AF110" s="194"/>
      <c r="AG110" s="194"/>
      <c r="AH110" s="194"/>
      <c r="AI110" s="194"/>
      <c r="AJ110" s="194"/>
      <c r="AK110" s="194"/>
      <c r="AL110" s="194"/>
      <c r="AM110" s="194"/>
      <c r="AN110" s="194"/>
      <c r="AO110" s="194"/>
      <c r="AP110" s="194"/>
      <c r="AQ110" s="194"/>
      <c r="AR110" s="196"/>
    </row>
    <row r="111" spans="2:51" s="24" customFormat="1" ht="19.5" customHeight="1" x14ac:dyDescent="0.2">
      <c r="B111" s="2119"/>
      <c r="C111" s="2120"/>
      <c r="D111" s="2121"/>
      <c r="E111" s="59" t="s">
        <v>6</v>
      </c>
      <c r="F111" s="403" t="str">
        <f>IF('GENERAL INFO'!F43&lt;&gt;"", 'GENERAL INFO'!F43,"")</f>
        <v/>
      </c>
      <c r="G111" s="61" t="s">
        <v>287</v>
      </c>
      <c r="H111" s="18"/>
      <c r="I111" s="18"/>
      <c r="J111" s="18"/>
      <c r="K111" s="18"/>
      <c r="L111" s="18"/>
      <c r="M111" s="18"/>
      <c r="N111" s="18"/>
      <c r="O111" s="18"/>
      <c r="P111" s="18"/>
      <c r="Q111" s="18"/>
      <c r="R111" s="18"/>
      <c r="S111" s="18"/>
      <c r="T111" s="18"/>
      <c r="U111" s="18"/>
      <c r="V111" s="18"/>
      <c r="W111" s="18"/>
      <c r="X111" s="25"/>
      <c r="Y111" s="25"/>
      <c r="Z111" s="59" t="s">
        <v>149</v>
      </c>
      <c r="AA111" s="403" t="str">
        <f>IF('GENERAL INFO'!F49&lt;&gt;"",'GENERAL INFO'!F49,"")</f>
        <v xml:space="preserve"> </v>
      </c>
      <c r="AB111" s="2127" t="s">
        <v>651</v>
      </c>
      <c r="AC111" s="2127"/>
      <c r="AD111" s="2127"/>
      <c r="AE111" s="2127"/>
      <c r="AF111" s="2127"/>
      <c r="AG111" s="2127"/>
      <c r="AH111" s="2127"/>
      <c r="AI111" s="2127"/>
      <c r="AJ111" s="2127"/>
      <c r="AK111" s="2127"/>
      <c r="AL111" s="2127"/>
      <c r="AM111" s="2127"/>
      <c r="AN111" s="2127"/>
      <c r="AO111" s="2127"/>
      <c r="AP111" s="2127"/>
      <c r="AQ111" s="2127"/>
      <c r="AR111" s="2128"/>
      <c r="AY111" s="25"/>
    </row>
    <row r="112" spans="2:51" s="24" customFormat="1" ht="2.1" customHeight="1" x14ac:dyDescent="0.2">
      <c r="B112" s="2119"/>
      <c r="C112" s="2120"/>
      <c r="D112" s="2121"/>
      <c r="E112" s="59"/>
      <c r="F112" s="291"/>
      <c r="G112" s="61"/>
      <c r="H112" s="18"/>
      <c r="I112" s="18"/>
      <c r="J112" s="18"/>
      <c r="K112" s="18"/>
      <c r="L112" s="18"/>
      <c r="M112" s="18"/>
      <c r="N112" s="18"/>
      <c r="O112" s="18"/>
      <c r="P112" s="18"/>
      <c r="Q112" s="18"/>
      <c r="R112" s="18"/>
      <c r="S112" s="18"/>
      <c r="T112" s="18"/>
      <c r="U112" s="18"/>
      <c r="V112" s="18"/>
      <c r="W112" s="18"/>
      <c r="X112" s="25"/>
      <c r="Y112" s="25"/>
      <c r="Z112" s="59"/>
      <c r="AA112" s="291"/>
      <c r="AB112" s="2127"/>
      <c r="AC112" s="2127"/>
      <c r="AD112" s="2127"/>
      <c r="AE112" s="2127"/>
      <c r="AF112" s="2127"/>
      <c r="AG112" s="2127"/>
      <c r="AH112" s="2127"/>
      <c r="AI112" s="2127"/>
      <c r="AJ112" s="2127"/>
      <c r="AK112" s="2127"/>
      <c r="AL112" s="2127"/>
      <c r="AM112" s="2127"/>
      <c r="AN112" s="2127"/>
      <c r="AO112" s="2127"/>
      <c r="AP112" s="2127"/>
      <c r="AQ112" s="2127"/>
      <c r="AR112" s="2128"/>
      <c r="AY112" s="25"/>
    </row>
    <row r="113" spans="2:51" s="24" customFormat="1" ht="15" customHeight="1" x14ac:dyDescent="0.2">
      <c r="B113" s="2119"/>
      <c r="C113" s="2120"/>
      <c r="D113" s="2121"/>
      <c r="E113" s="59" t="s">
        <v>7</v>
      </c>
      <c r="F113" s="403" t="str">
        <f>IF('GENERAL INFO'!F45&lt;&gt;"", 'GENERAL INFO'!F45,"")</f>
        <v/>
      </c>
      <c r="G113" s="61" t="s">
        <v>284</v>
      </c>
      <c r="H113" s="51"/>
      <c r="I113" s="51"/>
      <c r="J113" s="51"/>
      <c r="K113" s="51"/>
      <c r="L113" s="51"/>
      <c r="M113" s="51"/>
      <c r="N113" s="51"/>
      <c r="O113" s="51"/>
      <c r="P113" s="51"/>
      <c r="Q113" s="51"/>
      <c r="R113" s="51"/>
      <c r="S113" s="51"/>
      <c r="T113" s="51"/>
      <c r="U113" s="51"/>
      <c r="V113" s="51"/>
      <c r="W113" s="51"/>
      <c r="X113" s="25"/>
      <c r="Y113" s="25"/>
      <c r="Z113" s="59" t="s">
        <v>150</v>
      </c>
      <c r="AA113" s="365" t="str">
        <f>IF('GENERAL INFO'!F52&lt;&gt;"",'GENERAL INFO'!F52,"")</f>
        <v/>
      </c>
      <c r="AB113" s="1653" t="str">
        <f>IF('GENERAL INFO'!H52&lt;&gt;"",LEFT('GENERAL INFO'!H52,FIND(";",'GENERAL INFO'!H52,1)-1),"")</f>
        <v>FIRST</v>
      </c>
      <c r="AC113" s="1656"/>
      <c r="AD113" s="1656"/>
      <c r="AE113" s="1656"/>
      <c r="AF113" s="1656"/>
      <c r="AG113" s="1656"/>
      <c r="AH113" s="1656"/>
      <c r="AI113" s="1656"/>
      <c r="AJ113" s="1656"/>
      <c r="AK113" s="1656"/>
      <c r="AL113" s="1656"/>
      <c r="AM113" s="1656"/>
      <c r="AN113" s="1656"/>
      <c r="AO113" s="1656"/>
      <c r="AP113" s="1656"/>
      <c r="AQ113" s="1656"/>
      <c r="AR113" s="1657"/>
      <c r="AY113" s="25"/>
    </row>
    <row r="114" spans="2:51" s="24" customFormat="1" ht="2.1" customHeight="1" x14ac:dyDescent="0.2">
      <c r="B114" s="2119"/>
      <c r="C114" s="2120"/>
      <c r="D114" s="2121"/>
      <c r="E114" s="59"/>
      <c r="F114" s="291"/>
      <c r="G114" s="61"/>
      <c r="H114" s="51"/>
      <c r="I114" s="51"/>
      <c r="J114" s="51"/>
      <c r="K114" s="51"/>
      <c r="L114" s="51"/>
      <c r="M114" s="51"/>
      <c r="N114" s="51"/>
      <c r="O114" s="51"/>
      <c r="P114" s="51"/>
      <c r="Q114" s="51"/>
      <c r="R114" s="51"/>
      <c r="S114" s="51"/>
      <c r="T114" s="51"/>
      <c r="U114" s="51"/>
      <c r="V114" s="51"/>
      <c r="W114" s="51"/>
      <c r="X114" s="25"/>
      <c r="Y114" s="25"/>
      <c r="Z114" s="59"/>
      <c r="AA114" s="1652"/>
      <c r="AB114" s="1653"/>
      <c r="AC114" s="1656"/>
      <c r="AD114" s="1656"/>
      <c r="AE114" s="1656"/>
      <c r="AF114" s="1656"/>
      <c r="AG114" s="1656"/>
      <c r="AH114" s="1656"/>
      <c r="AI114" s="1656"/>
      <c r="AJ114" s="1656"/>
      <c r="AK114" s="1656"/>
      <c r="AL114" s="1656"/>
      <c r="AM114" s="1656"/>
      <c r="AN114" s="1656"/>
      <c r="AO114" s="1656"/>
      <c r="AP114" s="1656"/>
      <c r="AQ114" s="1656"/>
      <c r="AR114" s="1657"/>
    </row>
    <row r="115" spans="2:51" s="24" customFormat="1" ht="15" customHeight="1" x14ac:dyDescent="0.2">
      <c r="B115" s="2119"/>
      <c r="C115" s="2120"/>
      <c r="D115" s="2121"/>
      <c r="E115" s="181" t="s">
        <v>8</v>
      </c>
      <c r="F115" s="403" t="str">
        <f>IF('GENERAL INFO'!F47&lt;&gt;"", 'GENERAL INFO'!F47,"")</f>
        <v/>
      </c>
      <c r="G115" s="61" t="s">
        <v>285</v>
      </c>
      <c r="H115" s="51"/>
      <c r="I115" s="51"/>
      <c r="J115" s="51"/>
      <c r="K115" s="51"/>
      <c r="L115" s="51"/>
      <c r="M115" s="51"/>
      <c r="N115" s="51"/>
      <c r="O115" s="51"/>
      <c r="P115" s="51"/>
      <c r="Q115" s="51"/>
      <c r="R115" s="51"/>
      <c r="S115" s="2125"/>
      <c r="T115" s="2125"/>
      <c r="U115" s="51"/>
      <c r="V115" s="47"/>
      <c r="W115" s="47"/>
      <c r="X115" s="47"/>
      <c r="Y115" s="47"/>
      <c r="Z115" s="47"/>
      <c r="AA115" s="1652"/>
      <c r="AB115" s="1653" t="str">
        <f>IF('GENERAL INFO'!H52&lt;&gt;"",RIGHT('GENERAL INFO'!H52,LEN('GENERAL INFO'!H52)-FIND(";",'GENERAL INFO'!H52,1)),"")</f>
        <v xml:space="preserve"> SECOND</v>
      </c>
      <c r="AC115" s="1656"/>
      <c r="AD115" s="1656"/>
      <c r="AE115" s="1656"/>
      <c r="AF115" s="1656"/>
      <c r="AG115" s="1656"/>
      <c r="AH115" s="1656"/>
      <c r="AI115" s="1656"/>
      <c r="AJ115" s="1656"/>
      <c r="AK115" s="1656"/>
      <c r="AL115" s="1656"/>
      <c r="AM115" s="1656"/>
      <c r="AN115" s="1656"/>
      <c r="AO115" s="1656"/>
      <c r="AP115" s="1656"/>
      <c r="AQ115" s="1656"/>
      <c r="AR115" s="1657"/>
    </row>
    <row r="116" spans="2:51" s="25" customFormat="1" ht="3.75" customHeight="1" x14ac:dyDescent="0.2">
      <c r="B116" s="2122"/>
      <c r="C116" s="2123"/>
      <c r="D116" s="2124"/>
      <c r="E116" s="191"/>
      <c r="F116" s="189"/>
      <c r="G116" s="189"/>
      <c r="H116" s="189"/>
      <c r="I116" s="189"/>
      <c r="J116" s="189"/>
      <c r="K116" s="189"/>
      <c r="L116" s="189"/>
      <c r="M116" s="189"/>
      <c r="N116" s="189"/>
      <c r="O116" s="189"/>
      <c r="P116" s="189"/>
      <c r="Q116" s="189"/>
      <c r="R116" s="189"/>
      <c r="S116" s="189"/>
      <c r="T116" s="189"/>
      <c r="U116" s="189"/>
      <c r="V116" s="189"/>
      <c r="W116" s="189"/>
      <c r="X116" s="189"/>
      <c r="Y116" s="189"/>
      <c r="Z116" s="189"/>
      <c r="AA116" s="189"/>
      <c r="AB116" s="189"/>
      <c r="AC116" s="189"/>
      <c r="AD116" s="189"/>
      <c r="AE116" s="189"/>
      <c r="AF116" s="189"/>
      <c r="AG116" s="189"/>
      <c r="AH116" s="189"/>
      <c r="AI116" s="189"/>
      <c r="AJ116" s="189"/>
      <c r="AK116" s="189"/>
      <c r="AL116" s="189"/>
      <c r="AM116" s="189"/>
      <c r="AN116" s="189"/>
      <c r="AO116" s="189"/>
      <c r="AP116" s="189"/>
      <c r="AQ116" s="189"/>
      <c r="AR116" s="190"/>
    </row>
    <row r="117" spans="2:51" s="25" customFormat="1" ht="13.5" customHeight="1" x14ac:dyDescent="0.2">
      <c r="B117" s="2132" t="s">
        <v>508</v>
      </c>
      <c r="C117" s="2133"/>
      <c r="D117" s="2133"/>
      <c r="E117" s="2133"/>
      <c r="F117" s="2133"/>
      <c r="G117" s="2133"/>
      <c r="H117" s="2133"/>
      <c r="I117" s="2133"/>
      <c r="J117" s="2133"/>
      <c r="K117" s="2133"/>
      <c r="L117" s="2133"/>
      <c r="M117" s="2133"/>
      <c r="N117" s="2133"/>
      <c r="O117" s="2133"/>
      <c r="P117" s="2133"/>
      <c r="Q117" s="2133"/>
      <c r="R117" s="2133"/>
      <c r="S117" s="2133"/>
      <c r="T117" s="2133"/>
      <c r="U117" s="2133"/>
      <c r="V117" s="2133"/>
      <c r="W117" s="2133"/>
      <c r="X117" s="2133"/>
      <c r="Y117" s="2133"/>
      <c r="Z117" s="2133"/>
      <c r="AA117" s="2133"/>
      <c r="AB117" s="2133"/>
      <c r="AC117" s="2133"/>
      <c r="AD117" s="2133"/>
      <c r="AE117" s="2133"/>
      <c r="AF117" s="2133"/>
      <c r="AG117" s="2133"/>
      <c r="AH117" s="2133"/>
      <c r="AI117" s="2133"/>
      <c r="AJ117" s="2133"/>
      <c r="AK117" s="2133"/>
      <c r="AL117" s="2133"/>
      <c r="AM117" s="2133"/>
      <c r="AN117" s="2133"/>
      <c r="AO117" s="2133"/>
      <c r="AP117" s="2133"/>
      <c r="AQ117" s="2133"/>
      <c r="AR117" s="2134"/>
    </row>
    <row r="118" spans="2:51" s="24" customFormat="1" ht="12.95" customHeight="1" x14ac:dyDescent="0.2">
      <c r="B118" s="183" t="s">
        <v>288</v>
      </c>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c r="AA118" s="124"/>
      <c r="AB118" s="124"/>
      <c r="AC118" s="94"/>
      <c r="AD118" s="94"/>
      <c r="AE118" s="94"/>
      <c r="AF118" s="94"/>
      <c r="AG118" s="94"/>
      <c r="AH118" s="94"/>
      <c r="AI118" s="94"/>
      <c r="AJ118" s="94"/>
      <c r="AK118" s="94"/>
      <c r="AL118" s="94"/>
      <c r="AM118" s="94"/>
      <c r="AN118" s="94"/>
      <c r="AO118" s="94"/>
      <c r="AP118" s="94"/>
      <c r="AQ118" s="94"/>
      <c r="AR118" s="184"/>
      <c r="AS118" s="4"/>
    </row>
    <row r="119" spans="2:51" s="24" customFormat="1" ht="12.95" customHeight="1" x14ac:dyDescent="0.2">
      <c r="B119" s="183" t="s">
        <v>548</v>
      </c>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c r="AA119" s="124"/>
      <c r="AB119" s="124"/>
      <c r="AC119" s="2126" t="s">
        <v>231</v>
      </c>
      <c r="AD119" s="2126"/>
      <c r="AE119" s="2126"/>
      <c r="AF119" s="2126"/>
      <c r="AG119" s="2126"/>
      <c r="AH119" s="2126"/>
      <c r="AI119" s="2126"/>
      <c r="AJ119" s="2126"/>
      <c r="AK119" s="2126"/>
      <c r="AL119" s="2126"/>
      <c r="AM119" s="2126"/>
      <c r="AN119" s="2126"/>
      <c r="AO119" s="2126"/>
      <c r="AP119" s="2126"/>
      <c r="AQ119" s="2126"/>
      <c r="AR119" s="184"/>
      <c r="AS119" s="4"/>
    </row>
    <row r="120" spans="2:51" s="24" customFormat="1" ht="12.95" customHeight="1" x14ac:dyDescent="0.2">
      <c r="B120" s="183" t="s">
        <v>549</v>
      </c>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c r="AA120" s="125"/>
      <c r="AB120" s="125"/>
      <c r="AC120" s="1549"/>
      <c r="AD120" s="194"/>
      <c r="AE120" s="194"/>
      <c r="AF120" s="194"/>
      <c r="AG120" s="1550"/>
      <c r="AH120" s="1550"/>
      <c r="AI120" s="1550"/>
      <c r="AJ120" s="1550"/>
      <c r="AK120" s="1550"/>
      <c r="AL120" s="1550"/>
      <c r="AM120" s="1550"/>
      <c r="AN120" s="1550"/>
      <c r="AO120" s="1550"/>
      <c r="AP120" s="1550"/>
      <c r="AQ120" s="1551"/>
      <c r="AR120" s="185"/>
      <c r="AS120" s="4"/>
    </row>
    <row r="121" spans="2:51" s="24" customFormat="1" ht="6.75" customHeight="1" x14ac:dyDescent="0.2">
      <c r="B121" s="86"/>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c r="AA121" s="51"/>
      <c r="AB121" s="51"/>
      <c r="AC121" s="86"/>
      <c r="AD121" s="51"/>
      <c r="AE121" s="51"/>
      <c r="AF121" s="51"/>
      <c r="AG121" s="51"/>
      <c r="AH121" s="25"/>
      <c r="AI121" s="25"/>
      <c r="AJ121" s="25"/>
      <c r="AK121" s="25"/>
      <c r="AL121" s="51"/>
      <c r="AM121" s="51"/>
      <c r="AN121" s="51"/>
      <c r="AO121" s="51"/>
      <c r="AP121" s="51"/>
      <c r="AQ121" s="184"/>
      <c r="AR121" s="184"/>
      <c r="AS121" s="4"/>
    </row>
    <row r="122" spans="2:51" s="24" customFormat="1" ht="20.100000000000001" customHeight="1" x14ac:dyDescent="0.2">
      <c r="B122" s="186"/>
      <c r="C122" s="365">
        <f>'GENERAL INFO'!B58</f>
        <v>0</v>
      </c>
      <c r="D122" s="61" t="s">
        <v>232</v>
      </c>
      <c r="E122" s="25"/>
      <c r="F122" s="25"/>
      <c r="G122" s="25"/>
      <c r="H122" s="25"/>
      <c r="I122" s="428" t="str">
        <f>'GENERAL INFO'!B59</f>
        <v xml:space="preserve"> </v>
      </c>
      <c r="J122" s="61" t="s">
        <v>233</v>
      </c>
      <c r="K122" s="95"/>
      <c r="L122" s="95"/>
      <c r="M122" s="95"/>
      <c r="N122" s="61" t="s">
        <v>234</v>
      </c>
      <c r="O122" s="95"/>
      <c r="P122" s="25"/>
      <c r="Q122" s="25"/>
      <c r="R122" s="512"/>
      <c r="S122" s="512"/>
      <c r="T122" s="25"/>
      <c r="U122" s="512"/>
      <c r="V122" s="512"/>
      <c r="W122" s="25"/>
      <c r="X122" s="512"/>
      <c r="Y122" s="512"/>
      <c r="Z122" s="512"/>
      <c r="AA122" s="512"/>
      <c r="AB122" s="25"/>
      <c r="AC122" s="186"/>
      <c r="AD122" s="25"/>
      <c r="AE122" s="25"/>
      <c r="AF122" s="25"/>
      <c r="AG122" s="25"/>
      <c r="AH122" s="25"/>
      <c r="AI122" s="25"/>
      <c r="AJ122" s="25"/>
      <c r="AK122" s="25"/>
      <c r="AL122" s="25"/>
      <c r="AM122" s="25"/>
      <c r="AN122" s="25"/>
      <c r="AO122" s="25"/>
      <c r="AP122" s="25"/>
      <c r="AQ122" s="182"/>
      <c r="AR122" s="182"/>
      <c r="AS122" s="25"/>
    </row>
    <row r="123" spans="2:51" s="24" customFormat="1" ht="12.95" customHeight="1" x14ac:dyDescent="0.2">
      <c r="B123" s="186"/>
      <c r="C123" s="25"/>
      <c r="D123" s="25"/>
      <c r="E123" s="25"/>
      <c r="F123" s="25"/>
      <c r="G123" s="25"/>
      <c r="H123" s="25"/>
      <c r="I123" s="25"/>
      <c r="J123" s="25"/>
      <c r="K123" s="25"/>
      <c r="L123" s="25"/>
      <c r="M123" s="25"/>
      <c r="N123" s="25"/>
      <c r="O123" s="25"/>
      <c r="P123" s="25"/>
      <c r="Q123" s="25"/>
      <c r="R123" s="2113" t="s">
        <v>224</v>
      </c>
      <c r="S123" s="2113"/>
      <c r="T123" s="95"/>
      <c r="U123" s="2113" t="s">
        <v>225</v>
      </c>
      <c r="V123" s="2113"/>
      <c r="W123" s="95"/>
      <c r="X123" s="2113" t="s">
        <v>226</v>
      </c>
      <c r="Y123" s="2113"/>
      <c r="Z123" s="2113"/>
      <c r="AA123" s="2113"/>
      <c r="AB123" s="25"/>
      <c r="AC123" s="1552"/>
      <c r="AD123" s="82"/>
      <c r="AE123" s="25"/>
      <c r="AF123" s="25"/>
      <c r="AG123" s="25"/>
      <c r="AH123" s="25"/>
      <c r="AI123" s="25"/>
      <c r="AJ123" s="25"/>
      <c r="AK123" s="25"/>
      <c r="AL123" s="25"/>
      <c r="AM123" s="25"/>
      <c r="AN123" s="25"/>
      <c r="AO123" s="25"/>
      <c r="AP123" s="25"/>
      <c r="AQ123" s="182"/>
      <c r="AR123" s="182"/>
      <c r="AS123" s="25"/>
    </row>
    <row r="124" spans="2:51" s="24" customFormat="1" ht="20.100000000000001" customHeight="1" x14ac:dyDescent="0.25">
      <c r="B124" s="311" t="s">
        <v>283</v>
      </c>
      <c r="C124" s="61"/>
      <c r="D124" s="61"/>
      <c r="E124" s="61"/>
      <c r="F124" s="95"/>
      <c r="G124" s="95" t="s">
        <v>29</v>
      </c>
      <c r="H124" s="1547" t="str">
        <f>IF($C$122="X",name,proxy01)</f>
        <v xml:space="preserve"> </v>
      </c>
      <c r="I124" s="1547"/>
      <c r="J124" s="1547"/>
      <c r="K124" s="1547"/>
      <c r="L124" s="1547"/>
      <c r="M124" s="1547"/>
      <c r="N124" s="1547"/>
      <c r="O124" s="1547"/>
      <c r="P124" s="1547"/>
      <c r="Q124" s="1547"/>
      <c r="R124" s="1547"/>
      <c r="S124" s="1547"/>
      <c r="T124" s="1547"/>
      <c r="U124" s="1547"/>
      <c r="V124" s="1547"/>
      <c r="W124" s="1547"/>
      <c r="X124" s="1547"/>
      <c r="Y124" s="1547"/>
      <c r="Z124" s="1547"/>
      <c r="AA124" s="1547"/>
      <c r="AB124" s="25"/>
      <c r="AC124" s="1553"/>
      <c r="AD124" s="25"/>
      <c r="AE124" s="25"/>
      <c r="AF124" s="25"/>
      <c r="AG124" s="25"/>
      <c r="AH124" s="15"/>
      <c r="AI124" s="25"/>
      <c r="AJ124" s="25"/>
      <c r="AK124" s="25"/>
      <c r="AL124" s="25"/>
      <c r="AM124" s="25"/>
      <c r="AN124" s="25"/>
      <c r="AO124" s="25"/>
      <c r="AP124" s="25"/>
      <c r="AQ124" s="182"/>
      <c r="AR124" s="182"/>
      <c r="AS124" s="25"/>
    </row>
    <row r="125" spans="2:51" s="24" customFormat="1" ht="3.95" customHeight="1" x14ac:dyDescent="0.25">
      <c r="B125" s="187"/>
      <c r="C125" s="95"/>
      <c r="D125" s="95"/>
      <c r="E125" s="95"/>
      <c r="F125" s="95"/>
      <c r="G125" s="95"/>
      <c r="H125" s="105"/>
      <c r="I125" s="105"/>
      <c r="J125" s="105"/>
      <c r="K125" s="105"/>
      <c r="L125" s="105"/>
      <c r="M125" s="105"/>
      <c r="N125" s="105"/>
      <c r="O125" s="105"/>
      <c r="P125" s="105"/>
      <c r="Q125" s="105"/>
      <c r="R125" s="105"/>
      <c r="S125" s="105"/>
      <c r="T125" s="105"/>
      <c r="U125" s="105"/>
      <c r="V125" s="105"/>
      <c r="W125" s="105"/>
      <c r="X125" s="105"/>
      <c r="Y125" s="105"/>
      <c r="Z125" s="105"/>
      <c r="AA125" s="105"/>
      <c r="AB125" s="25"/>
      <c r="AC125" s="186"/>
      <c r="AD125" s="25"/>
      <c r="AE125" s="25"/>
      <c r="AF125" s="25"/>
      <c r="AG125" s="25"/>
      <c r="AH125" s="25"/>
      <c r="AI125" s="25"/>
      <c r="AJ125" s="25"/>
      <c r="AK125" s="25"/>
      <c r="AL125" s="25"/>
      <c r="AM125" s="25"/>
      <c r="AN125" s="25"/>
      <c r="AO125" s="25"/>
      <c r="AP125" s="25"/>
      <c r="AQ125" s="182"/>
      <c r="AR125" s="182"/>
      <c r="AS125" s="25"/>
    </row>
    <row r="126" spans="2:51" s="24" customFormat="1" ht="20.100000000000001" customHeight="1" x14ac:dyDescent="0.2">
      <c r="B126" s="177" t="s">
        <v>192</v>
      </c>
      <c r="C126" s="61"/>
      <c r="D126" s="61"/>
      <c r="E126" s="61"/>
      <c r="F126" s="95"/>
      <c r="G126" s="95" t="s">
        <v>29</v>
      </c>
      <c r="H126" s="1548" t="str">
        <f>IF($C$122="X",LEFT(npwp01,1),LEFT(proxyid01,1))</f>
        <v xml:space="preserve"> </v>
      </c>
      <c r="I126" s="1548" t="str">
        <f>IF($C$122="X",MID(npwp01,2,1),MID(proxyid01,2,1))</f>
        <v/>
      </c>
      <c r="J126" s="1246"/>
      <c r="K126" s="1548" t="str">
        <f>IF($C$122="X",MID(npwp01,3,1),MID(proxyid01,3,1))</f>
        <v/>
      </c>
      <c r="L126" s="1548" t="str">
        <f>IF($C$122="X",MID(npwp01,4,1),MID(proxyid01,4,1))</f>
        <v/>
      </c>
      <c r="M126" s="1548" t="str">
        <f>IF($C$122="X",MID(npwp01,5,1),MID(proxyid01,5,1))</f>
        <v/>
      </c>
      <c r="N126" s="1246"/>
      <c r="O126" s="1548" t="str">
        <f>IF($C$122="X",MID(npwp01,6,1),MID(proxyid01,6,1))</f>
        <v/>
      </c>
      <c r="P126" s="1548" t="str">
        <f>IF($C$122="X",MID(npwp01,7,1),MID(proxyid01,7,1))</f>
        <v/>
      </c>
      <c r="Q126" s="1548" t="str">
        <f>IF($C$122="X",MID(npwp01,8,1),MID(proxyid01,8,1))</f>
        <v/>
      </c>
      <c r="R126" s="1246"/>
      <c r="S126" s="1548" t="str">
        <f>IF($C$122="X",MID(npwp01,9,1),MID(proxyid01,9,1))</f>
        <v/>
      </c>
      <c r="T126" s="1246"/>
      <c r="U126" s="1548" t="str">
        <f>IF($C$122="X",MID(npwp01,10,1),MID(proxyid01,10,1))</f>
        <v/>
      </c>
      <c r="V126" s="1548" t="str">
        <f>IF($C$122="X",MID(npwp01,11,1),MID(proxyid01,11,1))</f>
        <v/>
      </c>
      <c r="W126" s="1548" t="str">
        <f>IF($C$122="X",MID(npwp01,12,1),MID(proxyid01,12,1))</f>
        <v/>
      </c>
      <c r="X126" s="1246"/>
      <c r="Y126" s="1548" t="str">
        <f>IF($C$122="X",MID(npwp01,13,1),MID(proxyid01,13,1))</f>
        <v/>
      </c>
      <c r="Z126" s="1548" t="str">
        <f>IF($C$122="X",MID(npwp01,14,1),MID(proxyid01,14,1))</f>
        <v/>
      </c>
      <c r="AA126" s="1548" t="str">
        <f>IF($C$122="X",MID(npwp01,15,1),MID(proxyid01,15,1))</f>
        <v/>
      </c>
      <c r="AB126" s="25"/>
      <c r="AC126" s="1554"/>
      <c r="AD126" s="189"/>
      <c r="AE126" s="189"/>
      <c r="AF126" s="189"/>
      <c r="AG126" s="189"/>
      <c r="AH126" s="189"/>
      <c r="AI126" s="189"/>
      <c r="AJ126" s="189"/>
      <c r="AK126" s="189"/>
      <c r="AL126" s="189"/>
      <c r="AM126" s="189"/>
      <c r="AN126" s="189"/>
      <c r="AO126" s="189"/>
      <c r="AP126" s="189"/>
      <c r="AQ126" s="190"/>
      <c r="AR126" s="182"/>
      <c r="AS126" s="25"/>
    </row>
    <row r="127" spans="2:51" s="24" customFormat="1" ht="15" customHeight="1" x14ac:dyDescent="0.2">
      <c r="B127" s="188"/>
      <c r="C127" s="60"/>
      <c r="D127" s="60"/>
      <c r="E127" s="60"/>
      <c r="F127" s="189"/>
      <c r="G127" s="189"/>
      <c r="H127" s="189"/>
      <c r="I127" s="189"/>
      <c r="J127" s="189"/>
      <c r="K127" s="189"/>
      <c r="L127" s="189"/>
      <c r="M127" s="189"/>
      <c r="N127" s="189"/>
      <c r="O127" s="189"/>
      <c r="P127" s="189"/>
      <c r="Q127" s="189"/>
      <c r="R127" s="189"/>
      <c r="S127" s="189"/>
      <c r="T127" s="189"/>
      <c r="U127" s="189"/>
      <c r="V127" s="189"/>
      <c r="W127" s="189"/>
      <c r="X127" s="189"/>
      <c r="Y127" s="189"/>
      <c r="Z127" s="189"/>
      <c r="AA127" s="189"/>
      <c r="AB127" s="189"/>
      <c r="AC127" s="189"/>
      <c r="AD127" s="189"/>
      <c r="AE127" s="189"/>
      <c r="AF127" s="189"/>
      <c r="AG127" s="189"/>
      <c r="AH127" s="189"/>
      <c r="AI127" s="189"/>
      <c r="AJ127" s="189"/>
      <c r="AK127" s="189"/>
      <c r="AL127" s="189"/>
      <c r="AM127" s="189"/>
      <c r="AN127" s="189"/>
      <c r="AO127" s="189"/>
      <c r="AP127" s="189"/>
      <c r="AQ127" s="189"/>
      <c r="AR127" s="190"/>
      <c r="AS127" s="25"/>
    </row>
    <row r="128" spans="2:51" s="24" customFormat="1" ht="9.75" customHeight="1" x14ac:dyDescent="0.2">
      <c r="B128" s="48" t="s">
        <v>91</v>
      </c>
      <c r="C128" s="48"/>
      <c r="D128" s="48"/>
      <c r="E128" s="4"/>
      <c r="H128" s="25"/>
      <c r="I128" s="25"/>
      <c r="K128" s="25"/>
      <c r="L128" s="25"/>
      <c r="M128" s="25"/>
      <c r="O128" s="25"/>
      <c r="P128" s="25"/>
      <c r="Q128" s="25"/>
      <c r="S128" s="25"/>
      <c r="U128" s="25"/>
      <c r="V128" s="25"/>
      <c r="W128" s="25"/>
      <c r="Y128" s="25"/>
      <c r="Z128" s="25"/>
      <c r="AA128" s="25"/>
      <c r="AG128" s="25"/>
      <c r="AH128" s="25"/>
      <c r="AI128" s="25"/>
      <c r="AJ128" s="25"/>
      <c r="AK128" s="25"/>
      <c r="AL128" s="25"/>
      <c r="AM128" s="25"/>
      <c r="AN128" s="25"/>
      <c r="AO128" s="25"/>
      <c r="AP128" s="25"/>
      <c r="AQ128" s="25"/>
      <c r="AR128" s="25"/>
      <c r="AS128" s="25"/>
    </row>
    <row r="129" spans="2:45" s="24" customFormat="1" ht="9.9499999999999993" customHeight="1" x14ac:dyDescent="0.2">
      <c r="B129" s="30"/>
      <c r="C129" s="29"/>
      <c r="D129" s="29"/>
      <c r="E129" s="29"/>
      <c r="F129" s="29"/>
      <c r="AS129" s="27"/>
    </row>
    <row r="130" spans="2:45" ht="15" customHeight="1" x14ac:dyDescent="0.2"/>
    <row r="131" spans="2:45" ht="15" customHeight="1" x14ac:dyDescent="0.2"/>
    <row r="132" spans="2:45" ht="15" customHeight="1" x14ac:dyDescent="0.2"/>
    <row r="133" spans="2:45" ht="15" customHeight="1" x14ac:dyDescent="0.2"/>
    <row r="134" spans="2:45" ht="15" customHeight="1" x14ac:dyDescent="0.2"/>
    <row r="135" spans="2:45" ht="15" customHeight="1" x14ac:dyDescent="0.2"/>
    <row r="136" spans="2:45" ht="15" customHeight="1" x14ac:dyDescent="0.2"/>
    <row r="137" spans="2:45" ht="15" customHeight="1" x14ac:dyDescent="0.2"/>
    <row r="138" spans="2:45" ht="15" customHeight="1" x14ac:dyDescent="0.2"/>
    <row r="139" spans="2:45" ht="15" customHeight="1" x14ac:dyDescent="0.2"/>
    <row r="140" spans="2:45" ht="15" customHeight="1" x14ac:dyDescent="0.2"/>
    <row r="141" spans="2:45" ht="15" customHeight="1" x14ac:dyDescent="0.2"/>
    <row r="142" spans="2:45" ht="15" customHeight="1" x14ac:dyDescent="0.2"/>
    <row r="143" spans="2:45" ht="15" customHeight="1" x14ac:dyDescent="0.2"/>
    <row r="144" spans="2:45"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row r="308" ht="15" customHeight="1" x14ac:dyDescent="0.2"/>
    <row r="309" ht="15" customHeight="1" x14ac:dyDescent="0.2"/>
    <row r="310" ht="15" customHeight="1" x14ac:dyDescent="0.2"/>
    <row r="311" ht="15" customHeight="1" x14ac:dyDescent="0.2"/>
    <row r="312" ht="15" customHeight="1" x14ac:dyDescent="0.2"/>
    <row r="313" ht="15" customHeight="1" x14ac:dyDescent="0.2"/>
    <row r="314" ht="15" customHeight="1" x14ac:dyDescent="0.2"/>
    <row r="315" ht="15" customHeight="1" x14ac:dyDescent="0.2"/>
    <row r="316" ht="15" customHeight="1" x14ac:dyDescent="0.2"/>
    <row r="317" ht="15" customHeight="1" x14ac:dyDescent="0.2"/>
    <row r="318" ht="15" customHeight="1" x14ac:dyDescent="0.2"/>
    <row r="319" ht="15" customHeight="1" x14ac:dyDescent="0.2"/>
    <row r="320"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20.25" customHeight="1" x14ac:dyDescent="0.2"/>
    <row r="337" ht="20.25" customHeight="1" x14ac:dyDescent="0.2"/>
    <row r="338" ht="20.25" customHeight="1" x14ac:dyDescent="0.2"/>
    <row r="339" ht="20.25" customHeight="1" x14ac:dyDescent="0.2"/>
    <row r="340" ht="20.25" customHeight="1" x14ac:dyDescent="0.2"/>
    <row r="341" ht="20.25" customHeight="1" x14ac:dyDescent="0.2"/>
    <row r="342" ht="20.25" customHeight="1" x14ac:dyDescent="0.2"/>
    <row r="343" ht="20.25" customHeight="1" x14ac:dyDescent="0.2"/>
    <row r="344" ht="20.25" customHeight="1" x14ac:dyDescent="0.2"/>
    <row r="345" ht="20.25" customHeight="1" x14ac:dyDescent="0.2"/>
    <row r="346" ht="20.25" customHeight="1" x14ac:dyDescent="0.2"/>
    <row r="347" ht="20.25" customHeight="1" x14ac:dyDescent="0.2"/>
    <row r="348" ht="20.25" customHeight="1" x14ac:dyDescent="0.2"/>
    <row r="349" ht="20.25" customHeight="1" x14ac:dyDescent="0.2"/>
    <row r="350" ht="20.25" customHeight="1" x14ac:dyDescent="0.2"/>
    <row r="351" ht="20.25" customHeight="1" x14ac:dyDescent="0.2"/>
    <row r="352" ht="20.25" customHeight="1" x14ac:dyDescent="0.2"/>
    <row r="353" ht="20.25" customHeight="1" x14ac:dyDescent="0.2"/>
    <row r="354" ht="20.25" customHeight="1" x14ac:dyDescent="0.2"/>
    <row r="355" ht="20.25" customHeight="1" x14ac:dyDescent="0.2"/>
    <row r="356" ht="20.25" customHeight="1" x14ac:dyDescent="0.2"/>
    <row r="357" ht="20.25" customHeight="1" x14ac:dyDescent="0.2"/>
    <row r="358" ht="20.25" customHeight="1" x14ac:dyDescent="0.2"/>
    <row r="359" ht="20.25" customHeight="1" x14ac:dyDescent="0.2"/>
    <row r="360" ht="20.25" customHeight="1" x14ac:dyDescent="0.2"/>
    <row r="361" ht="20.25" customHeight="1" x14ac:dyDescent="0.2"/>
    <row r="362" ht="20.25" customHeight="1" x14ac:dyDescent="0.2"/>
    <row r="363" ht="20.25" customHeight="1" x14ac:dyDescent="0.2"/>
    <row r="364" ht="20.25" customHeight="1" x14ac:dyDescent="0.2"/>
    <row r="365" ht="20.25" customHeight="1" x14ac:dyDescent="0.2"/>
    <row r="366" ht="20.25" customHeight="1" x14ac:dyDescent="0.2"/>
    <row r="367" ht="20.25" customHeight="1" x14ac:dyDescent="0.2"/>
    <row r="368" ht="20.25" customHeight="1" x14ac:dyDescent="0.2"/>
    <row r="369" ht="20.25" customHeight="1" x14ac:dyDescent="0.2"/>
    <row r="370" ht="20.25" customHeight="1" x14ac:dyDescent="0.2"/>
    <row r="371" ht="20.25" customHeight="1" x14ac:dyDescent="0.2"/>
    <row r="372" ht="20.25" customHeight="1" x14ac:dyDescent="0.2"/>
    <row r="373" ht="20.25" customHeight="1" x14ac:dyDescent="0.2"/>
    <row r="374" ht="20.25" customHeight="1" x14ac:dyDescent="0.2"/>
    <row r="375" ht="20.25" customHeight="1" x14ac:dyDescent="0.2"/>
    <row r="376" ht="20.25" customHeight="1" x14ac:dyDescent="0.2"/>
    <row r="377" ht="20.25" customHeight="1" x14ac:dyDescent="0.2"/>
    <row r="378" ht="20.25" customHeight="1" x14ac:dyDescent="0.2"/>
    <row r="379" ht="20.25" customHeight="1" x14ac:dyDescent="0.2"/>
    <row r="380" ht="20.25" customHeight="1" x14ac:dyDescent="0.2"/>
    <row r="381" ht="20.25" customHeight="1" x14ac:dyDescent="0.2"/>
    <row r="382" ht="20.25" customHeight="1" x14ac:dyDescent="0.2"/>
    <row r="383" ht="20.25" customHeight="1" x14ac:dyDescent="0.2"/>
    <row r="384" ht="20.25" customHeight="1" x14ac:dyDescent="0.2"/>
    <row r="385" ht="20.25" customHeight="1" x14ac:dyDescent="0.2"/>
    <row r="386" ht="20.25" customHeight="1" x14ac:dyDescent="0.2"/>
    <row r="387" ht="20.25" customHeight="1" x14ac:dyDescent="0.2"/>
    <row r="388" ht="20.25" customHeight="1" x14ac:dyDescent="0.2"/>
    <row r="389" ht="20.25" customHeight="1" x14ac:dyDescent="0.2"/>
    <row r="390" ht="20.25" customHeight="1" x14ac:dyDescent="0.2"/>
    <row r="391" ht="20.25" customHeight="1" x14ac:dyDescent="0.2"/>
    <row r="392" ht="20.25" customHeight="1" x14ac:dyDescent="0.2"/>
    <row r="393" ht="20.25" customHeight="1" x14ac:dyDescent="0.2"/>
    <row r="394" ht="20.25" customHeight="1" x14ac:dyDescent="0.2"/>
    <row r="395" ht="20.25" customHeight="1" x14ac:dyDescent="0.2"/>
    <row r="396" ht="20.25" customHeight="1" x14ac:dyDescent="0.2"/>
    <row r="397" ht="20.25" customHeight="1" x14ac:dyDescent="0.2"/>
    <row r="398" ht="20.25" customHeight="1" x14ac:dyDescent="0.2"/>
    <row r="399" ht="20.25" customHeight="1" x14ac:dyDescent="0.2"/>
    <row r="400" ht="20.25" customHeight="1" x14ac:dyDescent="0.2"/>
    <row r="401" ht="20.25" customHeight="1" x14ac:dyDescent="0.2"/>
    <row r="402" ht="20.25" customHeight="1" x14ac:dyDescent="0.2"/>
    <row r="403" ht="20.25" customHeight="1" x14ac:dyDescent="0.2"/>
    <row r="404" ht="20.25" customHeight="1" x14ac:dyDescent="0.2"/>
    <row r="405" ht="20.25" customHeight="1" x14ac:dyDescent="0.2"/>
    <row r="406" ht="20.25" customHeight="1" x14ac:dyDescent="0.2"/>
    <row r="407" ht="20.25" customHeight="1" x14ac:dyDescent="0.2"/>
    <row r="408" ht="20.25" customHeight="1" x14ac:dyDescent="0.2"/>
    <row r="409" ht="20.25" customHeight="1" x14ac:dyDescent="0.2"/>
    <row r="410" ht="20.25" customHeight="1" x14ac:dyDescent="0.2"/>
    <row r="411" ht="20.25" customHeight="1" x14ac:dyDescent="0.2"/>
    <row r="412" ht="20.25" customHeight="1" x14ac:dyDescent="0.2"/>
    <row r="413" ht="20.25" customHeight="1" x14ac:dyDescent="0.2"/>
    <row r="414" ht="20.25" customHeight="1" x14ac:dyDescent="0.2"/>
    <row r="415" ht="20.25" customHeight="1" x14ac:dyDescent="0.2"/>
    <row r="416" ht="20.25" customHeight="1" x14ac:dyDescent="0.2"/>
    <row r="417" ht="20.25" customHeight="1" x14ac:dyDescent="0.2"/>
    <row r="418" ht="20.25" customHeight="1" x14ac:dyDescent="0.2"/>
    <row r="419" ht="20.25" customHeight="1" x14ac:dyDescent="0.2"/>
    <row r="420" ht="20.25" customHeight="1" x14ac:dyDescent="0.2"/>
    <row r="421" ht="20.25" customHeight="1" x14ac:dyDescent="0.2"/>
    <row r="422" ht="20.25" customHeight="1" x14ac:dyDescent="0.2"/>
    <row r="423" ht="20.25" customHeight="1" x14ac:dyDescent="0.2"/>
    <row r="424" ht="20.25" customHeight="1" x14ac:dyDescent="0.2"/>
    <row r="425" ht="20.25" customHeight="1" x14ac:dyDescent="0.2"/>
    <row r="426" ht="20.25" customHeight="1" x14ac:dyDescent="0.2"/>
    <row r="427" ht="20.25" customHeight="1" x14ac:dyDescent="0.2"/>
    <row r="428" ht="20.25" customHeight="1" x14ac:dyDescent="0.2"/>
    <row r="429" ht="20.25" customHeight="1" x14ac:dyDescent="0.2"/>
    <row r="430" ht="20.25" customHeight="1" x14ac:dyDescent="0.2"/>
    <row r="431" ht="20.25" customHeight="1" x14ac:dyDescent="0.2"/>
    <row r="432" ht="20.25" customHeight="1" x14ac:dyDescent="0.2"/>
    <row r="433" ht="20.25" customHeight="1" x14ac:dyDescent="0.2"/>
    <row r="434" ht="20.25" customHeight="1" x14ac:dyDescent="0.2"/>
    <row r="435" ht="20.25" customHeight="1" x14ac:dyDescent="0.2"/>
    <row r="436" ht="20.25" customHeight="1" x14ac:dyDescent="0.2"/>
    <row r="437" ht="20.25" customHeight="1" x14ac:dyDescent="0.2"/>
    <row r="438" ht="20.25" customHeight="1" x14ac:dyDescent="0.2"/>
    <row r="439" ht="20.25" customHeight="1" x14ac:dyDescent="0.2"/>
    <row r="440" ht="20.25" customHeight="1" x14ac:dyDescent="0.2"/>
    <row r="441" ht="20.25" customHeight="1" x14ac:dyDescent="0.2"/>
    <row r="442" ht="20.25" customHeight="1" x14ac:dyDescent="0.2"/>
    <row r="443" ht="20.25" customHeight="1" x14ac:dyDescent="0.2"/>
    <row r="444" ht="20.25" customHeight="1" x14ac:dyDescent="0.2"/>
    <row r="445" ht="20.25" customHeight="1" x14ac:dyDescent="0.2"/>
    <row r="446" ht="20.25" customHeight="1" x14ac:dyDescent="0.2"/>
    <row r="447" ht="20.25" customHeight="1" x14ac:dyDescent="0.2"/>
    <row r="448" ht="20.25" customHeight="1" x14ac:dyDescent="0.2"/>
    <row r="449" ht="20.25" customHeight="1" x14ac:dyDescent="0.2"/>
    <row r="450" ht="20.25" customHeight="1" x14ac:dyDescent="0.2"/>
    <row r="451" ht="20.25" customHeight="1" x14ac:dyDescent="0.2"/>
    <row r="452" ht="20.25" customHeight="1" x14ac:dyDescent="0.2"/>
    <row r="453" ht="20.25" customHeight="1" x14ac:dyDescent="0.2"/>
    <row r="454" ht="20.25" customHeight="1" x14ac:dyDescent="0.2"/>
    <row r="455" ht="20.25" customHeight="1" x14ac:dyDescent="0.2"/>
    <row r="456" ht="20.25" customHeight="1" x14ac:dyDescent="0.2"/>
    <row r="457" ht="20.25" customHeight="1" x14ac:dyDescent="0.2"/>
    <row r="458" ht="20.25" customHeight="1" x14ac:dyDescent="0.2"/>
    <row r="459" ht="20.25" customHeight="1" x14ac:dyDescent="0.2"/>
    <row r="460" ht="20.25" customHeight="1" x14ac:dyDescent="0.2"/>
    <row r="461" ht="20.25" customHeight="1" x14ac:dyDescent="0.2"/>
    <row r="462" ht="20.25" customHeight="1" x14ac:dyDescent="0.2"/>
    <row r="463" ht="20.25" customHeight="1" x14ac:dyDescent="0.2"/>
    <row r="464" ht="20.25" customHeight="1" x14ac:dyDescent="0.2"/>
    <row r="465" ht="20.25" customHeight="1" x14ac:dyDescent="0.2"/>
    <row r="466" ht="20.25" customHeight="1" x14ac:dyDescent="0.2"/>
    <row r="467" ht="20.25" customHeight="1" x14ac:dyDescent="0.2"/>
    <row r="468" ht="20.25" customHeight="1" x14ac:dyDescent="0.2"/>
    <row r="469" ht="20.25" customHeight="1" x14ac:dyDescent="0.2"/>
    <row r="470" ht="20.25" customHeight="1" x14ac:dyDescent="0.2"/>
    <row r="471" ht="20.25" customHeight="1" x14ac:dyDescent="0.2"/>
    <row r="472" ht="20.25" customHeight="1" x14ac:dyDescent="0.2"/>
    <row r="473" ht="20.25" customHeight="1" x14ac:dyDescent="0.2"/>
    <row r="474" ht="20.25" customHeight="1" x14ac:dyDescent="0.2"/>
    <row r="475" ht="20.25" customHeight="1" x14ac:dyDescent="0.2"/>
    <row r="476" ht="20.25" customHeight="1" x14ac:dyDescent="0.2"/>
    <row r="477" ht="20.25" customHeight="1" x14ac:dyDescent="0.2"/>
    <row r="478" ht="20.25" customHeight="1" x14ac:dyDescent="0.2"/>
    <row r="479" ht="20.25" customHeight="1" x14ac:dyDescent="0.2"/>
    <row r="480" ht="20.25" customHeight="1" x14ac:dyDescent="0.2"/>
    <row r="481" ht="20.25" customHeight="1" x14ac:dyDescent="0.2"/>
    <row r="482" ht="20.25" customHeight="1" x14ac:dyDescent="0.2"/>
    <row r="483" ht="20.25" customHeight="1" x14ac:dyDescent="0.2"/>
    <row r="484" ht="20.25" customHeight="1" x14ac:dyDescent="0.2"/>
    <row r="485" ht="20.25" customHeight="1" x14ac:dyDescent="0.2"/>
    <row r="486" ht="20.25" customHeight="1" x14ac:dyDescent="0.2"/>
    <row r="487" ht="20.25" customHeight="1" x14ac:dyDescent="0.2"/>
    <row r="488" ht="20.25" customHeight="1" x14ac:dyDescent="0.2"/>
    <row r="489" ht="20.25" customHeight="1" x14ac:dyDescent="0.2"/>
  </sheetData>
  <mergeCells count="86">
    <mergeCell ref="AH53:AQ54"/>
    <mergeCell ref="AH58:AQ59"/>
    <mergeCell ref="AH69:AQ70"/>
    <mergeCell ref="AG73:AG75"/>
    <mergeCell ref="AH92:AQ94"/>
    <mergeCell ref="AG85:AG86"/>
    <mergeCell ref="AG78:AG79"/>
    <mergeCell ref="AG81:AG82"/>
    <mergeCell ref="AH73:AQ75"/>
    <mergeCell ref="B57:D66"/>
    <mergeCell ref="B2:B7"/>
    <mergeCell ref="AG39:AG40"/>
    <mergeCell ref="AG42:AG43"/>
    <mergeCell ref="AG92:AG94"/>
    <mergeCell ref="AG69:AG70"/>
    <mergeCell ref="B30:D47"/>
    <mergeCell ref="AG36:AG37"/>
    <mergeCell ref="E20:J20"/>
    <mergeCell ref="D24:AR24"/>
    <mergeCell ref="D25:AR25"/>
    <mergeCell ref="D2:L4"/>
    <mergeCell ref="N3:AI3"/>
    <mergeCell ref="T9:AD9"/>
    <mergeCell ref="E7:J7"/>
    <mergeCell ref="C9:F9"/>
    <mergeCell ref="C6:M6"/>
    <mergeCell ref="C5:M5"/>
    <mergeCell ref="B117:AR117"/>
    <mergeCell ref="B102:D109"/>
    <mergeCell ref="W103:AF103"/>
    <mergeCell ref="AG108:AK108"/>
    <mergeCell ref="B88:D101"/>
    <mergeCell ref="AG61:AG62"/>
    <mergeCell ref="AG64:AG65"/>
    <mergeCell ref="AG58:AG59"/>
    <mergeCell ref="AG50:AG51"/>
    <mergeCell ref="F78:M78"/>
    <mergeCell ref="B68:D87"/>
    <mergeCell ref="F69:AF69"/>
    <mergeCell ref="S73:T75"/>
    <mergeCell ref="B48:D55"/>
    <mergeCell ref="R123:S123"/>
    <mergeCell ref="U123:V123"/>
    <mergeCell ref="B110:D116"/>
    <mergeCell ref="S115:T115"/>
    <mergeCell ref="AC119:AQ119"/>
    <mergeCell ref="AB111:AR112"/>
    <mergeCell ref="X123:AA123"/>
    <mergeCell ref="F96:Z96"/>
    <mergeCell ref="AD93:AE94"/>
    <mergeCell ref="AA93:AB94"/>
    <mergeCell ref="X93:Y94"/>
    <mergeCell ref="X89:AE91"/>
    <mergeCell ref="U92:V94"/>
    <mergeCell ref="AN2:AR2"/>
    <mergeCell ref="AK3:AL4"/>
    <mergeCell ref="AM3:AN4"/>
    <mergeCell ref="AG28:AR28"/>
    <mergeCell ref="AH103:AQ104"/>
    <mergeCell ref="AH30:AQ31"/>
    <mergeCell ref="AH33:AQ34"/>
    <mergeCell ref="AH36:AQ37"/>
    <mergeCell ref="AH39:AQ40"/>
    <mergeCell ref="AH61:AQ62"/>
    <mergeCell ref="AG103:AG104"/>
    <mergeCell ref="AH64:AQ65"/>
    <mergeCell ref="N2:AI2"/>
    <mergeCell ref="AH78:AQ79"/>
    <mergeCell ref="AH81:AQ82"/>
    <mergeCell ref="AH85:AQ86"/>
    <mergeCell ref="M36:AE36"/>
    <mergeCell ref="U45:AE45"/>
    <mergeCell ref="O53:AE53"/>
    <mergeCell ref="W58:AE58"/>
    <mergeCell ref="AO3:AP4"/>
    <mergeCell ref="AG30:AG31"/>
    <mergeCell ref="AG45:AG46"/>
    <mergeCell ref="AG33:AG34"/>
    <mergeCell ref="AH42:AQ43"/>
    <mergeCell ref="AH45:AQ46"/>
    <mergeCell ref="AH50:AQ51"/>
    <mergeCell ref="AQ3:AR4"/>
    <mergeCell ref="B27:AR27"/>
    <mergeCell ref="B11:C26"/>
    <mergeCell ref="AL9:AR9"/>
    <mergeCell ref="AJ2:AJ7"/>
  </mergeCells>
  <phoneticPr fontId="10" type="noConversion"/>
  <pageMargins left="0.43307086614173201" right="0.23622047244094499" top="0.39370078740157499" bottom="0.196850393700787" header="0.15748031496063" footer="0.196850393700787"/>
  <pageSetup paperSize="5" scale="75"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0066"/>
  </sheetPr>
  <dimension ref="A1:BC121"/>
  <sheetViews>
    <sheetView showGridLines="0" view="pageBreakPreview" zoomScaleSheetLayoutView="100" workbookViewId="0">
      <selection activeCell="D2" sqref="D2:K4"/>
    </sheetView>
  </sheetViews>
  <sheetFormatPr defaultColWidth="3.7109375" defaultRowHeight="9.9499999999999993" customHeight="1" x14ac:dyDescent="0.2"/>
  <cols>
    <col min="1" max="1" width="3.7109375" customWidth="1"/>
    <col min="2" max="2" width="4" customWidth="1"/>
    <col min="3" max="11" width="3.7109375" customWidth="1"/>
    <col min="12" max="12" width="3.7109375" style="32" customWidth="1"/>
    <col min="20" max="23" width="4" customWidth="1"/>
    <col min="31" max="31" width="3.7109375" customWidth="1"/>
    <col min="33" max="33" width="3.42578125" customWidth="1"/>
    <col min="34" max="35" width="3.7109375" customWidth="1"/>
    <col min="36" max="36" width="4.42578125" customWidth="1"/>
    <col min="37" max="37" width="3.28515625" customWidth="1"/>
  </cols>
  <sheetData>
    <row r="1" spans="1:41" ht="9.9499999999999993" customHeight="1" x14ac:dyDescent="0.2">
      <c r="A1" s="1"/>
      <c r="AO1" s="1"/>
    </row>
    <row r="2" spans="1:41" ht="15" customHeight="1" x14ac:dyDescent="0.25">
      <c r="A2" s="7"/>
      <c r="B2" s="2314" t="s">
        <v>186</v>
      </c>
      <c r="C2" s="104"/>
      <c r="D2" s="2315" t="s">
        <v>85</v>
      </c>
      <c r="E2" s="2315"/>
      <c r="F2" s="2315"/>
      <c r="G2" s="2315"/>
      <c r="H2" s="2315"/>
      <c r="I2" s="2315"/>
      <c r="J2" s="2315"/>
      <c r="K2" s="2315"/>
      <c r="L2" s="121"/>
      <c r="M2" s="2228" t="s">
        <v>236</v>
      </c>
      <c r="N2" s="2229"/>
      <c r="O2" s="2229"/>
      <c r="P2" s="2229"/>
      <c r="Q2" s="2229"/>
      <c r="R2" s="2229"/>
      <c r="S2" s="2229"/>
      <c r="T2" s="2229"/>
      <c r="U2" s="2229"/>
      <c r="V2" s="2229"/>
      <c r="W2" s="2229"/>
      <c r="X2" s="2229"/>
      <c r="Y2" s="2229"/>
      <c r="Z2" s="2229"/>
      <c r="AA2" s="2229"/>
      <c r="AB2" s="2229"/>
      <c r="AC2" s="2230"/>
      <c r="AD2" s="2098" t="s">
        <v>189</v>
      </c>
      <c r="AE2" s="2167"/>
      <c r="AM2" s="7"/>
    </row>
    <row r="3" spans="1:41" ht="20.100000000000001" customHeight="1" thickBot="1" x14ac:dyDescent="0.25">
      <c r="B3" s="2314"/>
      <c r="C3" s="35"/>
      <c r="D3" s="2315"/>
      <c r="E3" s="2315"/>
      <c r="F3" s="2315"/>
      <c r="G3" s="2315"/>
      <c r="H3" s="2315"/>
      <c r="I3" s="2315"/>
      <c r="J3" s="2315"/>
      <c r="K3" s="2315"/>
      <c r="L3" s="121"/>
      <c r="M3" s="2225" t="s">
        <v>237</v>
      </c>
      <c r="N3" s="2226"/>
      <c r="O3" s="2226"/>
      <c r="P3" s="2226"/>
      <c r="Q3" s="2226"/>
      <c r="R3" s="2226"/>
      <c r="S3" s="2226"/>
      <c r="T3" s="2226"/>
      <c r="U3" s="2226"/>
      <c r="V3" s="2226"/>
      <c r="W3" s="2226"/>
      <c r="X3" s="2226"/>
      <c r="Y3" s="2226"/>
      <c r="Z3" s="2226"/>
      <c r="AA3" s="2226"/>
      <c r="AB3" s="2226"/>
      <c r="AC3" s="2227"/>
      <c r="AD3" s="2098"/>
      <c r="AE3" s="2167"/>
      <c r="AF3" s="2199">
        <v>2</v>
      </c>
      <c r="AG3" s="2199"/>
      <c r="AH3" s="2199">
        <v>0</v>
      </c>
      <c r="AI3" s="2199"/>
      <c r="AJ3" s="2199">
        <f>'FE-1770S'!AO3</f>
        <v>0</v>
      </c>
      <c r="AK3" s="2199"/>
      <c r="AL3" s="2199">
        <f>'FE-1770S'!AQ3</f>
        <v>0</v>
      </c>
      <c r="AM3" s="2199"/>
    </row>
    <row r="4" spans="1:41" ht="15" customHeight="1" x14ac:dyDescent="0.2">
      <c r="B4" s="2314"/>
      <c r="C4" s="72"/>
      <c r="D4" s="2315"/>
      <c r="E4" s="2315"/>
      <c r="F4" s="2315"/>
      <c r="G4" s="2315"/>
      <c r="H4" s="2315"/>
      <c r="I4" s="2315"/>
      <c r="J4" s="2315"/>
      <c r="K4" s="2315"/>
      <c r="L4" s="121"/>
      <c r="M4" s="168" t="s">
        <v>24</v>
      </c>
      <c r="N4" s="157" t="s">
        <v>238</v>
      </c>
      <c r="O4" s="157"/>
      <c r="P4" s="66"/>
      <c r="Q4" s="66"/>
      <c r="R4" s="66"/>
      <c r="S4" s="66"/>
      <c r="T4" s="66"/>
      <c r="U4" s="66"/>
      <c r="V4" s="66"/>
      <c r="W4" s="66"/>
      <c r="X4" s="66"/>
      <c r="Y4" s="66"/>
      <c r="Z4" s="66"/>
      <c r="AA4" s="66"/>
      <c r="AB4" s="76"/>
      <c r="AC4" s="74"/>
      <c r="AD4" s="2098"/>
      <c r="AE4" s="2167"/>
      <c r="AF4" s="2199"/>
      <c r="AG4" s="2199"/>
      <c r="AH4" s="2199"/>
      <c r="AI4" s="2199"/>
      <c r="AJ4" s="2199"/>
      <c r="AK4" s="2199"/>
      <c r="AL4" s="2199"/>
      <c r="AM4" s="2199"/>
      <c r="AN4" s="72"/>
    </row>
    <row r="5" spans="1:41" ht="15" customHeight="1" x14ac:dyDescent="0.2">
      <c r="B5" s="2314"/>
      <c r="C5" s="2223" t="s">
        <v>308</v>
      </c>
      <c r="D5" s="2223"/>
      <c r="E5" s="2223"/>
      <c r="F5" s="2223"/>
      <c r="G5" s="2223"/>
      <c r="H5" s="2223"/>
      <c r="I5" s="2223"/>
      <c r="J5" s="2223"/>
      <c r="K5" s="2223"/>
      <c r="L5" s="2224"/>
      <c r="M5" s="168" t="s">
        <v>24</v>
      </c>
      <c r="N5" s="157" t="s">
        <v>239</v>
      </c>
      <c r="O5" s="157"/>
      <c r="P5" s="66"/>
      <c r="Q5" s="66"/>
      <c r="R5" s="66"/>
      <c r="S5" s="66"/>
      <c r="T5" s="66"/>
      <c r="U5" s="66"/>
      <c r="V5" s="66"/>
      <c r="W5" s="66"/>
      <c r="X5" s="66"/>
      <c r="Y5" s="66"/>
      <c r="Z5" s="66"/>
      <c r="AA5" s="66"/>
      <c r="AB5" s="66"/>
      <c r="AC5" s="9"/>
      <c r="AD5" s="2098"/>
      <c r="AE5" s="2167"/>
      <c r="AF5" s="514"/>
      <c r="AG5" s="514"/>
      <c r="AH5" s="514"/>
      <c r="AI5" s="514"/>
      <c r="AJ5" s="514"/>
      <c r="AK5" s="514"/>
      <c r="AL5" s="514"/>
      <c r="AM5" s="514"/>
      <c r="AN5" s="72"/>
      <c r="AO5" s="16"/>
    </row>
    <row r="6" spans="1:41" ht="15" customHeight="1" x14ac:dyDescent="0.2">
      <c r="B6" s="2314"/>
      <c r="C6" s="2223" t="s">
        <v>305</v>
      </c>
      <c r="D6" s="2223"/>
      <c r="E6" s="2223"/>
      <c r="F6" s="2223"/>
      <c r="G6" s="2223"/>
      <c r="H6" s="2223"/>
      <c r="I6" s="2223"/>
      <c r="J6" s="2223"/>
      <c r="K6" s="2223"/>
      <c r="L6" s="2224"/>
      <c r="M6" s="138" t="s">
        <v>24</v>
      </c>
      <c r="N6" s="157" t="s">
        <v>240</v>
      </c>
      <c r="O6" s="157"/>
      <c r="P6" s="66"/>
      <c r="Q6" s="66"/>
      <c r="R6" s="66"/>
      <c r="S6" s="66"/>
      <c r="T6" s="66"/>
      <c r="U6" s="66"/>
      <c r="V6" s="66"/>
      <c r="W6" s="66"/>
      <c r="X6" s="66"/>
      <c r="Y6" s="66"/>
      <c r="Z6" s="66"/>
      <c r="AA6" s="66"/>
      <c r="AB6" s="66"/>
      <c r="AC6" s="9"/>
      <c r="AD6" s="2098"/>
      <c r="AE6" s="2167"/>
      <c r="AF6" s="56"/>
      <c r="AG6" s="56"/>
      <c r="AH6" s="56"/>
      <c r="AI6" s="56"/>
      <c r="AJ6" s="72"/>
      <c r="AK6" s="72"/>
      <c r="AL6" s="72"/>
      <c r="AM6" s="72"/>
      <c r="AN6" s="16"/>
      <c r="AO6" s="16"/>
    </row>
    <row r="7" spans="1:41" ht="15" customHeight="1" thickBot="1" x14ac:dyDescent="0.25">
      <c r="B7" s="2168"/>
      <c r="C7" s="73"/>
      <c r="D7" s="73"/>
      <c r="E7" s="2231" t="s">
        <v>306</v>
      </c>
      <c r="F7" s="2231"/>
      <c r="G7" s="2231"/>
      <c r="H7" s="2231"/>
      <c r="I7" s="2231"/>
      <c r="J7" s="73"/>
      <c r="K7" s="73"/>
      <c r="L7" s="93"/>
      <c r="M7" s="169"/>
      <c r="N7" s="170" t="s">
        <v>241</v>
      </c>
      <c r="O7" s="171"/>
      <c r="P7" s="77"/>
      <c r="Q7" s="77"/>
      <c r="R7" s="77"/>
      <c r="S7" s="77"/>
      <c r="T7" s="77"/>
      <c r="U7" s="77"/>
      <c r="V7" s="77"/>
      <c r="W7" s="77"/>
      <c r="X7" s="77"/>
      <c r="Y7" s="77"/>
      <c r="Z7" s="77"/>
      <c r="AA7" s="77"/>
      <c r="AB7" s="77"/>
      <c r="AC7" s="75"/>
      <c r="AD7" s="2099"/>
      <c r="AE7" s="2168"/>
      <c r="AF7" s="73"/>
      <c r="AG7" s="73"/>
      <c r="AH7" s="73"/>
      <c r="AI7" s="73"/>
      <c r="AJ7" s="73"/>
      <c r="AK7" s="73"/>
      <c r="AL7" s="73"/>
      <c r="AM7" s="73"/>
      <c r="AN7" s="2"/>
      <c r="AO7" s="8"/>
    </row>
    <row r="8" spans="1:41" ht="8.1" customHeight="1" x14ac:dyDescent="0.2">
      <c r="B8" s="98"/>
      <c r="C8" s="43"/>
      <c r="D8" s="43"/>
      <c r="E8" s="43"/>
      <c r="F8" s="43"/>
      <c r="G8" s="43"/>
      <c r="H8" s="43"/>
      <c r="I8" s="43"/>
      <c r="J8" s="43"/>
      <c r="K8" s="43"/>
      <c r="L8" s="119"/>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20"/>
      <c r="AO8" s="8"/>
    </row>
    <row r="9" spans="1:41" ht="20.100000000000001" customHeight="1" x14ac:dyDescent="0.25">
      <c r="B9" s="318" t="s">
        <v>192</v>
      </c>
      <c r="C9" s="100"/>
      <c r="D9" s="100"/>
      <c r="E9" s="100"/>
      <c r="F9" s="100"/>
      <c r="G9" s="95"/>
      <c r="H9" s="95"/>
      <c r="I9" s="95"/>
      <c r="J9" s="159" t="s">
        <v>29</v>
      </c>
      <c r="K9" s="1555" t="str">
        <f>taxId1</f>
        <v/>
      </c>
      <c r="L9" s="1555" t="str">
        <f>taxId2</f>
        <v/>
      </c>
      <c r="M9" s="1296"/>
      <c r="N9" s="1555" t="str">
        <f>taxId3</f>
        <v/>
      </c>
      <c r="O9" s="1555" t="str">
        <f>taxId4</f>
        <v/>
      </c>
      <c r="P9" s="1555" t="str">
        <f>taxId5</f>
        <v/>
      </c>
      <c r="Q9" s="1296"/>
      <c r="R9" s="1555" t="str">
        <f>taxId6</f>
        <v/>
      </c>
      <c r="S9" s="1555" t="str">
        <f>taxId7</f>
        <v/>
      </c>
      <c r="T9" s="1555" t="str">
        <f>taxId8</f>
        <v/>
      </c>
      <c r="U9" s="1296"/>
      <c r="V9" s="1555" t="str">
        <f>taxId9</f>
        <v/>
      </c>
      <c r="W9" s="1296"/>
      <c r="X9" s="1555" t="str">
        <f>taxId10</f>
        <v/>
      </c>
      <c r="Y9" s="1555" t="str">
        <f>taxId11</f>
        <v/>
      </c>
      <c r="Z9" s="1555" t="str">
        <f>taxId12</f>
        <v/>
      </c>
      <c r="AA9" s="1296"/>
      <c r="AB9" s="1555" t="str">
        <f>taxId13</f>
        <v/>
      </c>
      <c r="AC9" s="1555" t="str">
        <f>taxId14</f>
        <v/>
      </c>
      <c r="AD9" s="1555" t="str">
        <f>taxId15</f>
        <v/>
      </c>
      <c r="AE9" s="8"/>
      <c r="AF9" s="8"/>
      <c r="AG9" s="8"/>
      <c r="AH9" s="8"/>
      <c r="AI9" s="8"/>
      <c r="AJ9" s="8"/>
      <c r="AK9" s="8"/>
      <c r="AL9" s="8"/>
      <c r="AM9" s="8"/>
      <c r="AN9" s="74"/>
      <c r="AO9" s="8"/>
    </row>
    <row r="10" spans="1:41" ht="3.95" customHeight="1" x14ac:dyDescent="0.2">
      <c r="B10" s="318"/>
      <c r="C10" s="130"/>
      <c r="D10" s="130"/>
      <c r="E10" s="130"/>
      <c r="F10" s="130"/>
      <c r="G10" s="130"/>
      <c r="H10" s="130"/>
      <c r="I10" s="130"/>
      <c r="J10" s="130"/>
      <c r="K10" s="115"/>
      <c r="L10" s="117"/>
      <c r="M10" s="115"/>
      <c r="N10" s="115"/>
      <c r="O10" s="115"/>
      <c r="P10" s="115"/>
      <c r="Q10" s="115"/>
      <c r="R10" s="115"/>
      <c r="S10" s="115"/>
      <c r="T10" s="115"/>
      <c r="U10" s="115"/>
      <c r="V10" s="115"/>
      <c r="W10" s="115"/>
      <c r="X10" s="115"/>
      <c r="Y10" s="115"/>
      <c r="Z10" s="115"/>
      <c r="AA10" s="115"/>
      <c r="AB10" s="115"/>
      <c r="AC10" s="115"/>
      <c r="AD10" s="115"/>
      <c r="AE10" s="8"/>
      <c r="AF10" s="8"/>
      <c r="AG10" s="8"/>
      <c r="AH10" s="8"/>
      <c r="AI10" s="8"/>
      <c r="AJ10" s="8"/>
      <c r="AK10" s="8"/>
      <c r="AL10" s="8"/>
      <c r="AM10" s="8"/>
      <c r="AN10" s="74"/>
      <c r="AO10" s="8"/>
    </row>
    <row r="11" spans="1:41" ht="20.100000000000001" customHeight="1" x14ac:dyDescent="0.25">
      <c r="B11" s="318" t="s">
        <v>235</v>
      </c>
      <c r="C11" s="100"/>
      <c r="D11" s="100"/>
      <c r="E11" s="100"/>
      <c r="F11" s="100"/>
      <c r="G11" s="161"/>
      <c r="H11" s="161"/>
      <c r="I11" s="161"/>
      <c r="J11" s="162" t="s">
        <v>29</v>
      </c>
      <c r="K11" s="1556" t="str">
        <f>UPPER(name)</f>
        <v>0</v>
      </c>
      <c r="L11" s="1557"/>
      <c r="M11" s="1557"/>
      <c r="N11" s="1557"/>
      <c r="O11" s="1557"/>
      <c r="P11" s="1557"/>
      <c r="Q11" s="1557"/>
      <c r="R11" s="1557"/>
      <c r="S11" s="1557"/>
      <c r="T11" s="1557"/>
      <c r="U11" s="1557"/>
      <c r="V11" s="1557"/>
      <c r="W11" s="1557"/>
      <c r="X11" s="1557"/>
      <c r="Y11" s="1557"/>
      <c r="Z11" s="1557"/>
      <c r="AA11" s="1557"/>
      <c r="AB11" s="1557"/>
      <c r="AC11" s="1557"/>
      <c r="AD11" s="1557"/>
      <c r="AE11" s="1557"/>
      <c r="AF11" s="1557"/>
      <c r="AG11" s="1557"/>
      <c r="AH11" s="1557"/>
      <c r="AI11" s="1557"/>
      <c r="AJ11" s="1557"/>
      <c r="AK11" s="1557"/>
      <c r="AL11" s="1557"/>
      <c r="AM11" s="1557"/>
      <c r="AN11" s="74"/>
      <c r="AO11" s="8"/>
    </row>
    <row r="12" spans="1:41" ht="3" customHeight="1" thickBot="1" x14ac:dyDescent="0.25">
      <c r="B12" s="118"/>
      <c r="C12" s="2"/>
      <c r="D12" s="2"/>
      <c r="E12" s="2"/>
      <c r="F12" s="2"/>
      <c r="G12" s="2"/>
      <c r="H12" s="2"/>
      <c r="I12" s="2"/>
      <c r="J12" s="2"/>
      <c r="K12" s="2"/>
      <c r="L12" s="91"/>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1"/>
      <c r="AO12" s="8"/>
    </row>
    <row r="13" spans="1:41" ht="9.9499999999999993" customHeight="1" x14ac:dyDescent="0.2">
      <c r="B13" s="43"/>
      <c r="C13" s="8"/>
      <c r="D13" s="8"/>
      <c r="E13" s="8"/>
      <c r="F13" s="8"/>
      <c r="G13" s="8"/>
      <c r="H13" s="8"/>
      <c r="I13" s="8"/>
      <c r="J13" s="8"/>
      <c r="K13" s="8"/>
      <c r="L13" s="92"/>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43"/>
      <c r="AO13" s="8"/>
    </row>
    <row r="14" spans="1:41" ht="9.9499999999999993" customHeight="1" x14ac:dyDescent="0.2">
      <c r="B14" s="8"/>
      <c r="C14" s="8"/>
      <c r="D14" s="8"/>
      <c r="E14" s="8"/>
      <c r="F14" s="8"/>
      <c r="G14" s="306"/>
      <c r="H14" s="8"/>
      <c r="I14" s="8"/>
      <c r="J14" s="8"/>
      <c r="K14" s="8"/>
      <c r="L14" s="92"/>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row>
    <row r="15" spans="1:41" s="55" customFormat="1" ht="15" customHeight="1" x14ac:dyDescent="0.25">
      <c r="B15" s="112" t="s">
        <v>242</v>
      </c>
      <c r="C15" s="105"/>
      <c r="D15" s="105"/>
      <c r="E15" s="105"/>
      <c r="F15" s="112" t="s">
        <v>238</v>
      </c>
      <c r="G15" s="105"/>
      <c r="H15" s="105"/>
      <c r="I15" s="105"/>
      <c r="J15" s="105"/>
      <c r="K15" s="105"/>
      <c r="L15" s="106"/>
      <c r="M15" s="105"/>
      <c r="N15" s="105"/>
      <c r="O15" s="105"/>
      <c r="P15" s="105"/>
      <c r="Q15" s="105"/>
      <c r="R15" s="105"/>
      <c r="S15" s="105"/>
      <c r="T15" s="105"/>
      <c r="U15" s="105"/>
      <c r="V15" s="105"/>
      <c r="W15" s="105"/>
      <c r="X15" s="105"/>
      <c r="Y15" s="105"/>
      <c r="Z15" s="105"/>
      <c r="AA15" s="107"/>
      <c r="AB15" s="90"/>
      <c r="AC15" s="90"/>
      <c r="AD15" s="90"/>
      <c r="AE15" s="90"/>
      <c r="AF15" s="90"/>
      <c r="AG15" s="90"/>
      <c r="AH15" s="108"/>
      <c r="AI15" s="108"/>
      <c r="AJ15" s="108"/>
      <c r="AK15" s="108"/>
      <c r="AL15" s="108"/>
      <c r="AM15" s="108"/>
      <c r="AN15" s="90"/>
    </row>
    <row r="16" spans="1:41" ht="15" customHeight="1" x14ac:dyDescent="0.25">
      <c r="B16" s="105"/>
      <c r="C16" s="105"/>
      <c r="D16" s="105"/>
      <c r="E16" s="105"/>
      <c r="F16" s="112" t="s">
        <v>561</v>
      </c>
      <c r="G16" s="105"/>
      <c r="H16" s="105"/>
      <c r="I16" s="105"/>
      <c r="J16" s="105"/>
      <c r="K16" s="105"/>
      <c r="L16" s="106"/>
      <c r="M16" s="105"/>
      <c r="N16" s="105"/>
      <c r="O16" s="105"/>
      <c r="P16" s="105"/>
      <c r="Q16" s="105"/>
      <c r="R16" s="105"/>
      <c r="S16" s="105"/>
      <c r="T16" s="105"/>
      <c r="U16" s="105"/>
      <c r="V16" s="105"/>
      <c r="W16" s="105"/>
      <c r="X16" s="105"/>
      <c r="Y16" s="105"/>
      <c r="Z16" s="105"/>
      <c r="AA16" s="71"/>
      <c r="AB16" s="280"/>
      <c r="AC16" s="280"/>
      <c r="AD16" s="8"/>
      <c r="AE16" s="8"/>
      <c r="AF16" s="8"/>
      <c r="AG16" s="8"/>
      <c r="AH16" s="8"/>
      <c r="AI16" s="8"/>
      <c r="AJ16" s="8"/>
      <c r="AK16" s="8"/>
      <c r="AL16" s="8"/>
      <c r="AM16" s="8"/>
      <c r="AN16" s="8"/>
    </row>
    <row r="17" spans="1:41" ht="9.9499999999999993" customHeight="1" x14ac:dyDescent="0.2">
      <c r="B17" s="110"/>
      <c r="C17" s="110"/>
      <c r="D17" s="110"/>
      <c r="E17" s="110"/>
      <c r="F17" s="110"/>
      <c r="G17" s="110"/>
      <c r="H17" s="110"/>
      <c r="I17" s="110"/>
      <c r="J17" s="110"/>
      <c r="K17" s="110"/>
      <c r="L17" s="111"/>
      <c r="M17" s="110"/>
      <c r="N17" s="110"/>
      <c r="O17" s="110"/>
      <c r="P17" s="110"/>
      <c r="Q17" s="110"/>
      <c r="R17" s="110"/>
      <c r="S17" s="110"/>
      <c r="T17" s="110"/>
      <c r="U17" s="110"/>
      <c r="V17" s="110"/>
      <c r="W17" s="8"/>
      <c r="X17" s="8"/>
      <c r="Y17" s="8"/>
      <c r="Z17" s="8"/>
      <c r="AA17" s="8"/>
      <c r="AB17" s="8"/>
      <c r="AC17" s="8"/>
      <c r="AD17" s="8"/>
      <c r="AE17" s="8"/>
      <c r="AF17" s="8"/>
      <c r="AG17" s="8"/>
      <c r="AH17" s="8"/>
      <c r="AI17" s="8"/>
      <c r="AJ17" s="8"/>
      <c r="AK17" s="8"/>
      <c r="AL17" s="8"/>
      <c r="AM17" s="8"/>
      <c r="AN17" s="8"/>
    </row>
    <row r="18" spans="1:41" ht="15" customHeight="1" x14ac:dyDescent="0.2">
      <c r="B18" s="2203" t="s">
        <v>79</v>
      </c>
      <c r="C18" s="2203" t="s">
        <v>243</v>
      </c>
      <c r="D18" s="2204"/>
      <c r="E18" s="2204"/>
      <c r="F18" s="2204"/>
      <c r="G18" s="2204"/>
      <c r="H18" s="2204"/>
      <c r="I18" s="2204"/>
      <c r="J18" s="2204"/>
      <c r="K18" s="2204"/>
      <c r="L18" s="2204"/>
      <c r="M18" s="2204"/>
      <c r="N18" s="2204"/>
      <c r="O18" s="2204"/>
      <c r="P18" s="2204"/>
      <c r="Q18" s="2204"/>
      <c r="R18" s="2204"/>
      <c r="S18" s="2204"/>
      <c r="T18" s="2204"/>
      <c r="U18" s="2204"/>
      <c r="V18" s="2204"/>
      <c r="W18" s="2204"/>
      <c r="X18" s="2204"/>
      <c r="Y18" s="2204"/>
      <c r="Z18" s="2204"/>
      <c r="AA18" s="2205"/>
      <c r="AB18" s="2204" t="s">
        <v>244</v>
      </c>
      <c r="AC18" s="2204"/>
      <c r="AD18" s="2204"/>
      <c r="AE18" s="2204"/>
      <c r="AF18" s="2204"/>
      <c r="AG18" s="2204"/>
      <c r="AH18" s="2204"/>
      <c r="AI18" s="2204"/>
      <c r="AJ18" s="2204"/>
      <c r="AK18" s="2204"/>
      <c r="AL18" s="2204"/>
      <c r="AM18" s="2204"/>
      <c r="AN18" s="2205"/>
    </row>
    <row r="19" spans="1:41" ht="15" customHeight="1" x14ac:dyDescent="0.2">
      <c r="B19" s="2202"/>
      <c r="C19" s="2202"/>
      <c r="D19" s="2191"/>
      <c r="E19" s="2191"/>
      <c r="F19" s="2191"/>
      <c r="G19" s="2191"/>
      <c r="H19" s="2191"/>
      <c r="I19" s="2191"/>
      <c r="J19" s="2191"/>
      <c r="K19" s="2191"/>
      <c r="L19" s="2191"/>
      <c r="M19" s="2191"/>
      <c r="N19" s="2191"/>
      <c r="O19" s="2191"/>
      <c r="P19" s="2191"/>
      <c r="Q19" s="2191"/>
      <c r="R19" s="2191"/>
      <c r="S19" s="2191"/>
      <c r="T19" s="2191"/>
      <c r="U19" s="2191"/>
      <c r="V19" s="2191"/>
      <c r="W19" s="2191"/>
      <c r="X19" s="2191"/>
      <c r="Y19" s="2191"/>
      <c r="Z19" s="2191"/>
      <c r="AA19" s="2192"/>
      <c r="AB19" s="2191" t="s">
        <v>73</v>
      </c>
      <c r="AC19" s="2191"/>
      <c r="AD19" s="2191"/>
      <c r="AE19" s="2191"/>
      <c r="AF19" s="2191"/>
      <c r="AG19" s="2191"/>
      <c r="AH19" s="2191"/>
      <c r="AI19" s="2191"/>
      <c r="AJ19" s="2191"/>
      <c r="AK19" s="2191"/>
      <c r="AL19" s="2191"/>
      <c r="AM19" s="2191"/>
      <c r="AN19" s="2192"/>
    </row>
    <row r="20" spans="1:41" ht="15" customHeight="1" x14ac:dyDescent="0.2">
      <c r="B20" s="210" t="s">
        <v>68</v>
      </c>
      <c r="C20" s="2269" t="s">
        <v>67</v>
      </c>
      <c r="D20" s="2238"/>
      <c r="E20" s="2238"/>
      <c r="F20" s="2238"/>
      <c r="G20" s="2238"/>
      <c r="H20" s="2238"/>
      <c r="I20" s="2238"/>
      <c r="J20" s="2238"/>
      <c r="K20" s="2238"/>
      <c r="L20" s="2238"/>
      <c r="M20" s="2238"/>
      <c r="N20" s="2238"/>
      <c r="O20" s="2238"/>
      <c r="P20" s="2238"/>
      <c r="Q20" s="2238"/>
      <c r="R20" s="2238"/>
      <c r="S20" s="2238"/>
      <c r="T20" s="2238"/>
      <c r="U20" s="2238"/>
      <c r="V20" s="2238"/>
      <c r="W20" s="2238"/>
      <c r="X20" s="2238"/>
      <c r="Y20" s="2238"/>
      <c r="Z20" s="2238"/>
      <c r="AA20" s="2239"/>
      <c r="AB20" s="2238" t="s">
        <v>69</v>
      </c>
      <c r="AC20" s="2238"/>
      <c r="AD20" s="2238"/>
      <c r="AE20" s="2238"/>
      <c r="AF20" s="2238"/>
      <c r="AG20" s="2238"/>
      <c r="AH20" s="2238"/>
      <c r="AI20" s="2238"/>
      <c r="AJ20" s="2238"/>
      <c r="AK20" s="2238"/>
      <c r="AL20" s="2238"/>
      <c r="AM20" s="2238"/>
      <c r="AN20" s="2239"/>
    </row>
    <row r="21" spans="1:41" s="55" customFormat="1" ht="15" customHeight="1" x14ac:dyDescent="0.2">
      <c r="A21" s="4"/>
      <c r="B21" s="2203" t="s">
        <v>584</v>
      </c>
      <c r="C21" s="2270" t="s">
        <v>282</v>
      </c>
      <c r="D21" s="2271"/>
      <c r="E21" s="2271"/>
      <c r="F21" s="239"/>
      <c r="G21" s="239"/>
      <c r="H21" s="239"/>
      <c r="I21" s="239"/>
      <c r="J21" s="239"/>
      <c r="K21" s="239"/>
      <c r="L21" s="239"/>
      <c r="M21" s="239"/>
      <c r="N21" s="239"/>
      <c r="O21" s="239"/>
      <c r="P21" s="239"/>
      <c r="Q21" s="239"/>
      <c r="R21" s="239"/>
      <c r="S21" s="239"/>
      <c r="T21" s="239"/>
      <c r="U21" s="239"/>
      <c r="V21" s="239"/>
      <c r="W21" s="239"/>
      <c r="X21" s="239"/>
      <c r="Y21" s="239"/>
      <c r="Z21" s="239"/>
      <c r="AA21" s="301"/>
      <c r="AB21" s="2193">
        <f>'GENERAL INFO'!V156</f>
        <v>0</v>
      </c>
      <c r="AC21" s="2194"/>
      <c r="AD21" s="2194"/>
      <c r="AE21" s="2194"/>
      <c r="AF21" s="2194"/>
      <c r="AG21" s="2194"/>
      <c r="AH21" s="2194"/>
      <c r="AI21" s="2194"/>
      <c r="AJ21" s="2194"/>
      <c r="AK21" s="2194"/>
      <c r="AL21" s="2194"/>
      <c r="AM21" s="2194"/>
      <c r="AN21" s="431"/>
      <c r="AO21" s="90"/>
    </row>
    <row r="22" spans="1:41" s="55" customFormat="1" ht="15" customHeight="1" x14ac:dyDescent="0.2">
      <c r="A22" s="4"/>
      <c r="B22" s="2232"/>
      <c r="C22" s="2272"/>
      <c r="D22" s="2273"/>
      <c r="E22" s="2273"/>
      <c r="F22" s="217"/>
      <c r="G22" s="217"/>
      <c r="H22" s="217"/>
      <c r="I22" s="217"/>
      <c r="J22" s="217"/>
      <c r="K22" s="217"/>
      <c r="L22" s="217"/>
      <c r="M22" s="217"/>
      <c r="N22" s="217"/>
      <c r="O22" s="217"/>
      <c r="P22" s="217"/>
      <c r="Q22" s="217"/>
      <c r="R22" s="217"/>
      <c r="S22" s="217"/>
      <c r="T22" s="217"/>
      <c r="U22" s="217"/>
      <c r="V22" s="217"/>
      <c r="W22" s="217"/>
      <c r="X22" s="217"/>
      <c r="Y22" s="217"/>
      <c r="Z22" s="217"/>
      <c r="AA22" s="791"/>
      <c r="AB22" s="2195"/>
      <c r="AC22" s="2196"/>
      <c r="AD22" s="2196"/>
      <c r="AE22" s="2196"/>
      <c r="AF22" s="2196"/>
      <c r="AG22" s="2196"/>
      <c r="AH22" s="2196"/>
      <c r="AI22" s="2196"/>
      <c r="AJ22" s="2196"/>
      <c r="AK22" s="2196"/>
      <c r="AL22" s="2196"/>
      <c r="AM22" s="2196"/>
      <c r="AN22" s="1558"/>
      <c r="AO22" s="90"/>
    </row>
    <row r="23" spans="1:41" s="55" customFormat="1" ht="3" customHeight="1" x14ac:dyDescent="0.25">
      <c r="A23" s="4"/>
      <c r="B23" s="204"/>
      <c r="C23" s="208"/>
      <c r="D23" s="100"/>
      <c r="E23" s="100"/>
      <c r="F23" s="100"/>
      <c r="G23" s="100"/>
      <c r="H23" s="100"/>
      <c r="I23" s="100"/>
      <c r="J23" s="100"/>
      <c r="K23" s="100"/>
      <c r="L23" s="101"/>
      <c r="M23" s="100"/>
      <c r="N23" s="100"/>
      <c r="O23" s="22"/>
      <c r="P23" s="22"/>
      <c r="Q23" s="22"/>
      <c r="R23" s="22"/>
      <c r="S23" s="22"/>
      <c r="T23" s="22"/>
      <c r="U23" s="22"/>
      <c r="V23" s="22"/>
      <c r="W23" s="22"/>
      <c r="X23" s="22"/>
      <c r="Y23" s="22"/>
      <c r="Z23" s="22"/>
      <c r="AA23" s="209"/>
      <c r="AB23" s="54"/>
      <c r="AC23" s="54"/>
      <c r="AD23" s="54"/>
      <c r="AE23" s="54"/>
      <c r="AF23" s="54"/>
      <c r="AG23" s="54"/>
      <c r="AH23" s="54"/>
      <c r="AI23" s="54"/>
      <c r="AJ23" s="54"/>
      <c r="AK23" s="54"/>
      <c r="AL23" s="54"/>
      <c r="AM23" s="54"/>
      <c r="AN23" s="355"/>
      <c r="AO23" s="90"/>
    </row>
    <row r="24" spans="1:41" s="55" customFormat="1" ht="15" customHeight="1" x14ac:dyDescent="0.2">
      <c r="A24" s="4"/>
      <c r="B24" s="2202" t="s">
        <v>585</v>
      </c>
      <c r="C24" s="2240" t="s">
        <v>290</v>
      </c>
      <c r="D24" s="2241"/>
      <c r="E24" s="2241"/>
      <c r="F24" s="2191"/>
      <c r="G24" s="2191"/>
      <c r="H24" s="2191"/>
      <c r="I24" s="2191"/>
      <c r="J24" s="2191"/>
      <c r="K24" s="2191"/>
      <c r="L24" s="2191"/>
      <c r="M24" s="2191"/>
      <c r="N24" s="2191"/>
      <c r="O24" s="2191"/>
      <c r="P24" s="2191"/>
      <c r="Q24" s="2191"/>
      <c r="R24" s="2191"/>
      <c r="S24" s="2191"/>
      <c r="T24" s="2191"/>
      <c r="U24" s="2191"/>
      <c r="V24" s="2191"/>
      <c r="W24" s="2191"/>
      <c r="X24" s="2191"/>
      <c r="Y24" s="2191"/>
      <c r="Z24" s="2191"/>
      <c r="AA24" s="2192"/>
      <c r="AB24" s="2197">
        <f>'GENERAL INFO'!V157</f>
        <v>0</v>
      </c>
      <c r="AC24" s="2198"/>
      <c r="AD24" s="2198"/>
      <c r="AE24" s="2198"/>
      <c r="AF24" s="2198"/>
      <c r="AG24" s="2198"/>
      <c r="AH24" s="2198"/>
      <c r="AI24" s="2198"/>
      <c r="AJ24" s="2198"/>
      <c r="AK24" s="2198"/>
      <c r="AL24" s="2198"/>
      <c r="AM24" s="2198"/>
      <c r="AN24" s="1514"/>
      <c r="AO24" s="90"/>
    </row>
    <row r="25" spans="1:41" s="55" customFormat="1" ht="15" customHeight="1" x14ac:dyDescent="0.2">
      <c r="A25" s="4"/>
      <c r="B25" s="2232"/>
      <c r="C25" s="2242"/>
      <c r="D25" s="2243"/>
      <c r="E25" s="2243"/>
      <c r="F25" s="2244"/>
      <c r="G25" s="2244"/>
      <c r="H25" s="2244"/>
      <c r="I25" s="2244"/>
      <c r="J25" s="2244"/>
      <c r="K25" s="2244"/>
      <c r="L25" s="2244"/>
      <c r="M25" s="2244"/>
      <c r="N25" s="2244"/>
      <c r="O25" s="2244"/>
      <c r="P25" s="2244"/>
      <c r="Q25" s="2244"/>
      <c r="R25" s="2244"/>
      <c r="S25" s="2244"/>
      <c r="T25" s="2244"/>
      <c r="U25" s="2244"/>
      <c r="V25" s="2244"/>
      <c r="W25" s="2244"/>
      <c r="X25" s="2244"/>
      <c r="Y25" s="2244"/>
      <c r="Z25" s="2244"/>
      <c r="AA25" s="2233"/>
      <c r="AB25" s="2195"/>
      <c r="AC25" s="2196"/>
      <c r="AD25" s="2196"/>
      <c r="AE25" s="2196"/>
      <c r="AF25" s="2196"/>
      <c r="AG25" s="2196"/>
      <c r="AH25" s="2196"/>
      <c r="AI25" s="2196"/>
      <c r="AJ25" s="2196"/>
      <c r="AK25" s="2196"/>
      <c r="AL25" s="2196"/>
      <c r="AM25" s="2196"/>
      <c r="AN25" s="432"/>
      <c r="AO25" s="90"/>
    </row>
    <row r="26" spans="1:41" s="55" customFormat="1" ht="3" customHeight="1" x14ac:dyDescent="0.25">
      <c r="A26" s="4"/>
      <c r="B26" s="204"/>
      <c r="C26" s="208"/>
      <c r="D26" s="100"/>
      <c r="E26" s="100"/>
      <c r="F26" s="100"/>
      <c r="G26" s="100"/>
      <c r="H26" s="100"/>
      <c r="I26" s="100"/>
      <c r="J26" s="100"/>
      <c r="K26" s="100"/>
      <c r="L26" s="101"/>
      <c r="M26" s="100"/>
      <c r="N26" s="100"/>
      <c r="O26" s="22"/>
      <c r="P26" s="22"/>
      <c r="Q26" s="22"/>
      <c r="R26" s="22"/>
      <c r="S26" s="22"/>
      <c r="T26" s="22"/>
      <c r="U26" s="22"/>
      <c r="V26" s="22"/>
      <c r="W26" s="22"/>
      <c r="X26" s="22"/>
      <c r="Y26" s="22"/>
      <c r="Z26" s="22"/>
      <c r="AA26" s="209"/>
      <c r="AB26" s="54"/>
      <c r="AC26" s="54"/>
      <c r="AD26" s="54"/>
      <c r="AE26" s="54"/>
      <c r="AF26" s="54"/>
      <c r="AG26" s="54"/>
      <c r="AH26" s="54"/>
      <c r="AI26" s="54"/>
      <c r="AJ26" s="54"/>
      <c r="AK26" s="54"/>
      <c r="AL26" s="54"/>
      <c r="AM26" s="54"/>
      <c r="AN26" s="355"/>
      <c r="AO26" s="90"/>
    </row>
    <row r="27" spans="1:41" s="55" customFormat="1" ht="15" customHeight="1" x14ac:dyDescent="0.2">
      <c r="A27" s="4"/>
      <c r="B27" s="2202" t="s">
        <v>586</v>
      </c>
      <c r="C27" s="2274" t="s">
        <v>291</v>
      </c>
      <c r="D27" s="2275"/>
      <c r="E27" s="2275"/>
      <c r="F27" s="2275"/>
      <c r="G27" s="100"/>
      <c r="H27" s="100"/>
      <c r="I27" s="100"/>
      <c r="J27" s="100"/>
      <c r="K27" s="100"/>
      <c r="L27" s="100"/>
      <c r="M27" s="100"/>
      <c r="N27" s="100"/>
      <c r="O27" s="100"/>
      <c r="P27" s="100"/>
      <c r="Q27" s="100"/>
      <c r="R27" s="100"/>
      <c r="S27" s="100"/>
      <c r="T27" s="100"/>
      <c r="U27" s="100"/>
      <c r="V27" s="100"/>
      <c r="W27" s="100"/>
      <c r="X27" s="100"/>
      <c r="Y27" s="100"/>
      <c r="Z27" s="100"/>
      <c r="AA27" s="216"/>
      <c r="AB27" s="2197">
        <f>'GENERAL INFO'!V158</f>
        <v>0</v>
      </c>
      <c r="AC27" s="2198"/>
      <c r="AD27" s="2198"/>
      <c r="AE27" s="2198"/>
      <c r="AF27" s="2198"/>
      <c r="AG27" s="2198"/>
      <c r="AH27" s="2198"/>
      <c r="AI27" s="2198"/>
      <c r="AJ27" s="2198"/>
      <c r="AK27" s="2198"/>
      <c r="AL27" s="2198"/>
      <c r="AM27" s="2198"/>
      <c r="AN27" s="1514"/>
      <c r="AO27" s="90"/>
    </row>
    <row r="28" spans="1:41" s="55" customFormat="1" ht="15" customHeight="1" x14ac:dyDescent="0.2">
      <c r="A28" s="4"/>
      <c r="B28" s="2232"/>
      <c r="C28" s="2276"/>
      <c r="D28" s="2277"/>
      <c r="E28" s="2277"/>
      <c r="F28" s="2277"/>
      <c r="G28" s="217"/>
      <c r="H28" s="217"/>
      <c r="I28" s="217"/>
      <c r="J28" s="217"/>
      <c r="K28" s="217"/>
      <c r="L28" s="217"/>
      <c r="M28" s="217"/>
      <c r="N28" s="217"/>
      <c r="O28" s="217"/>
      <c r="P28" s="217"/>
      <c r="Q28" s="217"/>
      <c r="R28" s="217"/>
      <c r="S28" s="217"/>
      <c r="T28" s="217"/>
      <c r="U28" s="217"/>
      <c r="V28" s="217"/>
      <c r="W28" s="217"/>
      <c r="X28" s="217"/>
      <c r="Y28" s="217"/>
      <c r="Z28" s="217"/>
      <c r="AA28" s="791"/>
      <c r="AB28" s="2195"/>
      <c r="AC28" s="2196"/>
      <c r="AD28" s="2196"/>
      <c r="AE28" s="2196"/>
      <c r="AF28" s="2196"/>
      <c r="AG28" s="2196"/>
      <c r="AH28" s="2196"/>
      <c r="AI28" s="2196"/>
      <c r="AJ28" s="2196"/>
      <c r="AK28" s="2196"/>
      <c r="AL28" s="2196"/>
      <c r="AM28" s="2196"/>
      <c r="AN28" s="432"/>
      <c r="AO28" s="90"/>
    </row>
    <row r="29" spans="1:41" s="55" customFormat="1" ht="3" customHeight="1" x14ac:dyDescent="0.25">
      <c r="A29" s="4"/>
      <c r="B29" s="204"/>
      <c r="C29" s="208"/>
      <c r="D29" s="100"/>
      <c r="E29" s="100"/>
      <c r="F29" s="100"/>
      <c r="G29" s="100"/>
      <c r="H29" s="100"/>
      <c r="I29" s="100"/>
      <c r="J29" s="100"/>
      <c r="K29" s="100"/>
      <c r="L29" s="101"/>
      <c r="M29" s="100"/>
      <c r="N29" s="100"/>
      <c r="O29" s="22"/>
      <c r="P29" s="22"/>
      <c r="Q29" s="22"/>
      <c r="R29" s="22"/>
      <c r="S29" s="22"/>
      <c r="T29" s="22"/>
      <c r="U29" s="22"/>
      <c r="V29" s="22"/>
      <c r="W29" s="22"/>
      <c r="X29" s="22"/>
      <c r="Y29" s="22"/>
      <c r="Z29" s="22"/>
      <c r="AA29" s="209"/>
      <c r="AB29" s="54"/>
      <c r="AC29" s="54"/>
      <c r="AD29" s="54"/>
      <c r="AE29" s="54"/>
      <c r="AF29" s="54"/>
      <c r="AG29" s="54"/>
      <c r="AH29" s="54"/>
      <c r="AI29" s="54"/>
      <c r="AJ29" s="54"/>
      <c r="AK29" s="54"/>
      <c r="AL29" s="54"/>
      <c r="AM29" s="54"/>
      <c r="AN29" s="355"/>
      <c r="AO29" s="90"/>
    </row>
    <row r="30" spans="1:41" s="55" customFormat="1" ht="15" customHeight="1" x14ac:dyDescent="0.2">
      <c r="A30" s="4"/>
      <c r="B30" s="2202" t="s">
        <v>587</v>
      </c>
      <c r="C30" s="2240" t="s">
        <v>292</v>
      </c>
      <c r="D30" s="2241"/>
      <c r="E30" s="2241"/>
      <c r="F30" s="2241"/>
      <c r="G30" s="2241"/>
      <c r="H30" s="2241"/>
      <c r="I30" s="2241"/>
      <c r="J30" s="2241"/>
      <c r="K30" s="100"/>
      <c r="L30" s="100"/>
      <c r="M30" s="100"/>
      <c r="N30" s="100"/>
      <c r="O30" s="100"/>
      <c r="P30" s="100"/>
      <c r="Q30" s="100"/>
      <c r="R30" s="100"/>
      <c r="S30" s="100"/>
      <c r="T30" s="100"/>
      <c r="U30" s="100"/>
      <c r="V30" s="100"/>
      <c r="W30" s="100"/>
      <c r="X30" s="100"/>
      <c r="Y30" s="100"/>
      <c r="Z30" s="100"/>
      <c r="AA30" s="216"/>
      <c r="AB30" s="2197">
        <f>'GENERAL INFO'!V159</f>
        <v>0</v>
      </c>
      <c r="AC30" s="2198"/>
      <c r="AD30" s="2198"/>
      <c r="AE30" s="2198"/>
      <c r="AF30" s="2198"/>
      <c r="AG30" s="2198"/>
      <c r="AH30" s="2198"/>
      <c r="AI30" s="2198"/>
      <c r="AJ30" s="2198"/>
      <c r="AK30" s="2198"/>
      <c r="AL30" s="2198"/>
      <c r="AM30" s="2198"/>
      <c r="AN30" s="1514"/>
      <c r="AO30" s="90"/>
    </row>
    <row r="31" spans="1:41" s="55" customFormat="1" ht="15" customHeight="1" x14ac:dyDescent="0.2">
      <c r="A31" s="4"/>
      <c r="B31" s="2232"/>
      <c r="C31" s="2242"/>
      <c r="D31" s="2243"/>
      <c r="E31" s="2243"/>
      <c r="F31" s="2243"/>
      <c r="G31" s="2243"/>
      <c r="H31" s="2243"/>
      <c r="I31" s="2243"/>
      <c r="J31" s="2243"/>
      <c r="K31" s="217"/>
      <c r="L31" s="217"/>
      <c r="M31" s="217"/>
      <c r="N31" s="217"/>
      <c r="O31" s="217"/>
      <c r="P31" s="217"/>
      <c r="Q31" s="217"/>
      <c r="R31" s="217"/>
      <c r="S31" s="217"/>
      <c r="T31" s="217"/>
      <c r="U31" s="217"/>
      <c r="V31" s="217"/>
      <c r="W31" s="217"/>
      <c r="X31" s="217"/>
      <c r="Y31" s="217"/>
      <c r="Z31" s="217"/>
      <c r="AA31" s="791"/>
      <c r="AB31" s="2195"/>
      <c r="AC31" s="2196"/>
      <c r="AD31" s="2196"/>
      <c r="AE31" s="2196"/>
      <c r="AF31" s="2196"/>
      <c r="AG31" s="2196"/>
      <c r="AH31" s="2196"/>
      <c r="AI31" s="2196"/>
      <c r="AJ31" s="2196"/>
      <c r="AK31" s="2196"/>
      <c r="AL31" s="2196"/>
      <c r="AM31" s="2196"/>
      <c r="AN31" s="432"/>
      <c r="AO31" s="90"/>
    </row>
    <row r="32" spans="1:41" s="55" customFormat="1" ht="3" customHeight="1" x14ac:dyDescent="0.25">
      <c r="A32" s="4"/>
      <c r="B32" s="204"/>
      <c r="C32" s="208"/>
      <c r="D32" s="100"/>
      <c r="E32" s="100"/>
      <c r="F32" s="100"/>
      <c r="G32" s="100"/>
      <c r="H32" s="100"/>
      <c r="I32" s="100"/>
      <c r="J32" s="100"/>
      <c r="K32" s="100"/>
      <c r="L32" s="101"/>
      <c r="M32" s="100"/>
      <c r="N32" s="100"/>
      <c r="O32" s="22"/>
      <c r="P32" s="22"/>
      <c r="Q32" s="22"/>
      <c r="R32" s="22"/>
      <c r="S32" s="22"/>
      <c r="T32" s="22"/>
      <c r="U32" s="22"/>
      <c r="V32" s="22"/>
      <c r="W32" s="22"/>
      <c r="X32" s="22"/>
      <c r="Y32" s="22"/>
      <c r="Z32" s="22"/>
      <c r="AA32" s="209"/>
      <c r="AB32" s="54"/>
      <c r="AC32" s="54"/>
      <c r="AD32" s="54"/>
      <c r="AE32" s="54"/>
      <c r="AF32" s="54"/>
      <c r="AG32" s="54"/>
      <c r="AH32" s="54"/>
      <c r="AI32" s="54"/>
      <c r="AJ32" s="54"/>
      <c r="AK32" s="54"/>
      <c r="AL32" s="54"/>
      <c r="AM32" s="54"/>
      <c r="AN32" s="355"/>
      <c r="AO32" s="90"/>
    </row>
    <row r="33" spans="1:46" s="55" customFormat="1" ht="15" customHeight="1" x14ac:dyDescent="0.2">
      <c r="A33" s="4"/>
      <c r="B33" s="2202" t="s">
        <v>588</v>
      </c>
      <c r="C33" s="2202" t="s">
        <v>540</v>
      </c>
      <c r="D33" s="2191"/>
      <c r="E33" s="2191"/>
      <c r="F33" s="2191"/>
      <c r="G33" s="2191"/>
      <c r="H33" s="2191"/>
      <c r="I33" s="2191"/>
      <c r="J33" s="2191"/>
      <c r="K33" s="2191"/>
      <c r="L33" s="2191"/>
      <c r="M33" s="100"/>
      <c r="N33" s="100"/>
      <c r="O33" s="100"/>
      <c r="P33" s="100"/>
      <c r="Q33" s="100"/>
      <c r="R33" s="100"/>
      <c r="S33" s="100"/>
      <c r="T33" s="100"/>
      <c r="U33" s="100"/>
      <c r="V33" s="100"/>
      <c r="W33" s="100"/>
      <c r="X33" s="100"/>
      <c r="Y33" s="100"/>
      <c r="Z33" s="100"/>
      <c r="AA33" s="216"/>
      <c r="AB33" s="2197">
        <f>'GENERAL INFO'!V160</f>
        <v>0</v>
      </c>
      <c r="AC33" s="2198"/>
      <c r="AD33" s="2198"/>
      <c r="AE33" s="2198"/>
      <c r="AF33" s="2198"/>
      <c r="AG33" s="2198"/>
      <c r="AH33" s="2198"/>
      <c r="AI33" s="2198"/>
      <c r="AJ33" s="2198"/>
      <c r="AK33" s="2198"/>
      <c r="AL33" s="2198"/>
      <c r="AM33" s="2198"/>
      <c r="AN33" s="1514"/>
      <c r="AO33" s="90"/>
    </row>
    <row r="34" spans="1:46" s="55" customFormat="1" ht="15" customHeight="1" x14ac:dyDescent="0.2">
      <c r="A34" s="4"/>
      <c r="B34" s="2232"/>
      <c r="C34" s="2232"/>
      <c r="D34" s="2244"/>
      <c r="E34" s="2244"/>
      <c r="F34" s="2244"/>
      <c r="G34" s="2244"/>
      <c r="H34" s="2244"/>
      <c r="I34" s="2244"/>
      <c r="J34" s="2244"/>
      <c r="K34" s="2244"/>
      <c r="L34" s="2244"/>
      <c r="M34" s="217"/>
      <c r="N34" s="217"/>
      <c r="O34" s="217"/>
      <c r="P34" s="217"/>
      <c r="Q34" s="217"/>
      <c r="R34" s="217"/>
      <c r="S34" s="217"/>
      <c r="T34" s="217"/>
      <c r="U34" s="217"/>
      <c r="V34" s="217"/>
      <c r="W34" s="217"/>
      <c r="X34" s="217"/>
      <c r="Y34" s="217"/>
      <c r="Z34" s="217"/>
      <c r="AA34" s="791"/>
      <c r="AB34" s="2195"/>
      <c r="AC34" s="2196"/>
      <c r="AD34" s="2196"/>
      <c r="AE34" s="2196"/>
      <c r="AF34" s="2196"/>
      <c r="AG34" s="2196"/>
      <c r="AH34" s="2196"/>
      <c r="AI34" s="2196"/>
      <c r="AJ34" s="2196"/>
      <c r="AK34" s="2196"/>
      <c r="AL34" s="2196"/>
      <c r="AM34" s="2196"/>
      <c r="AN34" s="432"/>
      <c r="AO34" s="90"/>
    </row>
    <row r="35" spans="1:46" s="55" customFormat="1" ht="3" customHeight="1" x14ac:dyDescent="0.25">
      <c r="A35" s="4"/>
      <c r="B35" s="204"/>
      <c r="C35" s="208"/>
      <c r="D35" s="100"/>
      <c r="E35" s="100"/>
      <c r="F35" s="100"/>
      <c r="G35" s="100"/>
      <c r="H35" s="100"/>
      <c r="I35" s="100"/>
      <c r="J35" s="100"/>
      <c r="K35" s="100"/>
      <c r="L35" s="101"/>
      <c r="M35" s="100"/>
      <c r="N35" s="100"/>
      <c r="O35" s="22"/>
      <c r="P35" s="22"/>
      <c r="Q35" s="22"/>
      <c r="R35" s="22"/>
      <c r="S35" s="22"/>
      <c r="T35" s="22"/>
      <c r="U35" s="22"/>
      <c r="V35" s="22"/>
      <c r="W35" s="22"/>
      <c r="X35" s="22"/>
      <c r="Y35" s="22"/>
      <c r="Z35" s="22"/>
      <c r="AA35" s="209"/>
      <c r="AB35" s="54"/>
      <c r="AC35" s="54"/>
      <c r="AD35" s="54"/>
      <c r="AE35" s="54"/>
      <c r="AF35" s="54"/>
      <c r="AG35" s="54"/>
      <c r="AH35" s="54"/>
      <c r="AI35" s="54"/>
      <c r="AJ35" s="54"/>
      <c r="AK35" s="54"/>
      <c r="AL35" s="54"/>
      <c r="AM35" s="54"/>
      <c r="AN35" s="355"/>
      <c r="AO35" s="90"/>
    </row>
    <row r="36" spans="1:46" s="55" customFormat="1" ht="15" customHeight="1" x14ac:dyDescent="0.2">
      <c r="A36" s="4"/>
      <c r="B36" s="2202" t="s">
        <v>589</v>
      </c>
      <c r="C36" s="2240" t="s">
        <v>293</v>
      </c>
      <c r="D36" s="2241"/>
      <c r="E36" s="2241"/>
      <c r="F36" s="2241"/>
      <c r="G36" s="2241"/>
      <c r="H36" s="2241"/>
      <c r="I36" s="2241"/>
      <c r="J36" s="2241"/>
      <c r="K36" s="2241"/>
      <c r="L36" s="2241"/>
      <c r="M36" s="2241"/>
      <c r="N36" s="2241"/>
      <c r="O36" s="2241"/>
      <c r="P36" s="2241"/>
      <c r="Q36" s="2241"/>
      <c r="R36" s="2241"/>
      <c r="S36" s="2241"/>
      <c r="T36" s="2241"/>
      <c r="U36" s="2241"/>
      <c r="V36" s="2241"/>
      <c r="W36" s="2241"/>
      <c r="X36" s="2241"/>
      <c r="Y36" s="2241"/>
      <c r="Z36" s="2241"/>
      <c r="AA36" s="2245"/>
      <c r="AB36" s="2197">
        <f>'GENERAL INFO'!V161</f>
        <v>0</v>
      </c>
      <c r="AC36" s="2198"/>
      <c r="AD36" s="2198"/>
      <c r="AE36" s="2198"/>
      <c r="AF36" s="2198"/>
      <c r="AG36" s="2198"/>
      <c r="AH36" s="2198"/>
      <c r="AI36" s="2198"/>
      <c r="AJ36" s="2198"/>
      <c r="AK36" s="2198"/>
      <c r="AL36" s="2198"/>
      <c r="AM36" s="2198"/>
      <c r="AN36" s="420"/>
      <c r="AO36" s="90"/>
    </row>
    <row r="37" spans="1:46" s="55" customFormat="1" ht="15" customHeight="1" x14ac:dyDescent="0.2">
      <c r="A37" s="4"/>
      <c r="B37" s="2232"/>
      <c r="C37" s="2242"/>
      <c r="D37" s="2243"/>
      <c r="E37" s="2243"/>
      <c r="F37" s="2243"/>
      <c r="G37" s="2243"/>
      <c r="H37" s="2243"/>
      <c r="I37" s="2243"/>
      <c r="J37" s="2243"/>
      <c r="K37" s="2243"/>
      <c r="L37" s="2243"/>
      <c r="M37" s="2243"/>
      <c r="N37" s="2243"/>
      <c r="O37" s="2243"/>
      <c r="P37" s="2243"/>
      <c r="Q37" s="2243"/>
      <c r="R37" s="2243"/>
      <c r="S37" s="2243"/>
      <c r="T37" s="2243"/>
      <c r="U37" s="2243"/>
      <c r="V37" s="2243"/>
      <c r="W37" s="2243"/>
      <c r="X37" s="2243"/>
      <c r="Y37" s="2243"/>
      <c r="Z37" s="2243"/>
      <c r="AA37" s="2246"/>
      <c r="AB37" s="2195"/>
      <c r="AC37" s="2196"/>
      <c r="AD37" s="2196"/>
      <c r="AE37" s="2196"/>
      <c r="AF37" s="2196"/>
      <c r="AG37" s="2196"/>
      <c r="AH37" s="2196"/>
      <c r="AI37" s="2196"/>
      <c r="AJ37" s="2196"/>
      <c r="AK37" s="2196"/>
      <c r="AL37" s="2196"/>
      <c r="AM37" s="2196"/>
      <c r="AN37" s="432"/>
      <c r="AO37" s="90"/>
    </row>
    <row r="38" spans="1:46" s="55" customFormat="1" ht="3" customHeight="1" x14ac:dyDescent="0.25">
      <c r="A38" s="4"/>
      <c r="B38" s="204"/>
      <c r="C38" s="208"/>
      <c r="D38" s="100"/>
      <c r="E38" s="100"/>
      <c r="F38" s="100"/>
      <c r="G38" s="100"/>
      <c r="H38" s="100"/>
      <c r="I38" s="100"/>
      <c r="J38" s="100"/>
      <c r="K38" s="100"/>
      <c r="L38" s="101"/>
      <c r="M38" s="100"/>
      <c r="N38" s="100"/>
      <c r="O38" s="22"/>
      <c r="P38" s="22"/>
      <c r="Q38" s="22"/>
      <c r="R38" s="22"/>
      <c r="S38" s="22"/>
      <c r="T38" s="22"/>
      <c r="U38" s="22"/>
      <c r="V38" s="22"/>
      <c r="W38" s="22"/>
      <c r="X38" s="22"/>
      <c r="Y38" s="22"/>
      <c r="Z38" s="212"/>
      <c r="AA38" s="515"/>
      <c r="AB38" s="54"/>
      <c r="AC38" s="54"/>
      <c r="AD38" s="54"/>
      <c r="AE38" s="54"/>
      <c r="AF38" s="54"/>
      <c r="AG38" s="54"/>
      <c r="AH38" s="54"/>
      <c r="AI38" s="54"/>
      <c r="AJ38" s="54"/>
      <c r="AK38" s="54"/>
      <c r="AL38" s="54"/>
      <c r="AM38" s="54"/>
      <c r="AN38" s="355"/>
      <c r="AO38" s="90"/>
    </row>
    <row r="39" spans="1:46" s="55" customFormat="1" ht="9" customHeight="1" x14ac:dyDescent="0.2">
      <c r="A39" s="4"/>
      <c r="B39" s="2316"/>
      <c r="C39" s="2202" t="s">
        <v>245</v>
      </c>
      <c r="D39" s="2191"/>
      <c r="E39" s="2191"/>
      <c r="F39" s="2191"/>
      <c r="G39" s="2191"/>
      <c r="H39" s="2191"/>
      <c r="I39" s="2191"/>
      <c r="J39" s="2191"/>
      <c r="K39" s="2191"/>
      <c r="L39" s="2191"/>
      <c r="M39" s="2191"/>
      <c r="N39" s="2191"/>
      <c r="O39" s="2191"/>
      <c r="P39" s="2191"/>
      <c r="Q39" s="2191"/>
      <c r="R39" s="2191"/>
      <c r="S39" s="2191"/>
      <c r="T39" s="2191"/>
      <c r="U39" s="2191"/>
      <c r="V39" s="2191"/>
      <c r="W39" s="2191"/>
      <c r="X39" s="2191"/>
      <c r="Y39" s="2191"/>
      <c r="Z39" s="2202" t="s">
        <v>544</v>
      </c>
      <c r="AA39" s="2192"/>
      <c r="AB39" s="2197">
        <f>SUM(AB21:AM37)</f>
        <v>0</v>
      </c>
      <c r="AC39" s="2198"/>
      <c r="AD39" s="2198"/>
      <c r="AE39" s="2198"/>
      <c r="AF39" s="2198"/>
      <c r="AG39" s="2198"/>
      <c r="AH39" s="2198"/>
      <c r="AI39" s="2198"/>
      <c r="AJ39" s="2198"/>
      <c r="AK39" s="2198"/>
      <c r="AL39" s="2198"/>
      <c r="AM39" s="2198"/>
      <c r="AN39" s="420"/>
      <c r="AO39" s="90"/>
    </row>
    <row r="40" spans="1:46" s="55" customFormat="1" ht="15" customHeight="1" x14ac:dyDescent="0.2">
      <c r="A40" s="4"/>
      <c r="B40" s="2317"/>
      <c r="C40" s="2232"/>
      <c r="D40" s="2244"/>
      <c r="E40" s="2244"/>
      <c r="F40" s="2244"/>
      <c r="G40" s="2244"/>
      <c r="H40" s="2244"/>
      <c r="I40" s="2244"/>
      <c r="J40" s="2244"/>
      <c r="K40" s="2244"/>
      <c r="L40" s="2244"/>
      <c r="M40" s="2244"/>
      <c r="N40" s="2244"/>
      <c r="O40" s="2244"/>
      <c r="P40" s="2244"/>
      <c r="Q40" s="2244"/>
      <c r="R40" s="2244"/>
      <c r="S40" s="2244"/>
      <c r="T40" s="2244"/>
      <c r="U40" s="2244"/>
      <c r="V40" s="2244"/>
      <c r="W40" s="2244"/>
      <c r="X40" s="2244"/>
      <c r="Y40" s="2244"/>
      <c r="Z40" s="2232"/>
      <c r="AA40" s="2233"/>
      <c r="AB40" s="2195"/>
      <c r="AC40" s="2196"/>
      <c r="AD40" s="2196"/>
      <c r="AE40" s="2196"/>
      <c r="AF40" s="2196"/>
      <c r="AG40" s="2196"/>
      <c r="AH40" s="2196"/>
      <c r="AI40" s="2196"/>
      <c r="AJ40" s="2196"/>
      <c r="AK40" s="2196"/>
      <c r="AL40" s="2196"/>
      <c r="AM40" s="2196"/>
      <c r="AN40" s="432"/>
      <c r="AO40" s="90"/>
    </row>
    <row r="41" spans="1:46" s="55" customFormat="1" ht="3" customHeight="1" x14ac:dyDescent="0.2">
      <c r="A41" s="4"/>
      <c r="B41" s="194"/>
      <c r="C41" s="25"/>
      <c r="D41" s="25"/>
      <c r="E41" s="25"/>
      <c r="F41" s="25"/>
      <c r="G41" s="25"/>
      <c r="H41" s="25"/>
      <c r="I41" s="25"/>
      <c r="J41" s="25"/>
      <c r="K41" s="25"/>
      <c r="L41" s="26"/>
      <c r="M41" s="25"/>
      <c r="N41" s="25"/>
      <c r="O41" s="25"/>
      <c r="P41" s="25"/>
      <c r="Q41" s="25"/>
      <c r="R41" s="25"/>
      <c r="S41" s="25"/>
      <c r="T41" s="25"/>
      <c r="U41" s="25"/>
      <c r="V41" s="25"/>
      <c r="W41" s="25"/>
      <c r="X41" s="25"/>
      <c r="Y41" s="25"/>
      <c r="Z41" s="25"/>
      <c r="AA41" s="25"/>
      <c r="AB41" s="25"/>
      <c r="AC41" s="51"/>
      <c r="AD41" s="51"/>
      <c r="AE41" s="51"/>
      <c r="AF41" s="51"/>
      <c r="AG41" s="51"/>
      <c r="AH41" s="51"/>
      <c r="AI41" s="51"/>
      <c r="AJ41" s="51"/>
      <c r="AK41" s="51"/>
      <c r="AL41" s="51"/>
      <c r="AM41" s="51"/>
      <c r="AN41" s="128"/>
      <c r="AO41" s="4"/>
    </row>
    <row r="42" spans="1:46" s="55" customFormat="1" ht="9.75" customHeight="1" x14ac:dyDescent="0.2">
      <c r="A42" s="4"/>
      <c r="B42" s="25"/>
      <c r="C42" s="25"/>
      <c r="D42" s="25"/>
      <c r="E42" s="25"/>
      <c r="F42" s="25"/>
      <c r="G42" s="25"/>
      <c r="H42" s="25"/>
      <c r="I42" s="25"/>
      <c r="J42" s="25"/>
      <c r="K42" s="25"/>
      <c r="L42" s="26"/>
      <c r="M42" s="25"/>
      <c r="N42" s="25"/>
      <c r="O42" s="25"/>
      <c r="P42" s="25"/>
      <c r="Q42" s="25"/>
      <c r="R42" s="25"/>
      <c r="S42" s="25"/>
      <c r="T42" s="25"/>
      <c r="U42" s="25"/>
      <c r="V42" s="25"/>
      <c r="W42" s="25"/>
      <c r="X42" s="25"/>
      <c r="Y42" s="25"/>
      <c r="Z42" s="25"/>
      <c r="AA42" s="25"/>
      <c r="AB42" s="2237" t="s">
        <v>246</v>
      </c>
      <c r="AC42" s="2237"/>
      <c r="AD42" s="2237"/>
      <c r="AE42" s="2237"/>
      <c r="AF42" s="2237"/>
      <c r="AG42" s="2237"/>
      <c r="AH42" s="2237"/>
      <c r="AI42" s="2237"/>
      <c r="AJ42" s="2237"/>
      <c r="AK42" s="2237"/>
      <c r="AL42" s="2237"/>
      <c r="AM42" s="2237"/>
      <c r="AN42" s="2237"/>
      <c r="AO42" s="5"/>
      <c r="AP42" s="5"/>
      <c r="AQ42" s="5"/>
      <c r="AR42" s="5"/>
      <c r="AS42" s="5"/>
      <c r="AT42" s="5"/>
    </row>
    <row r="43" spans="1:46" s="55" customFormat="1" ht="9.9499999999999993" customHeight="1" x14ac:dyDescent="0.2">
      <c r="A43" s="4"/>
      <c r="B43" s="25"/>
      <c r="C43" s="25"/>
      <c r="D43" s="25"/>
      <c r="E43" s="25"/>
      <c r="F43" s="25"/>
      <c r="G43" s="25"/>
      <c r="H43" s="25"/>
      <c r="I43" s="25"/>
      <c r="J43" s="25"/>
      <c r="K43" s="25"/>
      <c r="L43" s="26"/>
      <c r="M43" s="25"/>
      <c r="N43" s="25"/>
      <c r="O43" s="25"/>
      <c r="P43" s="25"/>
      <c r="Q43" s="25"/>
      <c r="R43" s="25"/>
      <c r="S43" s="25"/>
      <c r="T43" s="25"/>
      <c r="U43" s="25"/>
      <c r="V43" s="25"/>
      <c r="W43" s="25"/>
      <c r="X43" s="25"/>
      <c r="Y43" s="25"/>
      <c r="Z43" s="25"/>
      <c r="AA43" s="25"/>
      <c r="AB43" s="46" t="s">
        <v>618</v>
      </c>
      <c r="AC43" s="46"/>
      <c r="AD43" s="46"/>
      <c r="AE43" s="46"/>
      <c r="AF43" s="46"/>
      <c r="AG43" s="46"/>
      <c r="AH43" s="46"/>
      <c r="AI43" s="46"/>
      <c r="AJ43" s="46"/>
      <c r="AK43" s="46"/>
      <c r="AL43" s="46"/>
      <c r="AM43" s="46"/>
      <c r="AN43" s="46"/>
      <c r="AO43" s="4"/>
    </row>
    <row r="44" spans="1:46" ht="15" customHeight="1" x14ac:dyDescent="0.25">
      <c r="A44" s="4"/>
      <c r="B44" s="105" t="s">
        <v>247</v>
      </c>
      <c r="C44" s="105"/>
      <c r="D44" s="105"/>
      <c r="E44" s="105"/>
      <c r="F44" s="105" t="s">
        <v>239</v>
      </c>
      <c r="G44" s="105"/>
      <c r="H44" s="105"/>
      <c r="I44" s="105"/>
      <c r="J44" s="105"/>
      <c r="K44" s="105"/>
      <c r="L44" s="106"/>
      <c r="M44" s="105"/>
      <c r="N44" s="105"/>
      <c r="O44" s="105"/>
      <c r="P44" s="105"/>
      <c r="Q44" s="105"/>
      <c r="R44" s="105"/>
      <c r="S44" s="105"/>
      <c r="T44" s="105"/>
      <c r="U44" s="105"/>
      <c r="V44" s="105"/>
      <c r="W44" s="51"/>
      <c r="X44" s="51"/>
      <c r="Y44" s="51"/>
      <c r="Z44" s="51"/>
      <c r="AA44" s="51"/>
      <c r="AB44" s="51"/>
      <c r="AC44" s="51"/>
      <c r="AD44" s="51"/>
      <c r="AE44" s="51"/>
      <c r="AF44" s="51"/>
      <c r="AG44" s="51"/>
      <c r="AH44" s="51"/>
      <c r="AI44" s="51"/>
      <c r="AJ44" s="51"/>
      <c r="AK44" s="51"/>
      <c r="AL44" s="51"/>
      <c r="AM44" s="51"/>
      <c r="AN44" s="51"/>
      <c r="AO44" s="4"/>
    </row>
    <row r="45" spans="1:46" ht="9.9499999999999993" customHeight="1" x14ac:dyDescent="0.2">
      <c r="A45" s="4"/>
      <c r="B45" s="51"/>
      <c r="C45" s="51"/>
      <c r="D45" s="51"/>
      <c r="E45" s="51"/>
      <c r="F45" s="51"/>
      <c r="G45" s="51"/>
      <c r="H45" s="51"/>
      <c r="I45" s="51"/>
      <c r="J45" s="51"/>
      <c r="K45" s="51"/>
      <c r="L45" s="59"/>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4"/>
    </row>
    <row r="46" spans="1:46" ht="15" customHeight="1" x14ac:dyDescent="0.2">
      <c r="A46" s="4"/>
      <c r="B46" s="2203" t="s">
        <v>79</v>
      </c>
      <c r="C46" s="2203" t="s">
        <v>248</v>
      </c>
      <c r="D46" s="2204"/>
      <c r="E46" s="2204"/>
      <c r="F46" s="2204"/>
      <c r="G46" s="2204"/>
      <c r="H46" s="2204"/>
      <c r="I46" s="2204"/>
      <c r="J46" s="2204"/>
      <c r="K46" s="2204"/>
      <c r="L46" s="2204"/>
      <c r="M46" s="2204"/>
      <c r="N46" s="2204"/>
      <c r="O46" s="2204"/>
      <c r="P46" s="2204"/>
      <c r="Q46" s="2204"/>
      <c r="R46" s="2204"/>
      <c r="S46" s="2204"/>
      <c r="T46" s="2204"/>
      <c r="U46" s="2204"/>
      <c r="V46" s="2204"/>
      <c r="W46" s="2204"/>
      <c r="X46" s="2204"/>
      <c r="Y46" s="2204"/>
      <c r="Z46" s="2204"/>
      <c r="AA46" s="2205"/>
      <c r="AB46" s="2203" t="s">
        <v>244</v>
      </c>
      <c r="AC46" s="2204"/>
      <c r="AD46" s="2204"/>
      <c r="AE46" s="2204"/>
      <c r="AF46" s="2204"/>
      <c r="AG46" s="2204"/>
      <c r="AH46" s="2204"/>
      <c r="AI46" s="2204"/>
      <c r="AJ46" s="2204"/>
      <c r="AK46" s="2204"/>
      <c r="AL46" s="2204"/>
      <c r="AM46" s="2204"/>
      <c r="AN46" s="2205"/>
      <c r="AO46" s="80"/>
    </row>
    <row r="47" spans="1:46" ht="15" customHeight="1" x14ac:dyDescent="0.2">
      <c r="A47" s="4"/>
      <c r="B47" s="2202"/>
      <c r="C47" s="2202"/>
      <c r="D47" s="2191"/>
      <c r="E47" s="2191"/>
      <c r="F47" s="2191"/>
      <c r="G47" s="2191"/>
      <c r="H47" s="2191"/>
      <c r="I47" s="2191"/>
      <c r="J47" s="2191"/>
      <c r="K47" s="2191"/>
      <c r="L47" s="2191"/>
      <c r="M47" s="2191"/>
      <c r="N47" s="2191"/>
      <c r="O47" s="2191"/>
      <c r="P47" s="2191"/>
      <c r="Q47" s="2191"/>
      <c r="R47" s="2191"/>
      <c r="S47" s="2191"/>
      <c r="T47" s="2191"/>
      <c r="U47" s="2191"/>
      <c r="V47" s="2191"/>
      <c r="W47" s="2191"/>
      <c r="X47" s="2191"/>
      <c r="Y47" s="2191"/>
      <c r="Z47" s="2191"/>
      <c r="AA47" s="2192"/>
      <c r="AB47" s="2202" t="s">
        <v>73</v>
      </c>
      <c r="AC47" s="2191"/>
      <c r="AD47" s="2191"/>
      <c r="AE47" s="2191"/>
      <c r="AF47" s="2191"/>
      <c r="AG47" s="2191"/>
      <c r="AH47" s="2191"/>
      <c r="AI47" s="2191"/>
      <c r="AJ47" s="2191"/>
      <c r="AK47" s="2191"/>
      <c r="AL47" s="2191"/>
      <c r="AM47" s="2191"/>
      <c r="AN47" s="2192"/>
      <c r="AO47" s="80"/>
    </row>
    <row r="48" spans="1:46" s="6" customFormat="1" ht="15" customHeight="1" x14ac:dyDescent="0.15">
      <c r="B48" s="210" t="s">
        <v>68</v>
      </c>
      <c r="C48" s="2269" t="s">
        <v>67</v>
      </c>
      <c r="D48" s="2238"/>
      <c r="E48" s="2238"/>
      <c r="F48" s="2238"/>
      <c r="G48" s="2238"/>
      <c r="H48" s="2238"/>
      <c r="I48" s="2238"/>
      <c r="J48" s="2238"/>
      <c r="K48" s="2238"/>
      <c r="L48" s="2238"/>
      <c r="M48" s="2238"/>
      <c r="N48" s="2238"/>
      <c r="O48" s="2238"/>
      <c r="P48" s="2238"/>
      <c r="Q48" s="2238"/>
      <c r="R48" s="2238"/>
      <c r="S48" s="2238"/>
      <c r="T48" s="2238"/>
      <c r="U48" s="2238"/>
      <c r="V48" s="2238"/>
      <c r="W48" s="2238"/>
      <c r="X48" s="2238"/>
      <c r="Y48" s="2238"/>
      <c r="Z48" s="2238"/>
      <c r="AA48" s="2239"/>
      <c r="AB48" s="2269" t="s">
        <v>69</v>
      </c>
      <c r="AC48" s="2238"/>
      <c r="AD48" s="2238"/>
      <c r="AE48" s="2238"/>
      <c r="AF48" s="2238"/>
      <c r="AG48" s="2238"/>
      <c r="AH48" s="2238"/>
      <c r="AI48" s="2238"/>
      <c r="AJ48" s="2238"/>
      <c r="AK48" s="2238"/>
      <c r="AL48" s="2238"/>
      <c r="AM48" s="2238"/>
      <c r="AN48" s="2239"/>
      <c r="AO48" s="87"/>
    </row>
    <row r="49" spans="1:41" s="8" customFormat="1" ht="3" customHeight="1" x14ac:dyDescent="0.2">
      <c r="A49" s="51"/>
      <c r="B49" s="233"/>
      <c r="C49" s="233"/>
      <c r="D49" s="62"/>
      <c r="E49" s="62"/>
      <c r="F49" s="62"/>
      <c r="G49" s="62"/>
      <c r="H49" s="62"/>
      <c r="I49" s="62"/>
      <c r="J49" s="62"/>
      <c r="K49" s="62"/>
      <c r="L49" s="230"/>
      <c r="M49" s="62"/>
      <c r="N49" s="62"/>
      <c r="O49" s="62"/>
      <c r="P49" s="62"/>
      <c r="Q49" s="62"/>
      <c r="R49" s="62"/>
      <c r="S49" s="62"/>
      <c r="T49" s="62"/>
      <c r="U49" s="62"/>
      <c r="V49" s="62"/>
      <c r="W49" s="62"/>
      <c r="X49" s="62"/>
      <c r="Y49" s="62"/>
      <c r="Z49" s="62"/>
      <c r="AA49" s="215"/>
      <c r="AB49" s="233"/>
      <c r="AC49" s="51"/>
      <c r="AD49" s="51"/>
      <c r="AE49" s="51"/>
      <c r="AF49" s="51"/>
      <c r="AG49" s="51"/>
      <c r="AH49" s="51"/>
      <c r="AI49" s="51"/>
      <c r="AJ49" s="51"/>
      <c r="AK49" s="51"/>
      <c r="AL49" s="51"/>
      <c r="AM49" s="51"/>
      <c r="AN49" s="184"/>
      <c r="AO49" s="51"/>
    </row>
    <row r="50" spans="1:41" ht="15" customHeight="1" x14ac:dyDescent="0.2">
      <c r="A50" s="4"/>
      <c r="B50" s="2202" t="s">
        <v>584</v>
      </c>
      <c r="C50" s="2240" t="s">
        <v>353</v>
      </c>
      <c r="D50" s="2241"/>
      <c r="E50" s="2241"/>
      <c r="F50" s="2241"/>
      <c r="G50" s="2241"/>
      <c r="H50" s="2241"/>
      <c r="I50" s="2241"/>
      <c r="J50" s="2241"/>
      <c r="K50" s="2241"/>
      <c r="L50" s="2191"/>
      <c r="M50" s="2191"/>
      <c r="N50" s="2191"/>
      <c r="O50" s="2191"/>
      <c r="P50" s="2191"/>
      <c r="Q50" s="2191"/>
      <c r="R50" s="2191"/>
      <c r="S50" s="2191"/>
      <c r="T50" s="2191"/>
      <c r="U50" s="2191"/>
      <c r="V50" s="2191"/>
      <c r="W50" s="2191"/>
      <c r="X50" s="2191"/>
      <c r="Y50" s="2191"/>
      <c r="Z50" s="2191"/>
      <c r="AA50" s="2192"/>
      <c r="AB50" s="2197">
        <f>'GENERAL INFO'!O191</f>
        <v>0</v>
      </c>
      <c r="AC50" s="2198"/>
      <c r="AD50" s="2198"/>
      <c r="AE50" s="2198"/>
      <c r="AF50" s="2198"/>
      <c r="AG50" s="2198"/>
      <c r="AH50" s="2198"/>
      <c r="AI50" s="2198"/>
      <c r="AJ50" s="2198"/>
      <c r="AK50" s="2198"/>
      <c r="AL50" s="2198"/>
      <c r="AM50" s="2198"/>
      <c r="AN50" s="1514"/>
    </row>
    <row r="51" spans="1:41" ht="15" customHeight="1" x14ac:dyDescent="0.2">
      <c r="A51" s="4"/>
      <c r="B51" s="2232"/>
      <c r="C51" s="2242"/>
      <c r="D51" s="2243"/>
      <c r="E51" s="2243"/>
      <c r="F51" s="2243"/>
      <c r="G51" s="2243"/>
      <c r="H51" s="2243"/>
      <c r="I51" s="2243"/>
      <c r="J51" s="2243"/>
      <c r="K51" s="2243"/>
      <c r="L51" s="2244"/>
      <c r="M51" s="2244"/>
      <c r="N51" s="2244"/>
      <c r="O51" s="2244"/>
      <c r="P51" s="2244"/>
      <c r="Q51" s="2244"/>
      <c r="R51" s="2244"/>
      <c r="S51" s="2244"/>
      <c r="T51" s="2244"/>
      <c r="U51" s="2244"/>
      <c r="V51" s="2244"/>
      <c r="W51" s="2244"/>
      <c r="X51" s="2244"/>
      <c r="Y51" s="2244"/>
      <c r="Z51" s="2244"/>
      <c r="AA51" s="2233"/>
      <c r="AB51" s="2195"/>
      <c r="AC51" s="2196"/>
      <c r="AD51" s="2196"/>
      <c r="AE51" s="2196"/>
      <c r="AF51" s="2196"/>
      <c r="AG51" s="2196"/>
      <c r="AH51" s="2196"/>
      <c r="AI51" s="2196"/>
      <c r="AJ51" s="2196"/>
      <c r="AK51" s="2196"/>
      <c r="AL51" s="2196"/>
      <c r="AM51" s="2196"/>
      <c r="AN51" s="432"/>
    </row>
    <row r="52" spans="1:41" ht="3" customHeight="1" x14ac:dyDescent="0.2">
      <c r="A52" s="4"/>
      <c r="B52" s="1460"/>
      <c r="C52" s="212" t="s">
        <v>622</v>
      </c>
      <c r="D52" s="213"/>
      <c r="E52" s="213"/>
      <c r="F52" s="213"/>
      <c r="G52" s="213"/>
      <c r="H52" s="213"/>
      <c r="I52" s="213"/>
      <c r="J52" s="213"/>
      <c r="K52" s="213"/>
      <c r="L52" s="1461"/>
      <c r="M52" s="213"/>
      <c r="N52" s="213"/>
      <c r="O52" s="213"/>
      <c r="P52" s="213"/>
      <c r="Q52" s="213"/>
      <c r="R52" s="213"/>
      <c r="S52" s="213"/>
      <c r="T52" s="213"/>
      <c r="U52" s="213"/>
      <c r="V52" s="213"/>
      <c r="W52" s="213"/>
      <c r="X52" s="213"/>
      <c r="Y52" s="213"/>
      <c r="Z52" s="213"/>
      <c r="AA52" s="515"/>
      <c r="AB52" s="2193">
        <f>'GENERAL INFO'!O192</f>
        <v>0</v>
      </c>
      <c r="AC52" s="2194"/>
      <c r="AD52" s="2194"/>
      <c r="AE52" s="2194"/>
      <c r="AF52" s="2194"/>
      <c r="AG52" s="2194"/>
      <c r="AH52" s="2194"/>
      <c r="AI52" s="2194"/>
      <c r="AJ52" s="2194"/>
      <c r="AK52" s="2194"/>
      <c r="AL52" s="2194"/>
      <c r="AM52" s="2194"/>
      <c r="AN52" s="433"/>
    </row>
    <row r="53" spans="1:41" ht="15" customHeight="1" x14ac:dyDescent="0.2">
      <c r="A53" s="4"/>
      <c r="B53" s="2278" t="s">
        <v>585</v>
      </c>
      <c r="C53" s="2274" t="s">
        <v>294</v>
      </c>
      <c r="D53" s="2275"/>
      <c r="E53" s="2275"/>
      <c r="F53" s="2275"/>
      <c r="G53" s="2275"/>
      <c r="H53" s="2275"/>
      <c r="I53" s="2275"/>
      <c r="J53" s="2275"/>
      <c r="K53" s="2275"/>
      <c r="L53" s="2275"/>
      <c r="M53" s="2275"/>
      <c r="N53" s="2275"/>
      <c r="O53" s="2275"/>
      <c r="P53" s="2275"/>
      <c r="Q53" s="2275"/>
      <c r="R53" s="2275"/>
      <c r="S53" s="2275"/>
      <c r="T53" s="2275"/>
      <c r="U53" s="2275"/>
      <c r="V53" s="2275"/>
      <c r="W53" s="2275"/>
      <c r="X53" s="2275"/>
      <c r="Y53" s="2275"/>
      <c r="Z53" s="2275"/>
      <c r="AA53" s="2280"/>
      <c r="AB53" s="2197"/>
      <c r="AC53" s="2198"/>
      <c r="AD53" s="2198"/>
      <c r="AE53" s="2198"/>
      <c r="AF53" s="2198"/>
      <c r="AG53" s="2198"/>
      <c r="AH53" s="2198"/>
      <c r="AI53" s="2198"/>
      <c r="AJ53" s="2198"/>
      <c r="AK53" s="2198"/>
      <c r="AL53" s="2198"/>
      <c r="AM53" s="2198"/>
      <c r="AN53" s="1514"/>
    </row>
    <row r="54" spans="1:41" ht="15" customHeight="1" x14ac:dyDescent="0.2">
      <c r="A54" s="4"/>
      <c r="B54" s="2279"/>
      <c r="C54" s="2276"/>
      <c r="D54" s="2277"/>
      <c r="E54" s="2277"/>
      <c r="F54" s="2277"/>
      <c r="G54" s="2277"/>
      <c r="H54" s="2277"/>
      <c r="I54" s="2277"/>
      <c r="J54" s="2277"/>
      <c r="K54" s="2277"/>
      <c r="L54" s="2277"/>
      <c r="M54" s="2277"/>
      <c r="N54" s="2277"/>
      <c r="O54" s="2277"/>
      <c r="P54" s="2277"/>
      <c r="Q54" s="2277"/>
      <c r="R54" s="2277"/>
      <c r="S54" s="2277"/>
      <c r="T54" s="2277"/>
      <c r="U54" s="2277"/>
      <c r="V54" s="2277"/>
      <c r="W54" s="2277"/>
      <c r="X54" s="2277"/>
      <c r="Y54" s="2277"/>
      <c r="Z54" s="2277"/>
      <c r="AA54" s="2281"/>
      <c r="AB54" s="2195"/>
      <c r="AC54" s="2196"/>
      <c r="AD54" s="2196"/>
      <c r="AE54" s="2196"/>
      <c r="AF54" s="2196"/>
      <c r="AG54" s="2196"/>
      <c r="AH54" s="2196"/>
      <c r="AI54" s="2196"/>
      <c r="AJ54" s="2196"/>
      <c r="AK54" s="2196"/>
      <c r="AL54" s="2196"/>
      <c r="AM54" s="2196"/>
      <c r="AN54" s="432"/>
    </row>
    <row r="55" spans="1:41" ht="3" customHeight="1" x14ac:dyDescent="0.2">
      <c r="A55" s="4"/>
      <c r="B55" s="1460"/>
      <c r="C55" s="212"/>
      <c r="D55" s="213"/>
      <c r="E55" s="213"/>
      <c r="F55" s="213"/>
      <c r="G55" s="213"/>
      <c r="H55" s="213"/>
      <c r="I55" s="213"/>
      <c r="J55" s="213"/>
      <c r="K55" s="213"/>
      <c r="L55" s="1461"/>
      <c r="M55" s="213"/>
      <c r="N55" s="213"/>
      <c r="O55" s="213"/>
      <c r="P55" s="213"/>
      <c r="Q55" s="213"/>
      <c r="R55" s="213"/>
      <c r="S55" s="213"/>
      <c r="T55" s="213"/>
      <c r="U55" s="213"/>
      <c r="V55" s="213"/>
      <c r="W55" s="213"/>
      <c r="X55" s="213"/>
      <c r="Y55" s="213"/>
      <c r="Z55" s="213"/>
      <c r="AA55" s="515"/>
      <c r="AB55" s="2193">
        <f>'GENERAL INFO'!O193</f>
        <v>0</v>
      </c>
      <c r="AC55" s="2194"/>
      <c r="AD55" s="2194"/>
      <c r="AE55" s="2194"/>
      <c r="AF55" s="2194"/>
      <c r="AG55" s="2194"/>
      <c r="AH55" s="2194"/>
      <c r="AI55" s="2194"/>
      <c r="AJ55" s="2194"/>
      <c r="AK55" s="2194"/>
      <c r="AL55" s="2194"/>
      <c r="AM55" s="2194"/>
      <c r="AN55" s="433"/>
    </row>
    <row r="56" spans="1:41" ht="15" customHeight="1" x14ac:dyDescent="0.2">
      <c r="A56" s="4"/>
      <c r="B56" s="2278" t="s">
        <v>586</v>
      </c>
      <c r="C56" s="2274" t="s">
        <v>623</v>
      </c>
      <c r="D56" s="2275"/>
      <c r="E56" s="2275"/>
      <c r="F56" s="2275"/>
      <c r="G56" s="2275"/>
      <c r="H56" s="2275"/>
      <c r="I56" s="2275"/>
      <c r="J56" s="2275"/>
      <c r="K56" s="2275"/>
      <c r="L56" s="2275"/>
      <c r="M56" s="2275"/>
      <c r="N56" s="2275"/>
      <c r="O56" s="2275"/>
      <c r="P56" s="2275"/>
      <c r="Q56" s="2275"/>
      <c r="R56" s="2275"/>
      <c r="S56" s="2275"/>
      <c r="T56" s="2275"/>
      <c r="U56" s="2275"/>
      <c r="V56" s="2275"/>
      <c r="W56" s="2275"/>
      <c r="X56" s="2275"/>
      <c r="Y56" s="2275"/>
      <c r="Z56" s="2275"/>
      <c r="AA56" s="2280"/>
      <c r="AB56" s="2197"/>
      <c r="AC56" s="2198"/>
      <c r="AD56" s="2198"/>
      <c r="AE56" s="2198"/>
      <c r="AF56" s="2198"/>
      <c r="AG56" s="2198"/>
      <c r="AH56" s="2198"/>
      <c r="AI56" s="2198"/>
      <c r="AJ56" s="2198"/>
      <c r="AK56" s="2198"/>
      <c r="AL56" s="2198"/>
      <c r="AM56" s="2198"/>
      <c r="AN56" s="1514"/>
    </row>
    <row r="57" spans="1:41" ht="15" customHeight="1" x14ac:dyDescent="0.2">
      <c r="A57" s="4"/>
      <c r="B57" s="2279"/>
      <c r="C57" s="2276"/>
      <c r="D57" s="2277"/>
      <c r="E57" s="2277"/>
      <c r="F57" s="2277"/>
      <c r="G57" s="2277"/>
      <c r="H57" s="2277"/>
      <c r="I57" s="2277"/>
      <c r="J57" s="2277"/>
      <c r="K57" s="2277"/>
      <c r="L57" s="2277"/>
      <c r="M57" s="2277"/>
      <c r="N57" s="2277"/>
      <c r="O57" s="2277"/>
      <c r="P57" s="2277"/>
      <c r="Q57" s="2277"/>
      <c r="R57" s="2277"/>
      <c r="S57" s="2277"/>
      <c r="T57" s="2277"/>
      <c r="U57" s="2277"/>
      <c r="V57" s="2277"/>
      <c r="W57" s="2277"/>
      <c r="X57" s="2277"/>
      <c r="Y57" s="2277"/>
      <c r="Z57" s="2277"/>
      <c r="AA57" s="2281"/>
      <c r="AB57" s="2195"/>
      <c r="AC57" s="2196"/>
      <c r="AD57" s="2196"/>
      <c r="AE57" s="2196"/>
      <c r="AF57" s="2196"/>
      <c r="AG57" s="2196"/>
      <c r="AH57" s="2196"/>
      <c r="AI57" s="2196"/>
      <c r="AJ57" s="2196"/>
      <c r="AK57" s="2196"/>
      <c r="AL57" s="2196"/>
      <c r="AM57" s="2196"/>
      <c r="AN57" s="432"/>
    </row>
    <row r="58" spans="1:41" ht="3" customHeight="1" x14ac:dyDescent="0.2">
      <c r="A58" s="4"/>
      <c r="B58" s="1460"/>
      <c r="C58" s="212"/>
      <c r="D58" s="213"/>
      <c r="E58" s="213"/>
      <c r="F58" s="213"/>
      <c r="G58" s="213"/>
      <c r="H58" s="213"/>
      <c r="I58" s="213"/>
      <c r="J58" s="213"/>
      <c r="K58" s="213"/>
      <c r="L58" s="1461"/>
      <c r="M58" s="213"/>
      <c r="N58" s="213"/>
      <c r="O58" s="213"/>
      <c r="P58" s="213"/>
      <c r="Q58" s="213"/>
      <c r="R58" s="213"/>
      <c r="S58" s="213"/>
      <c r="T58" s="213"/>
      <c r="U58" s="213"/>
      <c r="V58" s="213"/>
      <c r="W58" s="213"/>
      <c r="X58" s="213"/>
      <c r="Y58" s="213"/>
      <c r="Z58" s="213"/>
      <c r="AA58" s="515"/>
      <c r="AB58" s="2193">
        <f>'GENERAL INFO'!O194</f>
        <v>0</v>
      </c>
      <c r="AC58" s="2194"/>
      <c r="AD58" s="2194"/>
      <c r="AE58" s="2194"/>
      <c r="AF58" s="2194"/>
      <c r="AG58" s="2194"/>
      <c r="AH58" s="2194"/>
      <c r="AI58" s="2194"/>
      <c r="AJ58" s="2194"/>
      <c r="AK58" s="2194"/>
      <c r="AL58" s="2194"/>
      <c r="AM58" s="2194"/>
      <c r="AN58" s="433"/>
    </row>
    <row r="59" spans="1:41" ht="15" customHeight="1" x14ac:dyDescent="0.2">
      <c r="A59" s="4"/>
      <c r="B59" s="2202" t="s">
        <v>587</v>
      </c>
      <c r="C59" s="2286" t="s">
        <v>539</v>
      </c>
      <c r="D59" s="2287"/>
      <c r="E59" s="2287"/>
      <c r="F59" s="2287"/>
      <c r="G59" s="2287"/>
      <c r="H59" s="2287"/>
      <c r="I59" s="2287"/>
      <c r="J59" s="2287"/>
      <c r="K59" s="2287"/>
      <c r="L59" s="2287"/>
      <c r="M59" s="2287"/>
      <c r="N59" s="2287"/>
      <c r="O59" s="2287"/>
      <c r="P59" s="2287"/>
      <c r="Q59" s="2287"/>
      <c r="R59" s="2287"/>
      <c r="S59" s="2287"/>
      <c r="T59" s="2287"/>
      <c r="U59" s="2287"/>
      <c r="V59" s="2287"/>
      <c r="W59" s="2287"/>
      <c r="X59" s="2287"/>
      <c r="Y59" s="2287"/>
      <c r="Z59" s="2287"/>
      <c r="AA59" s="2288"/>
      <c r="AB59" s="2197"/>
      <c r="AC59" s="2198"/>
      <c r="AD59" s="2198"/>
      <c r="AE59" s="2198"/>
      <c r="AF59" s="2198"/>
      <c r="AG59" s="2198"/>
      <c r="AH59" s="2198"/>
      <c r="AI59" s="2198"/>
      <c r="AJ59" s="2198"/>
      <c r="AK59" s="2198"/>
      <c r="AL59" s="2198"/>
      <c r="AM59" s="2198"/>
      <c r="AN59" s="1514"/>
    </row>
    <row r="60" spans="1:41" ht="15" customHeight="1" x14ac:dyDescent="0.2">
      <c r="A60" s="4"/>
      <c r="B60" s="2232"/>
      <c r="C60" s="2289"/>
      <c r="D60" s="2290"/>
      <c r="E60" s="2290"/>
      <c r="F60" s="2290"/>
      <c r="G60" s="2290"/>
      <c r="H60" s="2290"/>
      <c r="I60" s="2290"/>
      <c r="J60" s="2290"/>
      <c r="K60" s="2290"/>
      <c r="L60" s="2290"/>
      <c r="M60" s="2290"/>
      <c r="N60" s="2290"/>
      <c r="O60" s="2290"/>
      <c r="P60" s="2290"/>
      <c r="Q60" s="2290"/>
      <c r="R60" s="2290"/>
      <c r="S60" s="2290"/>
      <c r="T60" s="2290"/>
      <c r="U60" s="2290"/>
      <c r="V60" s="2290"/>
      <c r="W60" s="2290"/>
      <c r="X60" s="2290"/>
      <c r="Y60" s="2290"/>
      <c r="Z60" s="2290"/>
      <c r="AA60" s="2291"/>
      <c r="AB60" s="2195"/>
      <c r="AC60" s="2196"/>
      <c r="AD60" s="2196"/>
      <c r="AE60" s="2196"/>
      <c r="AF60" s="2196"/>
      <c r="AG60" s="2196"/>
      <c r="AH60" s="2196"/>
      <c r="AI60" s="2196"/>
      <c r="AJ60" s="2196"/>
      <c r="AK60" s="2196"/>
      <c r="AL60" s="2196"/>
      <c r="AM60" s="2196"/>
      <c r="AN60" s="432"/>
    </row>
    <row r="61" spans="1:41" ht="3" customHeight="1" x14ac:dyDescent="0.2">
      <c r="A61" s="4"/>
      <c r="B61" s="1460"/>
      <c r="C61" s="212"/>
      <c r="D61" s="213"/>
      <c r="E61" s="213"/>
      <c r="F61" s="213"/>
      <c r="G61" s="213"/>
      <c r="H61" s="213"/>
      <c r="I61" s="213"/>
      <c r="J61" s="213"/>
      <c r="K61" s="213"/>
      <c r="L61" s="1461"/>
      <c r="M61" s="213"/>
      <c r="N61" s="213"/>
      <c r="O61" s="213"/>
      <c r="P61" s="213"/>
      <c r="Q61" s="213"/>
      <c r="R61" s="213"/>
      <c r="S61" s="213"/>
      <c r="T61" s="213"/>
      <c r="U61" s="213"/>
      <c r="V61" s="213"/>
      <c r="W61" s="213"/>
      <c r="X61" s="213"/>
      <c r="Y61" s="213"/>
      <c r="Z61" s="213"/>
      <c r="AA61" s="515"/>
      <c r="AB61" s="2193">
        <f>'GENERAL INFO'!O195</f>
        <v>0</v>
      </c>
      <c r="AC61" s="2194"/>
      <c r="AD61" s="2194"/>
      <c r="AE61" s="2194"/>
      <c r="AF61" s="2194"/>
      <c r="AG61" s="2194"/>
      <c r="AH61" s="2194"/>
      <c r="AI61" s="2194"/>
      <c r="AJ61" s="2194"/>
      <c r="AK61" s="2194"/>
      <c r="AL61" s="2194"/>
      <c r="AM61" s="2194"/>
      <c r="AN61" s="433"/>
    </row>
    <row r="62" spans="1:41" ht="15" customHeight="1" x14ac:dyDescent="0.2">
      <c r="A62" s="4"/>
      <c r="B62" s="2202" t="s">
        <v>588</v>
      </c>
      <c r="C62" s="2240" t="s">
        <v>685</v>
      </c>
      <c r="D62" s="2241"/>
      <c r="E62" s="2241"/>
      <c r="F62" s="2241"/>
      <c r="G62" s="2241"/>
      <c r="H62" s="2241"/>
      <c r="I62" s="2241"/>
      <c r="J62" s="2241"/>
      <c r="K62" s="2241"/>
      <c r="L62" s="2241"/>
      <c r="M62" s="2241"/>
      <c r="N62" s="2241"/>
      <c r="O62" s="2241"/>
      <c r="P62" s="2241"/>
      <c r="Q62" s="2241"/>
      <c r="R62" s="2241"/>
      <c r="S62" s="2241"/>
      <c r="T62" s="2241"/>
      <c r="U62" s="2241"/>
      <c r="V62" s="2241"/>
      <c r="W62" s="2241"/>
      <c r="X62" s="2241"/>
      <c r="Y62" s="2241"/>
      <c r="Z62" s="2241"/>
      <c r="AA62" s="2245"/>
      <c r="AB62" s="2197"/>
      <c r="AC62" s="2198"/>
      <c r="AD62" s="2198"/>
      <c r="AE62" s="2198"/>
      <c r="AF62" s="2198"/>
      <c r="AG62" s="2198"/>
      <c r="AH62" s="2198"/>
      <c r="AI62" s="2198"/>
      <c r="AJ62" s="2198"/>
      <c r="AK62" s="2198"/>
      <c r="AL62" s="2198"/>
      <c r="AM62" s="2198"/>
      <c r="AN62" s="1514"/>
    </row>
    <row r="63" spans="1:41" ht="15" customHeight="1" x14ac:dyDescent="0.2">
      <c r="A63" s="4"/>
      <c r="B63" s="2232"/>
      <c r="C63" s="2242"/>
      <c r="D63" s="2243"/>
      <c r="E63" s="2243"/>
      <c r="F63" s="2243"/>
      <c r="G63" s="2243"/>
      <c r="H63" s="2243"/>
      <c r="I63" s="2243"/>
      <c r="J63" s="2243"/>
      <c r="K63" s="2243"/>
      <c r="L63" s="2243"/>
      <c r="M63" s="2243"/>
      <c r="N63" s="2243"/>
      <c r="O63" s="2243"/>
      <c r="P63" s="2243"/>
      <c r="Q63" s="2243"/>
      <c r="R63" s="2243"/>
      <c r="S63" s="2243"/>
      <c r="T63" s="2243"/>
      <c r="U63" s="2243"/>
      <c r="V63" s="2243"/>
      <c r="W63" s="2243"/>
      <c r="X63" s="2243"/>
      <c r="Y63" s="2243"/>
      <c r="Z63" s="2243"/>
      <c r="AA63" s="2246"/>
      <c r="AB63" s="2195"/>
      <c r="AC63" s="2196"/>
      <c r="AD63" s="2196"/>
      <c r="AE63" s="2196"/>
      <c r="AF63" s="2196"/>
      <c r="AG63" s="2196"/>
      <c r="AH63" s="2196"/>
      <c r="AI63" s="2196"/>
      <c r="AJ63" s="2196"/>
      <c r="AK63" s="2196"/>
      <c r="AL63" s="2196"/>
      <c r="AM63" s="2196"/>
      <c r="AN63" s="432"/>
    </row>
    <row r="64" spans="1:41" ht="3" customHeight="1" x14ac:dyDescent="0.2">
      <c r="A64" s="4"/>
      <c r="B64" s="204"/>
      <c r="C64" s="218"/>
      <c r="D64" s="22"/>
      <c r="E64" s="22"/>
      <c r="F64" s="22"/>
      <c r="G64" s="22"/>
      <c r="H64" s="22"/>
      <c r="I64" s="22"/>
      <c r="J64" s="22"/>
      <c r="K64" s="22"/>
      <c r="L64" s="99"/>
      <c r="M64" s="22"/>
      <c r="N64" s="22"/>
      <c r="O64" s="22"/>
      <c r="P64" s="22"/>
      <c r="Q64" s="22"/>
      <c r="R64" s="22"/>
      <c r="S64" s="22"/>
      <c r="T64" s="22"/>
      <c r="U64" s="22"/>
      <c r="V64" s="22"/>
      <c r="W64" s="22"/>
      <c r="X64" s="22"/>
      <c r="Y64" s="22"/>
      <c r="Z64" s="22"/>
      <c r="AA64" s="209"/>
      <c r="AB64" s="2197">
        <f>'GENERAL INFO'!O196</f>
        <v>0</v>
      </c>
      <c r="AC64" s="2198"/>
      <c r="AD64" s="2198"/>
      <c r="AE64" s="2198"/>
      <c r="AF64" s="2198"/>
      <c r="AG64" s="2198"/>
      <c r="AH64" s="2198"/>
      <c r="AI64" s="2198"/>
      <c r="AJ64" s="2198"/>
      <c r="AK64" s="2198"/>
      <c r="AL64" s="2198"/>
      <c r="AM64" s="2198"/>
      <c r="AN64" s="420"/>
    </row>
    <row r="65" spans="1:41" ht="15" customHeight="1" x14ac:dyDescent="0.2">
      <c r="A65" s="4"/>
      <c r="B65" s="2202" t="s">
        <v>589</v>
      </c>
      <c r="C65" s="2240" t="s">
        <v>295</v>
      </c>
      <c r="D65" s="2241"/>
      <c r="E65" s="2241"/>
      <c r="F65" s="2241"/>
      <c r="G65" s="2241"/>
      <c r="H65" s="2241"/>
      <c r="I65" s="2241"/>
      <c r="J65" s="2241"/>
      <c r="K65" s="2241"/>
      <c r="L65" s="2241"/>
      <c r="M65" s="2241"/>
      <c r="N65" s="2241"/>
      <c r="O65" s="2241"/>
      <c r="P65" s="2241"/>
      <c r="Q65" s="2241"/>
      <c r="R65" s="2241"/>
      <c r="S65" s="2241"/>
      <c r="T65" s="2241"/>
      <c r="U65" s="2241"/>
      <c r="V65" s="2241"/>
      <c r="W65" s="2241"/>
      <c r="X65" s="2241"/>
      <c r="Y65" s="2241"/>
      <c r="Z65" s="2241"/>
      <c r="AA65" s="2245"/>
      <c r="AB65" s="2197"/>
      <c r="AC65" s="2198"/>
      <c r="AD65" s="2198"/>
      <c r="AE65" s="2198"/>
      <c r="AF65" s="2198"/>
      <c r="AG65" s="2198"/>
      <c r="AH65" s="2198"/>
      <c r="AI65" s="2198"/>
      <c r="AJ65" s="2198"/>
      <c r="AK65" s="2198"/>
      <c r="AL65" s="2198"/>
      <c r="AM65" s="2198"/>
      <c r="AN65" s="420"/>
    </row>
    <row r="66" spans="1:41" ht="15" customHeight="1" x14ac:dyDescent="0.2">
      <c r="A66" s="4"/>
      <c r="B66" s="2202"/>
      <c r="C66" s="2240"/>
      <c r="D66" s="2241"/>
      <c r="E66" s="2241"/>
      <c r="F66" s="2241"/>
      <c r="G66" s="2241"/>
      <c r="H66" s="2241"/>
      <c r="I66" s="2241"/>
      <c r="J66" s="2241"/>
      <c r="K66" s="2241"/>
      <c r="L66" s="2241"/>
      <c r="M66" s="2241"/>
      <c r="N66" s="2241"/>
      <c r="O66" s="2241"/>
      <c r="P66" s="2241"/>
      <c r="Q66" s="2241"/>
      <c r="R66" s="2241"/>
      <c r="S66" s="2241"/>
      <c r="T66" s="2241"/>
      <c r="U66" s="2241"/>
      <c r="V66" s="2241"/>
      <c r="W66" s="2241"/>
      <c r="X66" s="2241"/>
      <c r="Y66" s="2241"/>
      <c r="Z66" s="2241"/>
      <c r="AA66" s="2245"/>
      <c r="AB66" s="2195"/>
      <c r="AC66" s="2196"/>
      <c r="AD66" s="2196"/>
      <c r="AE66" s="2196"/>
      <c r="AF66" s="2196"/>
      <c r="AG66" s="2196"/>
      <c r="AH66" s="2196"/>
      <c r="AI66" s="2196"/>
      <c r="AJ66" s="2196"/>
      <c r="AK66" s="2196"/>
      <c r="AL66" s="2196"/>
      <c r="AM66" s="2196"/>
      <c r="AN66" s="432"/>
    </row>
    <row r="67" spans="1:41" ht="3" customHeight="1" x14ac:dyDescent="0.2">
      <c r="A67" s="4"/>
      <c r="B67" s="206"/>
      <c r="C67" s="212"/>
      <c r="D67" s="213"/>
      <c r="E67" s="213"/>
      <c r="F67" s="213"/>
      <c r="G67" s="213"/>
      <c r="H67" s="213"/>
      <c r="I67" s="213"/>
      <c r="J67" s="213"/>
      <c r="K67" s="213"/>
      <c r="L67" s="214"/>
      <c r="M67" s="213"/>
      <c r="N67" s="213"/>
      <c r="O67" s="213"/>
      <c r="P67" s="213"/>
      <c r="Q67" s="213"/>
      <c r="R67" s="213"/>
      <c r="S67" s="213"/>
      <c r="T67" s="213"/>
      <c r="U67" s="213"/>
      <c r="V67" s="213"/>
      <c r="W67" s="213"/>
      <c r="X67" s="213"/>
      <c r="Y67" s="213"/>
      <c r="Z67" s="2203" t="s">
        <v>545</v>
      </c>
      <c r="AA67" s="2205"/>
      <c r="AB67" s="2193">
        <f>'GENERAL INFO'!O198</f>
        <v>0</v>
      </c>
      <c r="AC67" s="2194"/>
      <c r="AD67" s="2194"/>
      <c r="AE67" s="2194"/>
      <c r="AF67" s="2194"/>
      <c r="AG67" s="2194"/>
      <c r="AH67" s="2194"/>
      <c r="AI67" s="2194"/>
      <c r="AJ67" s="2194"/>
      <c r="AK67" s="2194"/>
      <c r="AL67" s="2194"/>
      <c r="AM67" s="2194"/>
      <c r="AN67" s="433"/>
    </row>
    <row r="68" spans="1:41" ht="15" customHeight="1" x14ac:dyDescent="0.2">
      <c r="A68" s="4"/>
      <c r="B68" s="2202"/>
      <c r="C68" s="2202" t="s">
        <v>249</v>
      </c>
      <c r="D68" s="2191"/>
      <c r="E68" s="2191"/>
      <c r="F68" s="2191"/>
      <c r="G68" s="2191"/>
      <c r="H68" s="2191"/>
      <c r="I68" s="2191"/>
      <c r="J68" s="2191"/>
      <c r="K68" s="2191"/>
      <c r="L68" s="2191"/>
      <c r="M68" s="2191"/>
      <c r="N68" s="2191"/>
      <c r="O68" s="2191"/>
      <c r="P68" s="2191"/>
      <c r="Q68" s="2191"/>
      <c r="R68" s="2191"/>
      <c r="S68" s="2191"/>
      <c r="T68" s="2191"/>
      <c r="U68" s="2191"/>
      <c r="V68" s="2191"/>
      <c r="W68" s="2191"/>
      <c r="X68" s="2191"/>
      <c r="Y68" s="2192"/>
      <c r="Z68" s="2202"/>
      <c r="AA68" s="2192"/>
      <c r="AB68" s="2197"/>
      <c r="AC68" s="2198"/>
      <c r="AD68" s="2198"/>
      <c r="AE68" s="2198"/>
      <c r="AF68" s="2198"/>
      <c r="AG68" s="2198"/>
      <c r="AH68" s="2198"/>
      <c r="AI68" s="2198"/>
      <c r="AJ68" s="2198"/>
      <c r="AK68" s="2198"/>
      <c r="AL68" s="2198"/>
      <c r="AM68" s="2198"/>
      <c r="AN68" s="420"/>
    </row>
    <row r="69" spans="1:41" ht="15" customHeight="1" x14ac:dyDescent="0.2">
      <c r="A69" s="4"/>
      <c r="B69" s="2232"/>
      <c r="C69" s="2232"/>
      <c r="D69" s="2244"/>
      <c r="E69" s="2244"/>
      <c r="F69" s="2244"/>
      <c r="G69" s="2244"/>
      <c r="H69" s="2244"/>
      <c r="I69" s="2244"/>
      <c r="J69" s="2244"/>
      <c r="K69" s="2244"/>
      <c r="L69" s="2244"/>
      <c r="M69" s="2244"/>
      <c r="N69" s="2244"/>
      <c r="O69" s="2244"/>
      <c r="P69" s="2244"/>
      <c r="Q69" s="2244"/>
      <c r="R69" s="2244"/>
      <c r="S69" s="2244"/>
      <c r="T69" s="2244"/>
      <c r="U69" s="2244"/>
      <c r="V69" s="2244"/>
      <c r="W69" s="2244"/>
      <c r="X69" s="2244"/>
      <c r="Y69" s="2233"/>
      <c r="Z69" s="2232"/>
      <c r="AA69" s="2233"/>
      <c r="AB69" s="2195"/>
      <c r="AC69" s="2196"/>
      <c r="AD69" s="2196"/>
      <c r="AE69" s="2196"/>
      <c r="AF69" s="2196"/>
      <c r="AG69" s="2196"/>
      <c r="AH69" s="2196"/>
      <c r="AI69" s="2196"/>
      <c r="AJ69" s="2196"/>
      <c r="AK69" s="2196"/>
      <c r="AL69" s="2196"/>
      <c r="AM69" s="2196"/>
      <c r="AN69" s="432"/>
    </row>
    <row r="70" spans="1:41" ht="3" customHeight="1" x14ac:dyDescent="0.2">
      <c r="A70" s="4"/>
      <c r="B70" s="193"/>
      <c r="C70" s="193"/>
      <c r="D70" s="194"/>
      <c r="E70" s="194"/>
      <c r="F70" s="194"/>
      <c r="G70" s="194"/>
      <c r="H70" s="194"/>
      <c r="I70" s="194"/>
      <c r="J70" s="194"/>
      <c r="K70" s="194"/>
      <c r="L70" s="193"/>
      <c r="M70" s="194"/>
      <c r="N70" s="194"/>
      <c r="O70" s="194"/>
      <c r="P70" s="194"/>
      <c r="Q70" s="194"/>
      <c r="R70" s="194"/>
      <c r="S70" s="194"/>
      <c r="T70" s="194"/>
      <c r="U70" s="194"/>
      <c r="V70" s="194"/>
      <c r="W70" s="194"/>
      <c r="X70" s="194"/>
      <c r="Y70" s="194"/>
      <c r="Z70" s="194"/>
      <c r="AA70" s="194"/>
      <c r="AB70" s="62"/>
      <c r="AC70" s="62"/>
      <c r="AD70" s="62"/>
      <c r="AE70" s="62"/>
      <c r="AF70" s="62"/>
      <c r="AG70" s="62"/>
      <c r="AH70" s="62"/>
      <c r="AI70" s="62"/>
      <c r="AJ70" s="62"/>
      <c r="AK70" s="62"/>
      <c r="AL70" s="62"/>
      <c r="AM70" s="62"/>
      <c r="AN70" s="62"/>
    </row>
    <row r="71" spans="1:41" ht="12" customHeight="1" x14ac:dyDescent="0.2">
      <c r="A71" s="4"/>
      <c r="B71" s="26"/>
      <c r="C71" s="26"/>
      <c r="D71" s="25"/>
      <c r="E71" s="25"/>
      <c r="F71" s="25"/>
      <c r="G71" s="25"/>
      <c r="H71" s="25"/>
      <c r="I71" s="25"/>
      <c r="J71" s="25"/>
      <c r="K71" s="25"/>
      <c r="L71" s="26"/>
      <c r="M71" s="25"/>
      <c r="N71" s="25"/>
      <c r="O71" s="25"/>
      <c r="P71" s="25"/>
      <c r="Q71" s="25"/>
      <c r="R71" s="25"/>
      <c r="S71" s="25"/>
      <c r="T71" s="25"/>
      <c r="U71" s="25"/>
      <c r="V71" s="25"/>
      <c r="W71" s="25"/>
      <c r="X71" s="25"/>
      <c r="Y71" s="25"/>
      <c r="Z71" s="25"/>
      <c r="AA71" s="25"/>
      <c r="AB71" s="51"/>
      <c r="AC71" s="51"/>
      <c r="AD71" s="51"/>
      <c r="AE71" s="51"/>
      <c r="AF71" s="51"/>
      <c r="AG71" s="51"/>
      <c r="AH71" s="51"/>
      <c r="AI71" s="51"/>
      <c r="AJ71" s="51"/>
      <c r="AK71" s="51"/>
      <c r="AL71" s="51"/>
      <c r="AM71" s="51"/>
      <c r="AN71" s="51"/>
    </row>
    <row r="72" spans="1:41" ht="9.9499999999999993" customHeight="1" x14ac:dyDescent="0.2">
      <c r="A72" s="4"/>
      <c r="B72" s="51"/>
      <c r="C72" s="51"/>
      <c r="D72" s="51"/>
      <c r="E72" s="51"/>
      <c r="F72" s="51"/>
      <c r="G72" s="51"/>
      <c r="H72" s="51"/>
      <c r="I72" s="51"/>
      <c r="J72" s="51"/>
      <c r="K72" s="51"/>
      <c r="L72" s="59"/>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4"/>
    </row>
    <row r="73" spans="1:41" ht="15" customHeight="1" x14ac:dyDescent="0.25">
      <c r="A73" s="4"/>
      <c r="B73" s="105" t="s">
        <v>250</v>
      </c>
      <c r="C73" s="105"/>
      <c r="D73" s="105"/>
      <c r="E73" s="105"/>
      <c r="F73" s="105" t="s">
        <v>627</v>
      </c>
      <c r="G73" s="105"/>
      <c r="H73" s="105"/>
      <c r="I73" s="105"/>
      <c r="J73" s="105"/>
      <c r="K73" s="105"/>
      <c r="L73" s="106"/>
      <c r="M73" s="105"/>
      <c r="N73" s="105"/>
      <c r="O73" s="105"/>
      <c r="P73" s="105"/>
      <c r="Q73" s="105"/>
      <c r="R73" s="105"/>
      <c r="S73" s="105"/>
      <c r="T73" s="105"/>
      <c r="U73" s="105"/>
      <c r="V73" s="105"/>
      <c r="W73" s="105"/>
      <c r="X73" s="113"/>
      <c r="Y73" s="51"/>
      <c r="Z73" s="51"/>
      <c r="AA73" s="51"/>
      <c r="AB73" s="51"/>
      <c r="AC73" s="51"/>
      <c r="AD73" s="51"/>
      <c r="AE73" s="51"/>
      <c r="AF73" s="51"/>
      <c r="AG73" s="51"/>
      <c r="AH73" s="51"/>
      <c r="AI73" s="51"/>
      <c r="AJ73" s="51"/>
      <c r="AK73" s="51"/>
      <c r="AL73" s="51"/>
      <c r="AM73" s="51"/>
      <c r="AN73" s="51"/>
      <c r="AO73" s="4"/>
    </row>
    <row r="74" spans="1:41" ht="3" customHeight="1" x14ac:dyDescent="0.2">
      <c r="A74" s="4"/>
      <c r="B74" s="51"/>
      <c r="C74" s="51"/>
      <c r="D74" s="51"/>
      <c r="E74" s="51"/>
      <c r="F74" s="51"/>
      <c r="G74" s="51"/>
      <c r="H74" s="51"/>
      <c r="I74" s="51"/>
      <c r="J74" s="51"/>
      <c r="K74" s="51"/>
      <c r="L74" s="59"/>
      <c r="M74" s="51"/>
      <c r="N74" s="51"/>
      <c r="O74" s="51"/>
      <c r="P74" s="51"/>
      <c r="Q74" s="51"/>
      <c r="R74" s="51"/>
      <c r="S74" s="51"/>
      <c r="T74" s="51"/>
      <c r="U74" s="51"/>
      <c r="V74" s="51"/>
      <c r="W74" s="51"/>
      <c r="X74" s="51"/>
      <c r="Y74" s="51"/>
      <c r="Z74" s="51"/>
      <c r="AA74" s="51"/>
      <c r="AB74" s="51"/>
      <c r="AC74" s="51"/>
      <c r="AD74" s="51"/>
      <c r="AE74" s="51"/>
      <c r="AF74" s="51"/>
      <c r="AG74" s="51"/>
      <c r="AH74" s="51"/>
      <c r="AI74" s="51"/>
      <c r="AJ74" s="51"/>
      <c r="AK74" s="51"/>
      <c r="AL74" s="51"/>
      <c r="AM74" s="51"/>
      <c r="AN74" s="51"/>
      <c r="AO74" s="4"/>
    </row>
    <row r="75" spans="1:41" ht="3" customHeight="1" x14ac:dyDescent="0.2">
      <c r="A75" s="4"/>
      <c r="B75" s="129"/>
      <c r="C75" s="51"/>
      <c r="D75" s="51"/>
      <c r="E75" s="51"/>
      <c r="F75" s="51"/>
      <c r="G75" s="51"/>
      <c r="H75" s="51"/>
      <c r="I75" s="51"/>
      <c r="J75" s="51"/>
      <c r="K75" s="51"/>
      <c r="L75" s="59"/>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128"/>
      <c r="AO75" s="4"/>
    </row>
    <row r="76" spans="1:41" ht="15" customHeight="1" x14ac:dyDescent="0.2">
      <c r="A76" s="4"/>
      <c r="B76" s="2203" t="s">
        <v>87</v>
      </c>
      <c r="C76" s="2247" t="s">
        <v>251</v>
      </c>
      <c r="D76" s="2206"/>
      <c r="E76" s="2206"/>
      <c r="F76" s="2206"/>
      <c r="G76" s="2206"/>
      <c r="H76" s="2206"/>
      <c r="I76" s="2206"/>
      <c r="J76" s="2206"/>
      <c r="K76" s="2207"/>
      <c r="L76" s="2204" t="s">
        <v>562</v>
      </c>
      <c r="M76" s="2204"/>
      <c r="N76" s="2204"/>
      <c r="O76" s="2204"/>
      <c r="P76" s="2204"/>
      <c r="Q76" s="2204"/>
      <c r="R76" s="2204"/>
      <c r="S76" s="2204"/>
      <c r="T76" s="2247" t="s">
        <v>564</v>
      </c>
      <c r="U76" s="2206"/>
      <c r="V76" s="2206"/>
      <c r="W76" s="2206"/>
      <c r="X76" s="2206"/>
      <c r="Y76" s="2206"/>
      <c r="Z76" s="2206"/>
      <c r="AA76" s="2207"/>
      <c r="AB76" s="2247" t="s">
        <v>255</v>
      </c>
      <c r="AC76" s="2206"/>
      <c r="AD76" s="2206"/>
      <c r="AE76" s="2206"/>
      <c r="AF76" s="2207"/>
      <c r="AG76" s="2206" t="s">
        <v>277</v>
      </c>
      <c r="AH76" s="2206"/>
      <c r="AI76" s="2206"/>
      <c r="AJ76" s="2206"/>
      <c r="AK76" s="2206"/>
      <c r="AL76" s="2206"/>
      <c r="AM76" s="2206"/>
      <c r="AN76" s="2207"/>
      <c r="AO76" s="4"/>
    </row>
    <row r="77" spans="1:41" ht="15" customHeight="1" x14ac:dyDescent="0.2">
      <c r="A77" s="4"/>
      <c r="B77" s="2202"/>
      <c r="C77" s="2202" t="s">
        <v>252</v>
      </c>
      <c r="D77" s="2191"/>
      <c r="E77" s="2191"/>
      <c r="F77" s="2191"/>
      <c r="G77" s="2191"/>
      <c r="H77" s="2191"/>
      <c r="I77" s="2191"/>
      <c r="J77" s="2191"/>
      <c r="K77" s="2192"/>
      <c r="L77" s="2191" t="s">
        <v>563</v>
      </c>
      <c r="M77" s="2191"/>
      <c r="N77" s="2191"/>
      <c r="O77" s="2191"/>
      <c r="P77" s="2191"/>
      <c r="Q77" s="2191"/>
      <c r="R77" s="2191"/>
      <c r="S77" s="2191"/>
      <c r="T77" s="2234" t="s">
        <v>253</v>
      </c>
      <c r="U77" s="2235"/>
      <c r="V77" s="2235"/>
      <c r="W77" s="2235"/>
      <c r="X77" s="2235"/>
      <c r="Y77" s="2235"/>
      <c r="Z77" s="2235"/>
      <c r="AA77" s="2236"/>
      <c r="AB77" s="2234" t="s">
        <v>256</v>
      </c>
      <c r="AC77" s="2235"/>
      <c r="AD77" s="2235"/>
      <c r="AE77" s="2235"/>
      <c r="AF77" s="2236"/>
      <c r="AG77" s="2191" t="s">
        <v>278</v>
      </c>
      <c r="AH77" s="2191"/>
      <c r="AI77" s="2191"/>
      <c r="AJ77" s="2191"/>
      <c r="AK77" s="2191"/>
      <c r="AL77" s="2191"/>
      <c r="AM77" s="2191"/>
      <c r="AN77" s="2192"/>
      <c r="AO77" s="4"/>
    </row>
    <row r="78" spans="1:41" ht="15" customHeight="1" x14ac:dyDescent="0.2">
      <c r="A78" s="4"/>
      <c r="B78" s="2202"/>
      <c r="C78" s="2202"/>
      <c r="D78" s="2191"/>
      <c r="E78" s="2191"/>
      <c r="F78" s="2191"/>
      <c r="G78" s="2191"/>
      <c r="H78" s="2191"/>
      <c r="I78" s="2191"/>
      <c r="J78" s="2191"/>
      <c r="K78" s="2192"/>
      <c r="L78" s="2191"/>
      <c r="M78" s="2191"/>
      <c r="N78" s="2191"/>
      <c r="O78" s="2191"/>
      <c r="P78" s="2191"/>
      <c r="Q78" s="2191"/>
      <c r="R78" s="2191"/>
      <c r="S78" s="2191"/>
      <c r="T78" s="2283" t="s">
        <v>254</v>
      </c>
      <c r="U78" s="2284"/>
      <c r="V78" s="2284"/>
      <c r="W78" s="2284"/>
      <c r="X78" s="2283" t="s">
        <v>234</v>
      </c>
      <c r="Y78" s="2284"/>
      <c r="Z78" s="2284"/>
      <c r="AA78" s="2285"/>
      <c r="AB78" s="2234" t="s">
        <v>625</v>
      </c>
      <c r="AC78" s="2235"/>
      <c r="AD78" s="2235"/>
      <c r="AE78" s="2235"/>
      <c r="AF78" s="2236"/>
      <c r="AG78" s="2191"/>
      <c r="AH78" s="2191"/>
      <c r="AI78" s="2191"/>
      <c r="AJ78" s="2191"/>
      <c r="AK78" s="2191"/>
      <c r="AL78" s="2191"/>
      <c r="AM78" s="2191"/>
      <c r="AN78" s="2192"/>
      <c r="AO78" s="4"/>
    </row>
    <row r="79" spans="1:41" ht="3" customHeight="1" x14ac:dyDescent="0.2">
      <c r="A79" s="4"/>
      <c r="B79" s="228"/>
      <c r="C79" s="229"/>
      <c r="D79" s="194"/>
      <c r="E79" s="194"/>
      <c r="F79" s="194"/>
      <c r="G79" s="194"/>
      <c r="H79" s="194"/>
      <c r="I79" s="194"/>
      <c r="J79" s="194"/>
      <c r="K79" s="196"/>
      <c r="L79" s="230"/>
      <c r="M79" s="62"/>
      <c r="N79" s="62"/>
      <c r="O79" s="62"/>
      <c r="P79" s="231"/>
      <c r="Q79" s="232"/>
      <c r="R79" s="232"/>
      <c r="S79" s="62"/>
      <c r="T79" s="2251" t="s">
        <v>70</v>
      </c>
      <c r="U79" s="2252"/>
      <c r="V79" s="2252"/>
      <c r="W79" s="2253"/>
      <c r="X79" s="2252" t="s">
        <v>71</v>
      </c>
      <c r="Y79" s="2252"/>
      <c r="Z79" s="2252"/>
      <c r="AA79" s="2252"/>
      <c r="AB79" s="233"/>
      <c r="AC79" s="232"/>
      <c r="AD79" s="234"/>
      <c r="AE79" s="232"/>
      <c r="AF79" s="235"/>
      <c r="AG79" s="232"/>
      <c r="AH79" s="62"/>
      <c r="AI79" s="62"/>
      <c r="AJ79" s="62"/>
      <c r="AK79" s="62"/>
      <c r="AL79" s="62"/>
      <c r="AM79" s="62"/>
      <c r="AN79" s="215"/>
      <c r="AO79" s="4"/>
    </row>
    <row r="80" spans="1:41" s="102" customFormat="1" ht="15" customHeight="1" x14ac:dyDescent="0.2">
      <c r="B80" s="236" t="s">
        <v>68</v>
      </c>
      <c r="C80" s="2248" t="s">
        <v>67</v>
      </c>
      <c r="D80" s="2249"/>
      <c r="E80" s="2249"/>
      <c r="F80" s="2249"/>
      <c r="G80" s="2249"/>
      <c r="H80" s="2249"/>
      <c r="I80" s="2249"/>
      <c r="J80" s="2249"/>
      <c r="K80" s="2250"/>
      <c r="L80" s="2249" t="s">
        <v>69</v>
      </c>
      <c r="M80" s="2249"/>
      <c r="N80" s="2249"/>
      <c r="O80" s="2249"/>
      <c r="P80" s="2249"/>
      <c r="Q80" s="2249"/>
      <c r="R80" s="2249"/>
      <c r="S80" s="2249"/>
      <c r="T80" s="2248"/>
      <c r="U80" s="2249"/>
      <c r="V80" s="2249"/>
      <c r="W80" s="2250"/>
      <c r="X80" s="2249"/>
      <c r="Y80" s="2249"/>
      <c r="Z80" s="2249"/>
      <c r="AA80" s="2249"/>
      <c r="AB80" s="2248" t="s">
        <v>104</v>
      </c>
      <c r="AC80" s="2249"/>
      <c r="AD80" s="2249"/>
      <c r="AE80" s="2249"/>
      <c r="AF80" s="2250"/>
      <c r="AG80" s="2249" t="s">
        <v>158</v>
      </c>
      <c r="AH80" s="2249"/>
      <c r="AI80" s="2249"/>
      <c r="AJ80" s="2249"/>
      <c r="AK80" s="2249"/>
      <c r="AL80" s="2249"/>
      <c r="AM80" s="2249"/>
      <c r="AN80" s="2250"/>
    </row>
    <row r="81" spans="1:55" ht="15" customHeight="1" x14ac:dyDescent="0.2">
      <c r="A81" s="4"/>
      <c r="B81" s="2282" t="s">
        <v>584</v>
      </c>
      <c r="C81" s="2254">
        <f>IF(AND(taxyear&gt;="2018",Attachment!Z94&gt;0),"-",IF(AND(taxyear&lt;"2018",Attachment!Z94&gt;0),"Please refer to separate attachment",employer1))</f>
        <v>0</v>
      </c>
      <c r="D81" s="2255"/>
      <c r="E81" s="2255"/>
      <c r="F81" s="2255"/>
      <c r="G81" s="2255"/>
      <c r="H81" s="2255"/>
      <c r="I81" s="2255"/>
      <c r="J81" s="2255"/>
      <c r="K81" s="2256"/>
      <c r="L81" s="2299" t="str">
        <f>IF(Attachment!Z94&gt;0,"-",IF(LEN(emp_taxID1)&gt;1,CONCATENATE(MID(emp_taxID1,1,2),".",MID(emp_taxID1,3,3),".",MID(emp_taxID1,6,3),".",MID(emp_taxID1,9,1),"-",MID(emp_taxID1,10,3),".",MID(emp_taxID1,13,3)),"-"))</f>
        <v>-</v>
      </c>
      <c r="M81" s="2300"/>
      <c r="N81" s="2300"/>
      <c r="O81" s="2300"/>
      <c r="P81" s="2300"/>
      <c r="Q81" s="2300"/>
      <c r="R81" s="2300"/>
      <c r="S81" s="2301"/>
      <c r="T81" s="2305" t="str">
        <f>IF(Attachment!Z94&gt;0,"-",IF(LEN(slip01)&gt;1,CONCATENATE(MID(slip01,1,1),".",MID(slip01,2,1),"-",MID(slip01,3,2),".",MID(slip01,5,2),"-",MID(slip01,7,7)),"-"))</f>
        <v>-</v>
      </c>
      <c r="U81" s="2255"/>
      <c r="V81" s="2255"/>
      <c r="W81" s="2256"/>
      <c r="X81" s="2263">
        <f>IF('GENERAL INFO'!K6="X",IF(Attachment!Z94&gt;0,"-",'GENERAL INFO'!G113),"-")</f>
        <v>0</v>
      </c>
      <c r="Y81" s="2264"/>
      <c r="Z81" s="2264"/>
      <c r="AA81" s="2265"/>
      <c r="AB81" s="2214" t="str">
        <f>IF(('GENERAL INFO'!V133&gt;0),IF(Attachment!Z94&gt;0,"24","21"),"-")</f>
        <v>-</v>
      </c>
      <c r="AC81" s="2215"/>
      <c r="AD81" s="2215"/>
      <c r="AE81" s="2215"/>
      <c r="AF81" s="2216"/>
      <c r="AG81" s="2193">
        <f>IF(Attachment!Z94&gt;0,Attachment!Z94,'GENERAL INFO'!G147)</f>
        <v>0</v>
      </c>
      <c r="AH81" s="2194"/>
      <c r="AI81" s="2194"/>
      <c r="AJ81" s="2194"/>
      <c r="AK81" s="2194"/>
      <c r="AL81" s="2194"/>
      <c r="AM81" s="2194"/>
      <c r="AN81" s="433"/>
      <c r="AO81" s="24"/>
      <c r="AP81" s="24"/>
      <c r="AQ81" s="24"/>
      <c r="AR81" s="24"/>
      <c r="AS81" s="24"/>
      <c r="AT81" s="24"/>
      <c r="AU81" s="24"/>
      <c r="AV81" s="24"/>
      <c r="AW81" s="24"/>
      <c r="AX81" s="24"/>
      <c r="AY81" s="24"/>
      <c r="AZ81" s="24"/>
      <c r="BA81" s="24"/>
      <c r="BB81" s="24"/>
      <c r="BC81" s="24"/>
    </row>
    <row r="82" spans="1:55" ht="15" customHeight="1" x14ac:dyDescent="0.2">
      <c r="A82" s="4"/>
      <c r="B82" s="2279"/>
      <c r="C82" s="2257"/>
      <c r="D82" s="2258"/>
      <c r="E82" s="2258"/>
      <c r="F82" s="2258"/>
      <c r="G82" s="2258"/>
      <c r="H82" s="2258"/>
      <c r="I82" s="2258"/>
      <c r="J82" s="2258"/>
      <c r="K82" s="2259"/>
      <c r="L82" s="2302"/>
      <c r="M82" s="2303"/>
      <c r="N82" s="2303"/>
      <c r="O82" s="2303"/>
      <c r="P82" s="2303"/>
      <c r="Q82" s="2303"/>
      <c r="R82" s="2303"/>
      <c r="S82" s="2304"/>
      <c r="T82" s="2257"/>
      <c r="U82" s="2258"/>
      <c r="V82" s="2258"/>
      <c r="W82" s="2259"/>
      <c r="X82" s="2266"/>
      <c r="Y82" s="2267"/>
      <c r="Z82" s="2267"/>
      <c r="AA82" s="2268"/>
      <c r="AB82" s="2217"/>
      <c r="AC82" s="2218"/>
      <c r="AD82" s="2218"/>
      <c r="AE82" s="2218"/>
      <c r="AF82" s="2219"/>
      <c r="AG82" s="2195"/>
      <c r="AH82" s="2196"/>
      <c r="AI82" s="2196"/>
      <c r="AJ82" s="2196"/>
      <c r="AK82" s="2196"/>
      <c r="AL82" s="2196"/>
      <c r="AM82" s="2196"/>
      <c r="AN82" s="432"/>
      <c r="AO82" s="24"/>
      <c r="AP82" s="24"/>
      <c r="AQ82" s="24"/>
      <c r="AR82" s="24"/>
      <c r="AS82" s="24"/>
      <c r="AT82" s="24"/>
      <c r="AU82" s="24"/>
      <c r="AV82" s="24"/>
      <c r="AW82" s="24"/>
      <c r="AX82" s="24"/>
      <c r="AY82" s="24"/>
      <c r="AZ82" s="24"/>
      <c r="BA82" s="24"/>
      <c r="BB82" s="24"/>
      <c r="BC82" s="24"/>
    </row>
    <row r="83" spans="1:55" ht="15" customHeight="1" x14ac:dyDescent="0.2">
      <c r="A83" s="4"/>
      <c r="B83" s="2282" t="s">
        <v>585</v>
      </c>
      <c r="C83" s="2254" t="str">
        <f>IF(AB81="24",employer1,IF(employer2="","-",employer2))</f>
        <v>-</v>
      </c>
      <c r="D83" s="2255"/>
      <c r="E83" s="2255"/>
      <c r="F83" s="2255"/>
      <c r="G83" s="2255"/>
      <c r="H83" s="2255"/>
      <c r="I83" s="2255"/>
      <c r="J83" s="2255"/>
      <c r="K83" s="2256"/>
      <c r="L83" s="2299" t="str">
        <f>IF(AB81="24",CONCATENATE(MID(emp_taxID1,1,2),".",MID(emp_taxID1,3,3),".",MID(emp_taxID1,6,3),".",MID(emp_taxID1,9,1),"-",MID(emp_taxID1,10,3),".",MID(emp_taxID1,13,3)),"-")</f>
        <v>-</v>
      </c>
      <c r="M83" s="2300"/>
      <c r="N83" s="2300"/>
      <c r="O83" s="2300"/>
      <c r="P83" s="2300"/>
      <c r="Q83" s="2300"/>
      <c r="R83" s="2300"/>
      <c r="S83" s="2301"/>
      <c r="T83" s="2254" t="str">
        <f>IF(AB81="24",IF(LEN(slip01)&gt;1,CONCATENATE(MID(slip01,1,1)&amp;"."&amp;MID(slip01,2,1)&amp;"-"&amp;MID(slip01,3,2)&amp;"."&amp;MID(slip01,5,2)&amp;"-"&amp;MID(slip01,7,7)),"-"),IF(LEN(slip02)&gt;1,CONCATENATE(MID(slip02,1,1)&amp;"."&amp;MID(slip02,2,1)&amp;"-"&amp;MID(slip02,3,2)&amp;"."&amp;MID(slip02,5,2)&amp;"-"&amp;MID(slip02,7,7)),"-"))</f>
        <v>-</v>
      </c>
      <c r="U83" s="2255"/>
      <c r="V83" s="2255"/>
      <c r="W83" s="2256"/>
      <c r="X83" s="2263" t="str">
        <f>IF(AB81="24",'GENERAL INFO'!G113,IF(C83="-","-",'GENERAL INFO'!L113))</f>
        <v>-</v>
      </c>
      <c r="Y83" s="2264"/>
      <c r="Z83" s="2264"/>
      <c r="AA83" s="2265"/>
      <c r="AB83" s="2193" t="str">
        <f>IF(AND(AB81="24",'GENERAL INFO'!V133&gt;0),"21",IF(C83="-","-","21"))</f>
        <v>-</v>
      </c>
      <c r="AC83" s="2194"/>
      <c r="AD83" s="2194"/>
      <c r="AE83" s="2194"/>
      <c r="AF83" s="2220"/>
      <c r="AG83" s="2193">
        <f>IF(AB81="24",'GENERAL INFO'!G147,'GENERAL INFO'!L147)</f>
        <v>0</v>
      </c>
      <c r="AH83" s="2194"/>
      <c r="AI83" s="2194"/>
      <c r="AJ83" s="2194"/>
      <c r="AK83" s="2194"/>
      <c r="AL83" s="2194"/>
      <c r="AM83" s="2194"/>
      <c r="AN83" s="433"/>
      <c r="AO83" s="24"/>
      <c r="AP83" s="2313" t="s">
        <v>1320</v>
      </c>
      <c r="AQ83" s="2313"/>
      <c r="AR83" s="2313"/>
      <c r="AS83" s="2313"/>
      <c r="AT83" s="2313"/>
      <c r="AU83" s="2313"/>
      <c r="AV83" s="2313"/>
      <c r="AW83" s="2313"/>
      <c r="AX83" s="2313"/>
      <c r="AY83" s="2313"/>
      <c r="AZ83" s="2313"/>
      <c r="BA83" s="2313"/>
      <c r="BB83" s="24"/>
      <c r="BC83" s="24"/>
    </row>
    <row r="84" spans="1:55" ht="15" customHeight="1" x14ac:dyDescent="0.2">
      <c r="A84" s="4"/>
      <c r="B84" s="2279"/>
      <c r="C84" s="2257"/>
      <c r="D84" s="2258"/>
      <c r="E84" s="2258"/>
      <c r="F84" s="2258"/>
      <c r="G84" s="2258"/>
      <c r="H84" s="2258"/>
      <c r="I84" s="2258"/>
      <c r="J84" s="2258"/>
      <c r="K84" s="2259"/>
      <c r="L84" s="2302"/>
      <c r="M84" s="2303"/>
      <c r="N84" s="2303"/>
      <c r="O84" s="2303"/>
      <c r="P84" s="2303"/>
      <c r="Q84" s="2303"/>
      <c r="R84" s="2303"/>
      <c r="S84" s="2304"/>
      <c r="T84" s="2257"/>
      <c r="U84" s="2258"/>
      <c r="V84" s="2258"/>
      <c r="W84" s="2259"/>
      <c r="X84" s="2266"/>
      <c r="Y84" s="2267"/>
      <c r="Z84" s="2267"/>
      <c r="AA84" s="2268"/>
      <c r="AB84" s="2195"/>
      <c r="AC84" s="2196"/>
      <c r="AD84" s="2196"/>
      <c r="AE84" s="2196"/>
      <c r="AF84" s="2221"/>
      <c r="AG84" s="2195"/>
      <c r="AH84" s="2196"/>
      <c r="AI84" s="2196"/>
      <c r="AJ84" s="2196"/>
      <c r="AK84" s="2196"/>
      <c r="AL84" s="2196"/>
      <c r="AM84" s="2196"/>
      <c r="AN84" s="432"/>
      <c r="AO84" s="24"/>
      <c r="AP84" s="2313"/>
      <c r="AQ84" s="2313"/>
      <c r="AR84" s="2313"/>
      <c r="AS84" s="2313"/>
      <c r="AT84" s="2313"/>
      <c r="AU84" s="2313"/>
      <c r="AV84" s="2313"/>
      <c r="AW84" s="2313"/>
      <c r="AX84" s="2313"/>
      <c r="AY84" s="2313"/>
      <c r="AZ84" s="2313"/>
      <c r="BA84" s="2313"/>
      <c r="BB84" s="24"/>
      <c r="BC84" s="24"/>
    </row>
    <row r="85" spans="1:55" ht="3" customHeight="1" x14ac:dyDescent="0.2">
      <c r="A85" s="4"/>
      <c r="B85" s="1460"/>
      <c r="C85" s="1470"/>
      <c r="D85" s="1471"/>
      <c r="E85" s="1471"/>
      <c r="F85" s="1471"/>
      <c r="G85" s="1471"/>
      <c r="H85" s="1471"/>
      <c r="I85" s="1471"/>
      <c r="J85" s="1471"/>
      <c r="K85" s="1472"/>
      <c r="L85" s="1475"/>
      <c r="M85" s="1475"/>
      <c r="N85" s="1475"/>
      <c r="O85" s="1475"/>
      <c r="P85" s="1475"/>
      <c r="Q85" s="1475"/>
      <c r="R85" s="1475"/>
      <c r="S85" s="1475"/>
      <c r="T85" s="1470"/>
      <c r="U85" s="1471"/>
      <c r="V85" s="1471"/>
      <c r="W85" s="1472"/>
      <c r="X85" s="1485"/>
      <c r="Y85" s="1559"/>
      <c r="Z85" s="1485"/>
      <c r="AA85" s="1485"/>
      <c r="AB85" s="1464"/>
      <c r="AC85" s="1465"/>
      <c r="AD85" s="1560"/>
      <c r="AE85" s="1465"/>
      <c r="AF85" s="1466"/>
      <c r="AG85" s="2193">
        <f>IF(C83=employer1,'GENERAL INFO'!L147,'GENERAL INFO'!Q147)</f>
        <v>0</v>
      </c>
      <c r="AH85" s="2194"/>
      <c r="AI85" s="2194"/>
      <c r="AJ85" s="2194"/>
      <c r="AK85" s="2194"/>
      <c r="AL85" s="2194"/>
      <c r="AM85" s="2194"/>
      <c r="AN85" s="796"/>
      <c r="AO85" s="24"/>
      <c r="AP85" s="2313"/>
      <c r="AQ85" s="2313"/>
      <c r="AR85" s="2313"/>
      <c r="AS85" s="2313"/>
      <c r="AT85" s="2313"/>
      <c r="AU85" s="2313"/>
      <c r="AV85" s="2313"/>
      <c r="AW85" s="2313"/>
      <c r="AX85" s="2313"/>
      <c r="AY85" s="2313"/>
      <c r="AZ85" s="2313"/>
      <c r="BA85" s="2313"/>
      <c r="BB85" s="24"/>
      <c r="BC85" s="24"/>
    </row>
    <row r="86" spans="1:55" ht="15" customHeight="1" x14ac:dyDescent="0.2">
      <c r="A86" s="4"/>
      <c r="B86" s="2278" t="s">
        <v>586</v>
      </c>
      <c r="C86" s="2260" t="str">
        <f>IF(C83=employer2,employer3,IF(C83=employer1,employer2,"-"))</f>
        <v>-</v>
      </c>
      <c r="D86" s="2261"/>
      <c r="E86" s="2261"/>
      <c r="F86" s="2261"/>
      <c r="G86" s="2261"/>
      <c r="H86" s="2261"/>
      <c r="I86" s="2261"/>
      <c r="J86" s="2261"/>
      <c r="K86" s="2262"/>
      <c r="L86" s="2312" t="str">
        <f>IF(C83=employer1,IF(LEN(emp_taxID2)&gt;1,CONCATENATE(MID(emp_taxID2,1,2),".",MID(emp_taxID2,3,3),".",MID(emp_taxID2,6,3),".",MID(emp_taxID2,9,1),"-",MID(emp_taxID2,10,3),".",MID(emp_taxID2,13,3)),"-"),IF(LEN(emp_taxID3)&gt;1,CONCATENATE(MID(emp_taxID3,1,2),".",MID(emp_taxID3,3,3),".",MID(emp_taxID3,6,3),".",MID(emp_taxID3,9,1),"-",MID(emp_taxID3,10,3),".",MID(emp_taxID3,13,3)),"-"))</f>
        <v>-</v>
      </c>
      <c r="M86" s="2307"/>
      <c r="N86" s="2307"/>
      <c r="O86" s="2307"/>
      <c r="P86" s="2307"/>
      <c r="Q86" s="2307"/>
      <c r="R86" s="2307"/>
      <c r="S86" s="2308"/>
      <c r="T86" s="2260" t="str">
        <f>IF(C83=employer1,IF(LEN(slip02)&gt;1,CONCATENATE(MID(slip02,1,1),".",MID(slip02,2,1),"-",MID(slip02,3,2),".",MID(slip02,5,2),"-",MID(slip02,7,7)),"-"),IF(LEN(slip03)&gt;1,CONCATENATE(MID(slip03,1,1),".",MID(slip03,2,1),"-",MID(slip03,3,2),".",MID(slip03,5,2),"-",MID(slip03,7,7)),"-"))</f>
        <v>-</v>
      </c>
      <c r="U86" s="2261"/>
      <c r="V86" s="2261"/>
      <c r="W86" s="2262"/>
      <c r="X86" s="2292" t="str">
        <f>IF(C83=employer1,'GENERAL INFO'!L113,'GENERAL INFO'!Q113)</f>
        <v>-</v>
      </c>
      <c r="Y86" s="2293"/>
      <c r="Z86" s="2293"/>
      <c r="AA86" s="2294"/>
      <c r="AB86" s="2197" t="str">
        <f>IF(C86="-","-","21")</f>
        <v>-</v>
      </c>
      <c r="AC86" s="2198"/>
      <c r="AD86" s="2198"/>
      <c r="AE86" s="2198"/>
      <c r="AF86" s="2222"/>
      <c r="AG86" s="2197"/>
      <c r="AH86" s="2198"/>
      <c r="AI86" s="2198"/>
      <c r="AJ86" s="2198"/>
      <c r="AK86" s="2198"/>
      <c r="AL86" s="2198"/>
      <c r="AM86" s="2198"/>
      <c r="AN86" s="1514"/>
      <c r="AO86" s="24"/>
      <c r="AP86" s="2313"/>
      <c r="AQ86" s="2313"/>
      <c r="AR86" s="2313"/>
      <c r="AS86" s="2313"/>
      <c r="AT86" s="2313"/>
      <c r="AU86" s="2313"/>
      <c r="AV86" s="2313"/>
      <c r="AW86" s="2313"/>
      <c r="AX86" s="2313"/>
      <c r="AY86" s="2313"/>
      <c r="AZ86" s="2313"/>
      <c r="BA86" s="2313"/>
      <c r="BB86" s="24"/>
      <c r="BC86" s="24"/>
    </row>
    <row r="87" spans="1:55" ht="15" customHeight="1" x14ac:dyDescent="0.2">
      <c r="A87" s="4"/>
      <c r="B87" s="2279"/>
      <c r="C87" s="2257"/>
      <c r="D87" s="2258"/>
      <c r="E87" s="2258"/>
      <c r="F87" s="2258"/>
      <c r="G87" s="2258"/>
      <c r="H87" s="2258"/>
      <c r="I87" s="2258"/>
      <c r="J87" s="2258"/>
      <c r="K87" s="2259"/>
      <c r="L87" s="2302"/>
      <c r="M87" s="2303"/>
      <c r="N87" s="2303"/>
      <c r="O87" s="2303"/>
      <c r="P87" s="2303"/>
      <c r="Q87" s="2303"/>
      <c r="R87" s="2303"/>
      <c r="S87" s="2304"/>
      <c r="T87" s="2257"/>
      <c r="U87" s="2258"/>
      <c r="V87" s="2258"/>
      <c r="W87" s="2259"/>
      <c r="X87" s="2266"/>
      <c r="Y87" s="2267"/>
      <c r="Z87" s="2267"/>
      <c r="AA87" s="2268"/>
      <c r="AB87" s="2195"/>
      <c r="AC87" s="2196"/>
      <c r="AD87" s="2196"/>
      <c r="AE87" s="2196"/>
      <c r="AF87" s="2221"/>
      <c r="AG87" s="2195"/>
      <c r="AH87" s="2196"/>
      <c r="AI87" s="2196"/>
      <c r="AJ87" s="2196"/>
      <c r="AK87" s="2196"/>
      <c r="AL87" s="2196"/>
      <c r="AM87" s="2196"/>
      <c r="AN87" s="432"/>
      <c r="AO87" s="24"/>
      <c r="AP87" s="24"/>
      <c r="AQ87" s="24"/>
      <c r="AR87" s="24"/>
      <c r="AS87" s="24"/>
      <c r="AT87" s="24"/>
      <c r="AU87" s="24"/>
      <c r="AV87" s="24"/>
      <c r="AW87" s="24"/>
      <c r="AX87" s="24"/>
      <c r="AY87" s="24"/>
      <c r="AZ87" s="24"/>
      <c r="BA87" s="24"/>
      <c r="BB87" s="24"/>
      <c r="BC87" s="24"/>
    </row>
    <row r="88" spans="1:55" ht="3" customHeight="1" x14ac:dyDescent="0.2">
      <c r="A88" s="4"/>
      <c r="B88" s="1460"/>
      <c r="C88" s="2254" t="str">
        <f>IF(C86=employer3,"-",employer3)</f>
        <v>-</v>
      </c>
      <c r="D88" s="2255"/>
      <c r="E88" s="2255"/>
      <c r="F88" s="2255"/>
      <c r="G88" s="2255"/>
      <c r="H88" s="2255"/>
      <c r="I88" s="2255"/>
      <c r="J88" s="2255"/>
      <c r="K88" s="2256"/>
      <c r="L88" s="1475"/>
      <c r="M88" s="1475"/>
      <c r="N88" s="1475"/>
      <c r="O88" s="1475"/>
      <c r="P88" s="1475"/>
      <c r="Q88" s="1475"/>
      <c r="R88" s="1475"/>
      <c r="S88" s="1475"/>
      <c r="T88" s="1470"/>
      <c r="U88" s="1471"/>
      <c r="V88" s="1471"/>
      <c r="W88" s="1472"/>
      <c r="X88" s="1485"/>
      <c r="Y88" s="1559"/>
      <c r="Z88" s="1485"/>
      <c r="AA88" s="1485"/>
      <c r="AB88" s="795"/>
      <c r="AC88" s="436"/>
      <c r="AD88" s="1560"/>
      <c r="AE88" s="436"/>
      <c r="AF88" s="796"/>
      <c r="AG88" s="436"/>
      <c r="AH88" s="436"/>
      <c r="AI88" s="436"/>
      <c r="AJ88" s="436"/>
      <c r="AK88" s="436"/>
      <c r="AL88" s="436"/>
      <c r="AM88" s="436"/>
      <c r="AN88" s="796"/>
      <c r="AO88" s="24"/>
      <c r="AP88" s="24"/>
      <c r="AQ88" s="24"/>
      <c r="AR88" s="24"/>
      <c r="AS88" s="24"/>
      <c r="AT88" s="24"/>
      <c r="AU88" s="24"/>
      <c r="AV88" s="24"/>
      <c r="AW88" s="24"/>
      <c r="AX88" s="24"/>
      <c r="AY88" s="24"/>
      <c r="AZ88" s="24"/>
      <c r="BA88" s="24"/>
      <c r="BB88" s="24"/>
      <c r="BC88" s="24"/>
    </row>
    <row r="89" spans="1:55" ht="15" customHeight="1" x14ac:dyDescent="0.2">
      <c r="A89" s="4"/>
      <c r="B89" s="2278" t="s">
        <v>587</v>
      </c>
      <c r="C89" s="2260"/>
      <c r="D89" s="2261"/>
      <c r="E89" s="2261"/>
      <c r="F89" s="2261"/>
      <c r="G89" s="2261"/>
      <c r="H89" s="2261"/>
      <c r="I89" s="2261"/>
      <c r="J89" s="2261"/>
      <c r="K89" s="2262"/>
      <c r="L89" s="2312" t="str">
        <f>IF(C86=employer3,"-",IF(LEN(emp_taxID3)&gt;1,CONCATENATE(MID(emp_taxID3,1,2),".",MID(emp_taxID3,3,3),".",MID(emp_taxID3,6,3),".",MID(emp_taxID3,9,1),"-",MID(emp_taxID3,10,3),".",MID(emp_taxID3,13,3)),"-"))</f>
        <v>-</v>
      </c>
      <c r="M89" s="2307"/>
      <c r="N89" s="2307"/>
      <c r="O89" s="2307"/>
      <c r="P89" s="2307"/>
      <c r="Q89" s="2307"/>
      <c r="R89" s="2307"/>
      <c r="S89" s="2308"/>
      <c r="T89" s="2260" t="str">
        <f>IF(C86=employer3,"-",IF(LEN(slip03)&gt;1,CONCATENATE(MID(slip03,1,1),".",MID(slip03,2,1),"-",MID(slip03,3,2),".",MID(slip03,5,2),"-",MID(slip03,7,7)),"-"))</f>
        <v>-</v>
      </c>
      <c r="U89" s="2261"/>
      <c r="V89" s="2261"/>
      <c r="W89" s="2262"/>
      <c r="X89" s="2292" t="str">
        <f>IF(C86=employer3,"-",'GENERAL INFO'!Q113)</f>
        <v>-</v>
      </c>
      <c r="Y89" s="2293"/>
      <c r="Z89" s="2293"/>
      <c r="AA89" s="2294"/>
      <c r="AB89" s="2208" t="str">
        <f>IF(C88="-","-","21")</f>
        <v>-</v>
      </c>
      <c r="AC89" s="2209"/>
      <c r="AD89" s="2209"/>
      <c r="AE89" s="2209"/>
      <c r="AF89" s="2210"/>
      <c r="AG89" s="2197">
        <f>IF(C86=employer2,'GENERAL INFO'!Q147,0)</f>
        <v>0</v>
      </c>
      <c r="AH89" s="2198"/>
      <c r="AI89" s="2198"/>
      <c r="AJ89" s="2198"/>
      <c r="AK89" s="2198"/>
      <c r="AL89" s="2198"/>
      <c r="AM89" s="2198"/>
      <c r="AN89" s="1514"/>
      <c r="AO89" s="24"/>
      <c r="AP89" s="24"/>
      <c r="AQ89" s="24"/>
      <c r="AR89" s="24"/>
      <c r="AS89" s="24"/>
      <c r="AT89" s="24"/>
      <c r="AU89" s="24"/>
      <c r="AV89" s="24"/>
      <c r="AW89" s="24"/>
      <c r="AX89" s="24"/>
      <c r="AY89" s="24"/>
      <c r="AZ89" s="24"/>
      <c r="BA89" s="24"/>
      <c r="BB89" s="24"/>
      <c r="BC89" s="24"/>
    </row>
    <row r="90" spans="1:55" ht="15" customHeight="1" x14ac:dyDescent="0.2">
      <c r="A90" s="4"/>
      <c r="B90" s="2279"/>
      <c r="C90" s="2257"/>
      <c r="D90" s="2258"/>
      <c r="E90" s="2258"/>
      <c r="F90" s="2258"/>
      <c r="G90" s="2258"/>
      <c r="H90" s="2258"/>
      <c r="I90" s="2258"/>
      <c r="J90" s="2258"/>
      <c r="K90" s="2259"/>
      <c r="L90" s="2302"/>
      <c r="M90" s="2303"/>
      <c r="N90" s="2303"/>
      <c r="O90" s="2303"/>
      <c r="P90" s="2303"/>
      <c r="Q90" s="2303"/>
      <c r="R90" s="2303"/>
      <c r="S90" s="2304"/>
      <c r="T90" s="2257"/>
      <c r="U90" s="2258"/>
      <c r="V90" s="2258"/>
      <c r="W90" s="2259"/>
      <c r="X90" s="2266"/>
      <c r="Y90" s="2267"/>
      <c r="Z90" s="2267"/>
      <c r="AA90" s="2268"/>
      <c r="AB90" s="2217"/>
      <c r="AC90" s="2218"/>
      <c r="AD90" s="2218"/>
      <c r="AE90" s="2218"/>
      <c r="AF90" s="2219"/>
      <c r="AG90" s="2195"/>
      <c r="AH90" s="2196"/>
      <c r="AI90" s="2196"/>
      <c r="AJ90" s="2196"/>
      <c r="AK90" s="2196"/>
      <c r="AL90" s="2196"/>
      <c r="AM90" s="2196"/>
      <c r="AN90" s="432"/>
      <c r="AO90" s="24"/>
      <c r="AP90" s="24"/>
      <c r="AQ90" s="24"/>
      <c r="AR90" s="24"/>
      <c r="AS90" s="24"/>
      <c r="AT90" s="24"/>
      <c r="AU90" s="24"/>
      <c r="AV90" s="24"/>
      <c r="AW90" s="24"/>
      <c r="AX90" s="24"/>
      <c r="AY90" s="24"/>
      <c r="AZ90" s="24"/>
      <c r="BA90" s="24"/>
      <c r="BB90" s="24"/>
      <c r="BC90" s="24"/>
    </row>
    <row r="91" spans="1:55" ht="3" customHeight="1" x14ac:dyDescent="0.2">
      <c r="A91" s="4"/>
      <c r="B91" s="204"/>
      <c r="C91" s="760"/>
      <c r="D91" s="761"/>
      <c r="E91" s="761"/>
      <c r="F91" s="761"/>
      <c r="G91" s="761"/>
      <c r="H91" s="761"/>
      <c r="I91" s="761"/>
      <c r="J91" s="761"/>
      <c r="K91" s="762"/>
      <c r="L91" s="763"/>
      <c r="M91" s="763"/>
      <c r="N91" s="763"/>
      <c r="O91" s="763"/>
      <c r="P91" s="763"/>
      <c r="Q91" s="763"/>
      <c r="R91" s="763"/>
      <c r="S91" s="763"/>
      <c r="T91" s="567"/>
      <c r="U91" s="568"/>
      <c r="V91" s="568"/>
      <c r="W91" s="569"/>
      <c r="X91" s="570"/>
      <c r="Y91" s="571"/>
      <c r="Z91" s="570"/>
      <c r="AA91" s="570"/>
      <c r="AB91" s="439"/>
      <c r="AC91" s="414"/>
      <c r="AD91" s="441"/>
      <c r="AE91" s="414"/>
      <c r="AF91" s="440"/>
      <c r="AG91" s="54"/>
      <c r="AH91" s="54"/>
      <c r="AI91" s="54"/>
      <c r="AJ91" s="54"/>
      <c r="AK91" s="54"/>
      <c r="AL91" s="54"/>
      <c r="AM91" s="54"/>
      <c r="AN91" s="443"/>
    </row>
    <row r="92" spans="1:55" ht="15" customHeight="1" x14ac:dyDescent="0.2">
      <c r="A92" s="4"/>
      <c r="B92" s="204" t="s">
        <v>588</v>
      </c>
      <c r="C92" s="2295" t="s">
        <v>33</v>
      </c>
      <c r="D92" s="2261"/>
      <c r="E92" s="2261"/>
      <c r="F92" s="2261"/>
      <c r="G92" s="2261"/>
      <c r="H92" s="2261"/>
      <c r="I92" s="2261"/>
      <c r="J92" s="2261"/>
      <c r="K92" s="2262"/>
      <c r="L92" s="2306" t="s">
        <v>33</v>
      </c>
      <c r="M92" s="2307"/>
      <c r="N92" s="2307"/>
      <c r="O92" s="2307"/>
      <c r="P92" s="2307"/>
      <c r="Q92" s="2307"/>
      <c r="R92" s="2307"/>
      <c r="S92" s="2308"/>
      <c r="T92" s="2295" t="s">
        <v>33</v>
      </c>
      <c r="U92" s="2261"/>
      <c r="V92" s="2261"/>
      <c r="W92" s="2262"/>
      <c r="X92" s="2260" t="s">
        <v>33</v>
      </c>
      <c r="Y92" s="2261"/>
      <c r="Z92" s="2261"/>
      <c r="AA92" s="2262"/>
      <c r="AB92" s="2208" t="s">
        <v>33</v>
      </c>
      <c r="AC92" s="2209"/>
      <c r="AD92" s="2209"/>
      <c r="AE92" s="2209"/>
      <c r="AF92" s="2210"/>
      <c r="AG92" s="2197">
        <v>0</v>
      </c>
      <c r="AH92" s="2198"/>
      <c r="AI92" s="2198"/>
      <c r="AJ92" s="2198"/>
      <c r="AK92" s="2198"/>
      <c r="AL92" s="2198"/>
      <c r="AM92" s="2198"/>
      <c r="AN92" s="420"/>
      <c r="AO92" s="4"/>
    </row>
    <row r="93" spans="1:55" ht="15" customHeight="1" x14ac:dyDescent="0.2">
      <c r="A93" s="4"/>
      <c r="B93" s="207" t="s">
        <v>664</v>
      </c>
      <c r="C93" s="2296"/>
      <c r="D93" s="2297"/>
      <c r="E93" s="2297"/>
      <c r="F93" s="2297"/>
      <c r="G93" s="2297"/>
      <c r="H93" s="2297"/>
      <c r="I93" s="2297"/>
      <c r="J93" s="2297"/>
      <c r="K93" s="2298"/>
      <c r="L93" s="2309"/>
      <c r="M93" s="2310"/>
      <c r="N93" s="2310"/>
      <c r="O93" s="2310"/>
      <c r="P93" s="2310"/>
      <c r="Q93" s="2310"/>
      <c r="R93" s="2310"/>
      <c r="S93" s="2311"/>
      <c r="T93" s="2296"/>
      <c r="U93" s="2297"/>
      <c r="V93" s="2297"/>
      <c r="W93" s="2298"/>
      <c r="X93" s="2296"/>
      <c r="Y93" s="2297"/>
      <c r="Z93" s="2297"/>
      <c r="AA93" s="2298"/>
      <c r="AB93" s="2211"/>
      <c r="AC93" s="2212"/>
      <c r="AD93" s="2212"/>
      <c r="AE93" s="2212"/>
      <c r="AF93" s="2213"/>
      <c r="AG93" s="2200"/>
      <c r="AH93" s="2201"/>
      <c r="AI93" s="2201"/>
      <c r="AJ93" s="2201"/>
      <c r="AK93" s="2201"/>
      <c r="AL93" s="2201"/>
      <c r="AM93" s="2201"/>
      <c r="AN93" s="423"/>
      <c r="AO93" s="4"/>
    </row>
    <row r="94" spans="1:55" ht="3" customHeight="1" x14ac:dyDescent="0.2">
      <c r="A94" s="4"/>
      <c r="B94" s="211"/>
      <c r="C94" s="2203" t="s">
        <v>257</v>
      </c>
      <c r="D94" s="2204"/>
      <c r="E94" s="2204"/>
      <c r="F94" s="2204"/>
      <c r="G94" s="2204"/>
      <c r="H94" s="2204"/>
      <c r="I94" s="2204"/>
      <c r="J94" s="2204"/>
      <c r="K94" s="2204"/>
      <c r="L94" s="2204"/>
      <c r="M94" s="2204"/>
      <c r="N94" s="2204"/>
      <c r="O94" s="2204"/>
      <c r="P94" s="2204"/>
      <c r="Q94" s="2204"/>
      <c r="R94" s="2204"/>
      <c r="S94" s="2204"/>
      <c r="T94" s="2204"/>
      <c r="U94" s="2204"/>
      <c r="V94" s="2204"/>
      <c r="W94" s="2204"/>
      <c r="X94" s="2204"/>
      <c r="Y94" s="2204"/>
      <c r="Z94" s="2204"/>
      <c r="AA94" s="2205"/>
      <c r="AB94" s="237"/>
      <c r="AC94" s="238"/>
      <c r="AD94" s="238"/>
      <c r="AE94" s="2203" t="s">
        <v>546</v>
      </c>
      <c r="AF94" s="2205"/>
      <c r="AG94" s="437"/>
      <c r="AH94" s="437"/>
      <c r="AI94" s="437"/>
      <c r="AJ94" s="438"/>
      <c r="AK94" s="438"/>
      <c r="AL94" s="438"/>
      <c r="AM94" s="438"/>
      <c r="AN94" s="215"/>
      <c r="AO94" s="4"/>
    </row>
    <row r="95" spans="1:55" ht="15" customHeight="1" x14ac:dyDescent="0.25">
      <c r="A95" s="4"/>
      <c r="B95" s="204"/>
      <c r="C95" s="2202"/>
      <c r="D95" s="2191"/>
      <c r="E95" s="2191"/>
      <c r="F95" s="2191"/>
      <c r="G95" s="2191"/>
      <c r="H95" s="2191"/>
      <c r="I95" s="2191"/>
      <c r="J95" s="2191"/>
      <c r="K95" s="2191"/>
      <c r="L95" s="2191"/>
      <c r="M95" s="2191"/>
      <c r="N95" s="2191"/>
      <c r="O95" s="2191"/>
      <c r="P95" s="2191"/>
      <c r="Q95" s="2191"/>
      <c r="R95" s="2191"/>
      <c r="S95" s="2191"/>
      <c r="T95" s="2191"/>
      <c r="U95" s="2191"/>
      <c r="V95" s="2191"/>
      <c r="W95" s="2191"/>
      <c r="X95" s="2191"/>
      <c r="Y95" s="2191"/>
      <c r="Z95" s="2191"/>
      <c r="AA95" s="2192"/>
      <c r="AB95" s="226"/>
      <c r="AC95" s="143"/>
      <c r="AD95" s="143"/>
      <c r="AE95" s="2202"/>
      <c r="AF95" s="2192"/>
      <c r="AG95" s="2197">
        <f>SUM(AG81:AN90)</f>
        <v>0</v>
      </c>
      <c r="AH95" s="2198"/>
      <c r="AI95" s="2198"/>
      <c r="AJ95" s="2198"/>
      <c r="AK95" s="2198"/>
      <c r="AL95" s="2198"/>
      <c r="AM95" s="2198"/>
      <c r="AN95" s="405"/>
      <c r="AO95" s="4"/>
    </row>
    <row r="96" spans="1:55" ht="15" customHeight="1" x14ac:dyDescent="0.25">
      <c r="A96" s="4"/>
      <c r="B96" s="208"/>
      <c r="C96" s="2202"/>
      <c r="D96" s="2191"/>
      <c r="E96" s="2191"/>
      <c r="F96" s="2191"/>
      <c r="G96" s="2191"/>
      <c r="H96" s="2191"/>
      <c r="I96" s="2191"/>
      <c r="J96" s="2191"/>
      <c r="K96" s="2191"/>
      <c r="L96" s="2191"/>
      <c r="M96" s="2191"/>
      <c r="N96" s="2191"/>
      <c r="O96" s="2191"/>
      <c r="P96" s="2191"/>
      <c r="Q96" s="2191"/>
      <c r="R96" s="2191"/>
      <c r="S96" s="2191"/>
      <c r="T96" s="2191"/>
      <c r="U96" s="2191"/>
      <c r="V96" s="2191"/>
      <c r="W96" s="2191"/>
      <c r="X96" s="2191"/>
      <c r="Y96" s="2191"/>
      <c r="Z96" s="2191"/>
      <c r="AA96" s="2192"/>
      <c r="AB96" s="226"/>
      <c r="AC96" s="143"/>
      <c r="AD96" s="143"/>
      <c r="AE96" s="2202"/>
      <c r="AF96" s="2192"/>
      <c r="AG96" s="2197"/>
      <c r="AH96" s="2198"/>
      <c r="AI96" s="2198"/>
      <c r="AJ96" s="2198"/>
      <c r="AK96" s="2198"/>
      <c r="AL96" s="2198"/>
      <c r="AM96" s="2198"/>
      <c r="AN96" s="405"/>
      <c r="AO96" s="4"/>
    </row>
    <row r="97" spans="1:41" s="8" customFormat="1" ht="3" customHeight="1" x14ac:dyDescent="0.2">
      <c r="A97" s="51"/>
      <c r="B97" s="220"/>
      <c r="C97" s="2232"/>
      <c r="D97" s="2244"/>
      <c r="E97" s="2244"/>
      <c r="F97" s="2244"/>
      <c r="G97" s="2244"/>
      <c r="H97" s="2244"/>
      <c r="I97" s="2244"/>
      <c r="J97" s="2244"/>
      <c r="K97" s="2244"/>
      <c r="L97" s="2244"/>
      <c r="M97" s="2244"/>
      <c r="N97" s="2244"/>
      <c r="O97" s="2244"/>
      <c r="P97" s="2244"/>
      <c r="Q97" s="2244"/>
      <c r="R97" s="2244"/>
      <c r="S97" s="2244"/>
      <c r="T97" s="2244"/>
      <c r="U97" s="2244"/>
      <c r="V97" s="2244"/>
      <c r="W97" s="2244"/>
      <c r="X97" s="2244"/>
      <c r="Y97" s="2244"/>
      <c r="Z97" s="2244"/>
      <c r="AA97" s="2233"/>
      <c r="AB97" s="227"/>
      <c r="AC97" s="221"/>
      <c r="AD97" s="221"/>
      <c r="AE97" s="2232"/>
      <c r="AF97" s="2233"/>
      <c r="AG97" s="222"/>
      <c r="AH97" s="222"/>
      <c r="AI97" s="222"/>
      <c r="AJ97" s="60"/>
      <c r="AK97" s="60"/>
      <c r="AL97" s="60"/>
      <c r="AM97" s="60"/>
      <c r="AN97" s="205"/>
      <c r="AO97" s="51"/>
    </row>
    <row r="98" spans="1:41" s="8" customFormat="1" ht="12.75" customHeight="1" x14ac:dyDescent="0.2">
      <c r="A98" s="51"/>
      <c r="B98" s="22"/>
      <c r="C98" s="414"/>
      <c r="D98" s="414"/>
      <c r="E98" s="414"/>
      <c r="F98" s="414"/>
      <c r="G98" s="414"/>
      <c r="H98" s="414"/>
      <c r="I98" s="414"/>
      <c r="J98" s="414"/>
      <c r="K98" s="414"/>
      <c r="L98" s="414"/>
      <c r="M98" s="414"/>
      <c r="N98" s="414"/>
      <c r="O98" s="414"/>
      <c r="P98" s="414"/>
      <c r="Q98" s="414"/>
      <c r="R98" s="414"/>
      <c r="S98" s="414"/>
      <c r="T98" s="414"/>
      <c r="U98" s="414"/>
      <c r="V98" s="414"/>
      <c r="W98" s="414"/>
      <c r="X98" s="414"/>
      <c r="Y98" s="414"/>
      <c r="Z98" s="414"/>
      <c r="AA98" s="414"/>
      <c r="AB98" s="516"/>
      <c r="AC98" s="516"/>
      <c r="AD98" s="516"/>
      <c r="AE98" s="414"/>
      <c r="AF98" s="414"/>
      <c r="AG98" s="18" t="s">
        <v>279</v>
      </c>
      <c r="AH98" s="89"/>
      <c r="AI98" s="89"/>
      <c r="AJ98" s="51"/>
      <c r="AK98" s="51"/>
      <c r="AL98" s="51"/>
      <c r="AM98" s="51"/>
      <c r="AN98" s="51"/>
      <c r="AO98" s="51"/>
    </row>
    <row r="99" spans="1:41" s="8" customFormat="1" ht="14.25" customHeight="1" x14ac:dyDescent="0.2">
      <c r="A99" s="51"/>
      <c r="B99" s="22"/>
      <c r="C99" s="414"/>
      <c r="D99" s="414"/>
      <c r="E99" s="414"/>
      <c r="F99" s="414"/>
      <c r="G99" s="414"/>
      <c r="H99" s="414"/>
      <c r="I99" s="414"/>
      <c r="J99" s="414"/>
      <c r="K99" s="414"/>
      <c r="L99" s="414"/>
      <c r="M99" s="414"/>
      <c r="N99" s="414"/>
      <c r="O99" s="414"/>
      <c r="P99" s="414"/>
      <c r="Q99" s="414"/>
      <c r="R99" s="414"/>
      <c r="S99" s="414"/>
      <c r="T99" s="414"/>
      <c r="U99" s="414"/>
      <c r="V99" s="414"/>
      <c r="W99" s="414"/>
      <c r="X99" s="414"/>
      <c r="Y99" s="414"/>
      <c r="Z99" s="414"/>
      <c r="AA99" s="414"/>
      <c r="AB99" s="516"/>
      <c r="AC99" s="516"/>
      <c r="AD99" s="516"/>
      <c r="AE99" s="414"/>
      <c r="AF99" s="414"/>
      <c r="AG99" s="18" t="s">
        <v>628</v>
      </c>
      <c r="AH99" s="89"/>
      <c r="AI99" s="89"/>
      <c r="AJ99" s="51"/>
      <c r="AK99" s="51"/>
      <c r="AL99" s="51"/>
      <c r="AM99" s="51"/>
      <c r="AN99" s="51"/>
      <c r="AO99" s="51"/>
    </row>
    <row r="100" spans="1:41" s="8" customFormat="1" ht="14.25" customHeight="1" x14ac:dyDescent="0.2">
      <c r="A100" s="51"/>
      <c r="B100" s="22"/>
      <c r="C100" s="414"/>
      <c r="D100" s="414"/>
      <c r="E100" s="414"/>
      <c r="F100" s="414"/>
      <c r="G100" s="414"/>
      <c r="H100" s="414"/>
      <c r="I100" s="414"/>
      <c r="J100" s="414"/>
      <c r="K100" s="414"/>
      <c r="L100" s="414"/>
      <c r="M100" s="414"/>
      <c r="N100" s="414"/>
      <c r="O100" s="414"/>
      <c r="P100" s="414"/>
      <c r="Q100" s="414"/>
      <c r="R100" s="414"/>
      <c r="S100" s="414"/>
      <c r="T100" s="414"/>
      <c r="U100" s="414"/>
      <c r="V100" s="414"/>
      <c r="W100" s="414"/>
      <c r="X100" s="414"/>
      <c r="Y100" s="414"/>
      <c r="Z100" s="414"/>
      <c r="AA100" s="414"/>
      <c r="AB100" s="516"/>
      <c r="AC100" s="516"/>
      <c r="AD100" s="516"/>
      <c r="AE100" s="414"/>
      <c r="AF100" s="414"/>
      <c r="AG100" s="18"/>
      <c r="AH100" s="89"/>
      <c r="AI100" s="89"/>
      <c r="AJ100" s="51"/>
      <c r="AK100" s="51"/>
      <c r="AL100" s="51"/>
      <c r="AM100" s="51"/>
      <c r="AN100" s="51"/>
      <c r="AO100" s="51"/>
    </row>
    <row r="101" spans="1:41" ht="14.25" customHeight="1" x14ac:dyDescent="0.2">
      <c r="A101" s="4"/>
      <c r="B101" s="490" t="s">
        <v>63</v>
      </c>
      <c r="C101" s="490"/>
      <c r="D101" s="490"/>
      <c r="E101" s="490"/>
      <c r="F101" s="490"/>
      <c r="G101" s="490"/>
      <c r="H101" s="490"/>
      <c r="I101" s="490"/>
      <c r="J101" s="490"/>
      <c r="K101" s="4"/>
      <c r="L101" s="57"/>
      <c r="M101" s="4"/>
      <c r="N101" s="78"/>
      <c r="O101" s="78"/>
      <c r="P101" s="78"/>
      <c r="Q101" s="78"/>
      <c r="R101" s="78"/>
      <c r="S101" s="78"/>
      <c r="T101" s="78"/>
      <c r="U101" s="89"/>
      <c r="V101" s="89"/>
      <c r="W101" s="89"/>
      <c r="X101" s="89"/>
      <c r="Y101" s="89"/>
      <c r="Z101" s="89"/>
      <c r="AA101" s="89"/>
      <c r="AB101" s="89"/>
      <c r="AC101" s="89"/>
      <c r="AH101" s="136"/>
      <c r="AI101" s="136"/>
      <c r="AJ101" s="136"/>
      <c r="AK101" s="136"/>
      <c r="AL101" s="136"/>
      <c r="AN101" s="136"/>
      <c r="AO101" s="4"/>
    </row>
    <row r="102" spans="1:41" ht="12.75" customHeight="1" x14ac:dyDescent="0.2">
      <c r="A102" s="4"/>
      <c r="B102" s="490" t="s">
        <v>65</v>
      </c>
      <c r="C102" s="491" t="s">
        <v>550</v>
      </c>
      <c r="D102" s="492"/>
      <c r="E102" s="490"/>
      <c r="F102" s="490"/>
      <c r="G102" s="490"/>
      <c r="H102" s="490"/>
      <c r="I102" s="490"/>
      <c r="J102" s="490"/>
      <c r="K102" s="4"/>
      <c r="L102" s="57"/>
      <c r="M102" s="4"/>
      <c r="N102" s="51"/>
      <c r="O102" s="51"/>
      <c r="P102" s="51"/>
      <c r="Q102" s="51"/>
      <c r="R102" s="51"/>
      <c r="S102" s="51"/>
      <c r="T102" s="51"/>
      <c r="U102" s="51"/>
      <c r="V102" s="51"/>
      <c r="W102" s="51"/>
      <c r="X102" s="51"/>
      <c r="Y102" s="51"/>
      <c r="Z102" s="51"/>
      <c r="AA102" s="51"/>
      <c r="AB102" s="51"/>
      <c r="AC102" s="51"/>
      <c r="AE102" s="82"/>
      <c r="AH102" s="82"/>
      <c r="AI102" s="82"/>
      <c r="AJ102" s="82"/>
      <c r="AK102" s="82"/>
      <c r="AL102" s="82"/>
      <c r="AN102" s="82"/>
      <c r="AO102" s="4"/>
    </row>
    <row r="103" spans="1:41" ht="12" customHeight="1" x14ac:dyDescent="0.2">
      <c r="A103" s="4"/>
      <c r="B103" s="493"/>
      <c r="C103" s="491" t="s">
        <v>551</v>
      </c>
      <c r="D103" s="492"/>
      <c r="E103" s="490"/>
      <c r="F103" s="490"/>
      <c r="G103" s="490"/>
      <c r="H103" s="490"/>
      <c r="I103" s="490"/>
      <c r="J103" s="490"/>
      <c r="K103" s="4"/>
      <c r="L103" s="57"/>
      <c r="M103" s="4"/>
      <c r="N103" s="25"/>
      <c r="O103" s="25"/>
      <c r="P103" s="25"/>
      <c r="Q103" s="25"/>
      <c r="R103" s="25"/>
      <c r="S103" s="25"/>
      <c r="T103" s="25"/>
      <c r="U103" s="25"/>
      <c r="V103" s="25"/>
      <c r="W103" s="25"/>
      <c r="X103" s="25"/>
      <c r="Y103" s="25"/>
      <c r="Z103" s="25"/>
      <c r="AA103" s="51"/>
      <c r="AB103" s="51"/>
      <c r="AC103" s="51"/>
      <c r="AD103" s="51"/>
      <c r="AE103" s="51"/>
      <c r="AF103" s="51"/>
      <c r="AG103" s="51"/>
      <c r="AH103" s="51"/>
      <c r="AI103" s="51"/>
      <c r="AJ103" s="51"/>
      <c r="AK103" s="51"/>
      <c r="AL103" s="51"/>
      <c r="AN103" s="51"/>
    </row>
    <row r="104" spans="1:41" ht="15" customHeight="1" x14ac:dyDescent="0.2">
      <c r="B104" s="493"/>
      <c r="C104" s="494" t="s">
        <v>552</v>
      </c>
      <c r="D104" s="495"/>
      <c r="E104" s="495"/>
      <c r="F104" s="495"/>
      <c r="G104" s="495"/>
      <c r="H104" s="495"/>
      <c r="I104" s="495"/>
      <c r="J104" s="495"/>
      <c r="K104" s="148"/>
      <c r="L104" s="164"/>
      <c r="M104" s="148"/>
      <c r="N104" s="165"/>
      <c r="O104" s="165"/>
      <c r="P104" s="165"/>
      <c r="Q104" s="61"/>
      <c r="R104" s="61"/>
      <c r="S104" s="61"/>
      <c r="T104" s="61"/>
      <c r="U104" s="61"/>
      <c r="V104" s="61"/>
      <c r="W104" s="148"/>
      <c r="X104" s="148"/>
      <c r="Y104" s="148"/>
      <c r="Z104" s="148"/>
      <c r="AA104" s="148"/>
      <c r="AB104" s="148"/>
      <c r="AC104" s="148"/>
      <c r="AD104" s="148"/>
      <c r="AE104" s="148"/>
      <c r="AN104" s="172"/>
    </row>
    <row r="105" spans="1:41" ht="15" customHeight="1" x14ac:dyDescent="0.2">
      <c r="B105" s="493"/>
      <c r="C105" s="517" t="s">
        <v>639</v>
      </c>
      <c r="D105" s="495"/>
      <c r="E105" s="495"/>
      <c r="F105" s="495"/>
      <c r="G105" s="495"/>
      <c r="H105" s="495"/>
      <c r="I105" s="495"/>
      <c r="J105" s="495"/>
      <c r="K105" s="148"/>
      <c r="L105" s="164"/>
      <c r="M105" s="148"/>
      <c r="N105" s="165"/>
      <c r="O105" s="165"/>
      <c r="P105" s="165"/>
      <c r="Q105" s="61"/>
      <c r="R105" s="61"/>
      <c r="S105" s="61"/>
      <c r="T105" s="61"/>
      <c r="U105" s="61"/>
      <c r="V105" s="61"/>
      <c r="W105" s="148"/>
      <c r="X105" s="148"/>
      <c r="Y105" s="148"/>
      <c r="Z105" s="148"/>
      <c r="AA105" s="148"/>
      <c r="AB105" s="148"/>
      <c r="AC105" s="148"/>
      <c r="AD105" s="148"/>
      <c r="AE105" s="148"/>
      <c r="AN105" s="172"/>
    </row>
    <row r="106" spans="1:41" ht="15" customHeight="1" x14ac:dyDescent="0.2">
      <c r="B106" s="493"/>
      <c r="C106" s="517"/>
      <c r="D106" s="495"/>
      <c r="E106" s="495"/>
      <c r="F106" s="495"/>
      <c r="G106" s="495"/>
      <c r="H106" s="495"/>
      <c r="I106" s="495"/>
      <c r="J106" s="495"/>
      <c r="K106" s="148"/>
      <c r="L106" s="164"/>
      <c r="M106" s="148"/>
      <c r="N106" s="165"/>
      <c r="O106" s="165"/>
      <c r="P106" s="165"/>
      <c r="Q106" s="61"/>
      <c r="R106" s="61"/>
      <c r="S106" s="61"/>
      <c r="T106" s="61"/>
      <c r="U106" s="61"/>
      <c r="V106" s="61"/>
      <c r="W106" s="148"/>
      <c r="X106" s="148"/>
      <c r="Y106" s="148"/>
      <c r="Z106" s="148"/>
      <c r="AA106" s="148"/>
      <c r="AB106" s="148"/>
      <c r="AC106" s="148"/>
      <c r="AD106" s="148"/>
      <c r="AE106" s="148"/>
      <c r="AN106" s="172"/>
    </row>
    <row r="107" spans="1:41" ht="15" customHeight="1" thickBot="1" x14ac:dyDescent="0.25">
      <c r="B107" s="302"/>
      <c r="C107" s="303"/>
    </row>
    <row r="108" spans="1:41" ht="16.5" customHeight="1" thickBot="1" x14ac:dyDescent="0.25">
      <c r="B108" s="267" t="s">
        <v>568</v>
      </c>
      <c r="C108" s="268"/>
      <c r="D108" s="268"/>
      <c r="E108" s="268"/>
      <c r="F108" s="268"/>
      <c r="G108" s="268"/>
      <c r="H108" s="268"/>
      <c r="I108" s="268"/>
      <c r="J108" s="268"/>
      <c r="K108" s="268"/>
      <c r="L108" s="268"/>
      <c r="M108" s="268"/>
      <c r="N108" s="268"/>
      <c r="O108" s="268"/>
      <c r="P108" s="268"/>
      <c r="Q108" s="268"/>
      <c r="R108" s="268"/>
      <c r="S108" s="268"/>
      <c r="T108" s="269"/>
      <c r="U108" s="268"/>
      <c r="V108" s="485"/>
      <c r="W108" s="485"/>
      <c r="X108" s="485"/>
      <c r="Y108" s="485"/>
      <c r="Z108" s="485"/>
      <c r="AA108" s="486"/>
      <c r="AD108" s="304"/>
      <c r="AE108" s="174" t="s">
        <v>280</v>
      </c>
      <c r="AF108" s="174"/>
      <c r="AG108" s="1561">
        <v>1</v>
      </c>
      <c r="AH108" s="47" t="s">
        <v>281</v>
      </c>
      <c r="AI108" s="1561">
        <v>1</v>
      </c>
      <c r="AJ108" s="95" t="s">
        <v>276</v>
      </c>
      <c r="AK108" s="24"/>
      <c r="AL108" s="24"/>
      <c r="AM108" s="24"/>
      <c r="AN108" s="24"/>
    </row>
    <row r="109" spans="1:41" ht="16.5" customHeight="1" x14ac:dyDescent="0.2">
      <c r="B109" s="262"/>
      <c r="C109" s="262"/>
      <c r="D109" s="262"/>
      <c r="E109" s="262"/>
      <c r="F109" s="262"/>
      <c r="G109" s="262"/>
      <c r="H109" s="262"/>
      <c r="I109" s="262"/>
      <c r="J109" s="262"/>
      <c r="K109" s="262"/>
      <c r="L109" s="262"/>
      <c r="M109" s="262"/>
      <c r="N109" s="262"/>
      <c r="O109" s="262"/>
      <c r="P109" s="262"/>
      <c r="Q109" s="262"/>
      <c r="R109" s="262"/>
      <c r="S109" s="262"/>
      <c r="T109" s="262"/>
      <c r="U109" s="262"/>
      <c r="V109" s="8"/>
      <c r="W109" s="8"/>
      <c r="X109" s="8"/>
      <c r="Y109" s="8"/>
      <c r="Z109" s="8"/>
      <c r="AA109" s="8"/>
      <c r="AD109" s="304"/>
      <c r="AE109" s="174"/>
      <c r="AF109" s="174"/>
      <c r="AG109" s="95"/>
      <c r="AH109" s="47"/>
      <c r="AI109" s="95"/>
      <c r="AJ109" s="95"/>
      <c r="AK109" s="24"/>
      <c r="AL109" s="24"/>
      <c r="AM109" s="24"/>
      <c r="AN109" s="24"/>
    </row>
    <row r="110" spans="1:41" ht="16.5" customHeight="1" x14ac:dyDescent="0.2">
      <c r="B110" s="262"/>
      <c r="C110" s="262"/>
      <c r="D110" s="262"/>
      <c r="E110" s="262"/>
      <c r="F110" s="262"/>
      <c r="G110" s="262"/>
      <c r="H110" s="262"/>
      <c r="I110" s="262"/>
      <c r="J110" s="262"/>
      <c r="K110" s="262"/>
      <c r="L110" s="262"/>
      <c r="M110" s="262"/>
      <c r="N110" s="262"/>
      <c r="O110" s="262"/>
      <c r="P110" s="262"/>
      <c r="Q110" s="262"/>
      <c r="R110" s="262"/>
      <c r="S110" s="262"/>
      <c r="T110" s="262"/>
      <c r="U110" s="262"/>
      <c r="V110" s="8"/>
      <c r="W110" s="8"/>
      <c r="X110" s="8"/>
      <c r="Y110" s="8"/>
      <c r="Z110" s="8"/>
      <c r="AA110" s="8"/>
      <c r="AD110" s="304"/>
      <c r="AE110" s="174"/>
      <c r="AF110" s="174"/>
      <c r="AG110" s="95"/>
      <c r="AH110" s="47"/>
      <c r="AI110" s="95"/>
      <c r="AJ110" s="95"/>
      <c r="AK110" s="24"/>
      <c r="AL110" s="24"/>
      <c r="AM110" s="24"/>
      <c r="AN110" s="24"/>
    </row>
    <row r="111" spans="1:41" ht="16.5" customHeight="1" x14ac:dyDescent="0.2">
      <c r="B111" s="262"/>
      <c r="C111" s="262"/>
      <c r="D111" s="262"/>
      <c r="E111" s="262"/>
      <c r="F111" s="262"/>
      <c r="G111" s="262"/>
      <c r="H111" s="262"/>
      <c r="I111" s="262"/>
      <c r="J111" s="262"/>
      <c r="K111" s="262"/>
      <c r="L111" s="262"/>
      <c r="M111" s="262"/>
      <c r="N111" s="262"/>
      <c r="O111" s="262"/>
      <c r="P111" s="262"/>
      <c r="Q111" s="262"/>
      <c r="R111" s="262"/>
      <c r="S111" s="262"/>
      <c r="T111" s="262"/>
      <c r="U111" s="262"/>
      <c r="V111" s="8"/>
      <c r="W111" s="8"/>
      <c r="X111" s="8"/>
      <c r="Y111" s="8"/>
      <c r="Z111" s="8"/>
      <c r="AA111" s="8"/>
      <c r="AD111" s="304"/>
      <c r="AE111" s="174"/>
      <c r="AF111" s="174"/>
      <c r="AG111" s="95"/>
      <c r="AH111" s="47"/>
      <c r="AI111" s="95"/>
      <c r="AJ111" s="95"/>
      <c r="AK111" s="24"/>
      <c r="AL111" s="24"/>
      <c r="AM111" s="24"/>
      <c r="AN111" s="24"/>
    </row>
    <row r="112" spans="1:41" ht="16.5" customHeight="1" x14ac:dyDescent="0.2">
      <c r="B112" s="262"/>
      <c r="C112" s="262"/>
      <c r="D112" s="262"/>
      <c r="E112" s="262"/>
      <c r="F112" s="262"/>
      <c r="G112" s="262"/>
      <c r="H112" s="262"/>
      <c r="I112" s="262"/>
      <c r="J112" s="262"/>
      <c r="K112" s="262"/>
      <c r="L112" s="262"/>
      <c r="M112" s="262"/>
      <c r="N112" s="262"/>
      <c r="O112" s="262"/>
      <c r="P112" s="262"/>
      <c r="Q112" s="262"/>
      <c r="R112" s="262"/>
      <c r="S112" s="262"/>
      <c r="T112" s="262"/>
      <c r="U112" s="262"/>
      <c r="V112" s="8"/>
      <c r="W112" s="8"/>
      <c r="X112" s="8"/>
      <c r="Y112" s="8"/>
      <c r="Z112" s="8"/>
      <c r="AA112" s="8"/>
      <c r="AD112" s="304"/>
      <c r="AE112" s="174"/>
      <c r="AF112" s="174"/>
      <c r="AG112" s="95"/>
      <c r="AH112" s="47"/>
      <c r="AI112" s="95"/>
      <c r="AJ112" s="95"/>
      <c r="AK112" s="24"/>
      <c r="AL112" s="24"/>
      <c r="AM112" s="24"/>
      <c r="AN112" s="24"/>
    </row>
    <row r="113" spans="1:41" ht="16.5" customHeight="1" x14ac:dyDescent="0.2">
      <c r="B113" s="262"/>
      <c r="C113" s="262"/>
      <c r="D113" s="262"/>
      <c r="E113" s="262"/>
      <c r="F113" s="262"/>
      <c r="G113" s="262"/>
      <c r="H113" s="262"/>
      <c r="I113" s="262"/>
      <c r="J113" s="262"/>
      <c r="K113" s="262"/>
      <c r="L113" s="262"/>
      <c r="M113" s="262"/>
      <c r="N113" s="262"/>
      <c r="O113" s="262"/>
      <c r="P113" s="262"/>
      <c r="Q113" s="262"/>
      <c r="R113" s="262"/>
      <c r="S113" s="262"/>
      <c r="T113" s="262"/>
      <c r="U113" s="262"/>
      <c r="V113" s="8"/>
      <c r="W113" s="8"/>
      <c r="X113" s="8"/>
      <c r="Y113" s="8"/>
      <c r="Z113" s="8"/>
      <c r="AA113" s="8"/>
      <c r="AD113" s="304"/>
      <c r="AE113" s="174"/>
      <c r="AF113" s="174"/>
      <c r="AG113" s="95"/>
      <c r="AH113" s="47"/>
      <c r="AI113" s="95"/>
      <c r="AJ113" s="95"/>
      <c r="AK113" s="24"/>
      <c r="AL113" s="24"/>
      <c r="AM113" s="24"/>
      <c r="AN113" s="24"/>
    </row>
    <row r="114" spans="1:41" ht="9.9499999999999993" customHeight="1" x14ac:dyDescent="0.2">
      <c r="A114" s="1"/>
      <c r="B114" s="4"/>
      <c r="C114" s="4"/>
      <c r="D114" s="4"/>
      <c r="AO114" s="1"/>
    </row>
    <row r="115" spans="1:41" ht="9.9499999999999993" customHeight="1" x14ac:dyDescent="0.2">
      <c r="B115" s="310"/>
      <c r="C115" s="307"/>
      <c r="D115" s="307"/>
      <c r="E115" s="307"/>
      <c r="F115" s="307"/>
      <c r="G115" s="307"/>
      <c r="H115" s="307"/>
      <c r="I115" s="307"/>
      <c r="J115" s="307"/>
      <c r="K115" s="307"/>
      <c r="L115" s="307"/>
      <c r="M115" s="307"/>
      <c r="N115" s="307"/>
      <c r="O115" s="307"/>
      <c r="P115" s="307"/>
      <c r="Q115" s="307"/>
      <c r="R115" s="307"/>
      <c r="S115" s="307"/>
      <c r="T115" s="307"/>
      <c r="AC115" s="23"/>
      <c r="AH115" s="6"/>
    </row>
    <row r="117" spans="1:41" ht="9.9499999999999993" customHeight="1" x14ac:dyDescent="0.2">
      <c r="Q117" s="6"/>
      <c r="R117" s="6"/>
      <c r="S117" s="6"/>
      <c r="T117" s="6"/>
      <c r="U117" s="6"/>
      <c r="V117" s="6"/>
      <c r="W117" s="6"/>
      <c r="X117" s="6"/>
      <c r="Y117" s="6"/>
      <c r="Z117" s="6"/>
    </row>
    <row r="118" spans="1:41" ht="9.9499999999999993" customHeight="1" x14ac:dyDescent="0.2">
      <c r="E118" s="142"/>
      <c r="Q118" s="6"/>
      <c r="R118" s="6"/>
      <c r="S118" s="6"/>
      <c r="T118" s="6"/>
      <c r="U118" s="6"/>
      <c r="V118" s="6"/>
      <c r="W118" s="6"/>
      <c r="X118" s="6"/>
      <c r="Y118" s="6"/>
      <c r="Z118" s="6"/>
    </row>
    <row r="119" spans="1:41" ht="9.9499999999999993" customHeight="1" x14ac:dyDescent="0.2">
      <c r="B119" s="6"/>
      <c r="C119" s="6"/>
      <c r="E119" s="142"/>
      <c r="F119" s="6"/>
      <c r="G119" s="6"/>
      <c r="H119" s="6"/>
      <c r="I119" s="6"/>
      <c r="J119" s="6"/>
      <c r="K119" s="6"/>
      <c r="L119" s="81"/>
      <c r="M119" s="6"/>
      <c r="N119" s="6"/>
      <c r="O119" s="6"/>
      <c r="P119" s="6"/>
      <c r="Q119" s="6"/>
      <c r="R119" s="6"/>
      <c r="S119" s="6"/>
      <c r="T119" s="6"/>
      <c r="U119" s="6"/>
      <c r="V119" s="6"/>
      <c r="W119" s="6"/>
      <c r="X119" s="6"/>
      <c r="Y119" s="6"/>
      <c r="Z119" s="6"/>
    </row>
    <row r="121" spans="1:41" ht="9.9499999999999993" customHeight="1" x14ac:dyDescent="0.2">
      <c r="B121" s="6"/>
      <c r="C121" s="6"/>
      <c r="D121" s="6"/>
      <c r="E121" s="6"/>
      <c r="F121" s="6"/>
      <c r="G121" s="6"/>
      <c r="H121" s="6"/>
      <c r="I121" s="6"/>
      <c r="J121" s="6"/>
      <c r="K121" s="6"/>
      <c r="L121" s="81"/>
      <c r="M121" s="6"/>
      <c r="N121" s="6"/>
      <c r="O121" s="6"/>
      <c r="P121" s="6"/>
      <c r="Q121" s="6"/>
      <c r="R121" s="6"/>
      <c r="S121" s="6"/>
      <c r="T121" s="6"/>
      <c r="U121" s="6"/>
      <c r="V121" s="6"/>
      <c r="W121" s="6"/>
      <c r="X121" s="6"/>
      <c r="Y121" s="6"/>
      <c r="Z121" s="6"/>
    </row>
  </sheetData>
  <mergeCells count="132">
    <mergeCell ref="AP83:BA86"/>
    <mergeCell ref="B83:B84"/>
    <mergeCell ref="B86:B87"/>
    <mergeCell ref="B2:B7"/>
    <mergeCell ref="D2:K4"/>
    <mergeCell ref="B27:B28"/>
    <mergeCell ref="B30:B31"/>
    <mergeCell ref="B33:B34"/>
    <mergeCell ref="B21:B22"/>
    <mergeCell ref="B24:B25"/>
    <mergeCell ref="B36:B37"/>
    <mergeCell ref="B46:B47"/>
    <mergeCell ref="B65:B66"/>
    <mergeCell ref="B39:B40"/>
    <mergeCell ref="B56:B57"/>
    <mergeCell ref="B59:B60"/>
    <mergeCell ref="B68:B69"/>
    <mergeCell ref="B50:B51"/>
    <mergeCell ref="C56:AA57"/>
    <mergeCell ref="B53:B54"/>
    <mergeCell ref="C46:AA47"/>
    <mergeCell ref="C50:K51"/>
    <mergeCell ref="C39:Y40"/>
    <mergeCell ref="C48:AA48"/>
    <mergeCell ref="X83:AA84"/>
    <mergeCell ref="X86:AA87"/>
    <mergeCell ref="T78:W78"/>
    <mergeCell ref="T83:W84"/>
    <mergeCell ref="T86:W87"/>
    <mergeCell ref="C92:K93"/>
    <mergeCell ref="C88:K90"/>
    <mergeCell ref="C77:K78"/>
    <mergeCell ref="L77:S78"/>
    <mergeCell ref="L81:S82"/>
    <mergeCell ref="T89:W90"/>
    <mergeCell ref="X92:AA93"/>
    <mergeCell ref="T81:W82"/>
    <mergeCell ref="L92:S93"/>
    <mergeCell ref="X89:AA90"/>
    <mergeCell ref="L83:S84"/>
    <mergeCell ref="L86:S87"/>
    <mergeCell ref="L89:S90"/>
    <mergeCell ref="T92:W93"/>
    <mergeCell ref="AG80:AN80"/>
    <mergeCell ref="AB80:AF80"/>
    <mergeCell ref="AG77:AN78"/>
    <mergeCell ref="AB77:AF77"/>
    <mergeCell ref="AB78:AF78"/>
    <mergeCell ref="Z67:AA69"/>
    <mergeCell ref="C53:AA54"/>
    <mergeCell ref="AB61:AM63"/>
    <mergeCell ref="B81:B82"/>
    <mergeCell ref="B76:B78"/>
    <mergeCell ref="X78:AA78"/>
    <mergeCell ref="B62:B63"/>
    <mergeCell ref="C62:Q63"/>
    <mergeCell ref="R62:AA63"/>
    <mergeCell ref="C59:AA60"/>
    <mergeCell ref="B18:B19"/>
    <mergeCell ref="AE94:AF97"/>
    <mergeCell ref="C80:K80"/>
    <mergeCell ref="L80:S80"/>
    <mergeCell ref="C94:AA97"/>
    <mergeCell ref="T79:W80"/>
    <mergeCell ref="X79:AA80"/>
    <mergeCell ref="C81:K82"/>
    <mergeCell ref="C83:K84"/>
    <mergeCell ref="C86:K87"/>
    <mergeCell ref="X81:AA82"/>
    <mergeCell ref="AB76:AF76"/>
    <mergeCell ref="AB48:AN48"/>
    <mergeCell ref="R65:AA66"/>
    <mergeCell ref="C68:Y69"/>
    <mergeCell ref="L76:S76"/>
    <mergeCell ref="C18:AA19"/>
    <mergeCell ref="C21:E22"/>
    <mergeCell ref="C27:F28"/>
    <mergeCell ref="B89:B90"/>
    <mergeCell ref="AB89:AF90"/>
    <mergeCell ref="C24:E25"/>
    <mergeCell ref="F24:AA25"/>
    <mergeCell ref="C20:AA20"/>
    <mergeCell ref="Z39:AA40"/>
    <mergeCell ref="T77:AA77"/>
    <mergeCell ref="AB30:AM31"/>
    <mergeCell ref="AB39:AM40"/>
    <mergeCell ref="AB42:AN42"/>
    <mergeCell ref="AB20:AN20"/>
    <mergeCell ref="C30:J31"/>
    <mergeCell ref="C33:L34"/>
    <mergeCell ref="C36:O37"/>
    <mergeCell ref="P36:AA37"/>
    <mergeCell ref="C76:K76"/>
    <mergeCell ref="C65:Q66"/>
    <mergeCell ref="L50:AA51"/>
    <mergeCell ref="T76:AA76"/>
    <mergeCell ref="AB58:AM60"/>
    <mergeCell ref="AB64:AM66"/>
    <mergeCell ref="AB67:AM69"/>
    <mergeCell ref="C6:L6"/>
    <mergeCell ref="AD2:AE7"/>
    <mergeCell ref="M3:AC3"/>
    <mergeCell ref="M2:AC2"/>
    <mergeCell ref="C5:L5"/>
    <mergeCell ref="E7:I7"/>
    <mergeCell ref="AF3:AG4"/>
    <mergeCell ref="AH3:AI4"/>
    <mergeCell ref="AL3:AM4"/>
    <mergeCell ref="AB19:AN19"/>
    <mergeCell ref="AB21:AM22"/>
    <mergeCell ref="AB24:AM25"/>
    <mergeCell ref="AB27:AM28"/>
    <mergeCell ref="AJ3:AK4"/>
    <mergeCell ref="AG95:AM96"/>
    <mergeCell ref="AG92:AM93"/>
    <mergeCell ref="AG81:AM82"/>
    <mergeCell ref="AG83:AM84"/>
    <mergeCell ref="AG85:AM87"/>
    <mergeCell ref="AG89:AM90"/>
    <mergeCell ref="AB33:AM34"/>
    <mergeCell ref="AB36:AM37"/>
    <mergeCell ref="AB47:AN47"/>
    <mergeCell ref="AB46:AN46"/>
    <mergeCell ref="AG76:AN76"/>
    <mergeCell ref="AB92:AF93"/>
    <mergeCell ref="AB81:AF82"/>
    <mergeCell ref="AB83:AF84"/>
    <mergeCell ref="AB86:AF87"/>
    <mergeCell ref="AB50:AM51"/>
    <mergeCell ref="AB52:AM54"/>
    <mergeCell ref="AB55:AM57"/>
    <mergeCell ref="AB18:AN18"/>
  </mergeCells>
  <phoneticPr fontId="10" type="noConversion"/>
  <pageMargins left="0.196850393700787" right="0.23622047244094499" top="0.39370078740157499" bottom="0.27559055118110198" header="0.196850393700787" footer="0.23622047244094499"/>
  <pageSetup paperSize="5" scale="67"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rocessPDF xmlns="80acccff-7c06-4f23-9d63-e83923c61c01">No</ProcessPDF>
    <EmployeeName xmlns="80acccff-7c06-4f23-9d63-e83923c61c01" xsi:nil="true"/>
    <CompanyName xmlns="80acccff-7c06-4f23-9d63-e83923c61c01" xsi:nil="true"/>
    <PDFID xmlns="80acccff-7c06-4f23-9d63-e83923c61c01" xsi:nil="true"/>
    <YA xmlns="80acccff-7c06-4f23-9d63-e83923c61c01" xsi:nil="true"/>
    <TrackerID xmlns="80acccff-7c06-4f23-9d63-e83923c61c0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Tax Doc Content Type" ma:contentTypeID="0x010100718C9B4D4957A04881C83C5CA9F6B207000FCD08313F06DF4EA6E03E1B1798B66C" ma:contentTypeVersion="23" ma:contentTypeDescription="" ma:contentTypeScope="" ma:versionID="59304dd7368a08a49fd07b3ede5e2b01">
  <xsd:schema xmlns:xsd="http://www.w3.org/2001/XMLSchema" xmlns:xs="http://www.w3.org/2001/XMLSchema" xmlns:p="http://schemas.microsoft.com/office/2006/metadata/properties" xmlns:ns2="80acccff-7c06-4f23-9d63-e83923c61c01" targetNamespace="http://schemas.microsoft.com/office/2006/metadata/properties" ma:root="true" ma:fieldsID="4658a0f57c113f47413304aded302184" ns2:_="">
    <xsd:import namespace="80acccff-7c06-4f23-9d63-e83923c61c01"/>
    <xsd:element name="properties">
      <xsd:complexType>
        <xsd:sequence>
          <xsd:element name="documentManagement">
            <xsd:complexType>
              <xsd:all>
                <xsd:element ref="ns2:CompanyName" minOccurs="0"/>
                <xsd:element ref="ns2:EmployeeName" minOccurs="0"/>
                <xsd:element ref="ns2:TrackerID" minOccurs="0"/>
                <xsd:element ref="ns2:YA" minOccurs="0"/>
                <xsd:element ref="ns2:ProcessPDF" minOccurs="0"/>
                <xsd:element ref="ns2:PDF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acccff-7c06-4f23-9d63-e83923c61c01" elementFormDefault="qualified">
    <xsd:import namespace="http://schemas.microsoft.com/office/2006/documentManagement/types"/>
    <xsd:import namespace="http://schemas.microsoft.com/office/infopath/2007/PartnerControls"/>
    <xsd:element name="CompanyName" ma:index="1" nillable="true" ma:displayName="Company Name" ma:indexed="true" ma:internalName="CompanyName" ma:readOnly="false">
      <xsd:simpleType>
        <xsd:restriction base="dms:Text">
          <xsd:maxLength value="255"/>
        </xsd:restriction>
      </xsd:simpleType>
    </xsd:element>
    <xsd:element name="EmployeeName" ma:index="2" nillable="true" ma:displayName="Employee Name/Description" ma:internalName="EmployeeName">
      <xsd:simpleType>
        <xsd:restriction base="dms:Note"/>
      </xsd:simpleType>
    </xsd:element>
    <xsd:element name="TrackerID" ma:index="3" nillable="true" ma:displayName="Tracker ID" ma:internalName="TrackerID">
      <xsd:simpleType>
        <xsd:restriction base="dms:Text">
          <xsd:maxLength value="255"/>
        </xsd:restriction>
      </xsd:simpleType>
    </xsd:element>
    <xsd:element name="YA" ma:index="4" nillable="true" ma:displayName="YA" ma:indexed="true" ma:internalName="YA" ma:readOnly="false">
      <xsd:simpleType>
        <xsd:restriction base="dms:Text">
          <xsd:maxLength value="255"/>
        </xsd:restriction>
      </xsd:simpleType>
    </xsd:element>
    <xsd:element name="ProcessPDF" ma:index="5" nillable="true" ma:displayName="ProcessPDF" ma:default="No" ma:indexed="true" ma:internalName="ProcessPDF" ma:readOnly="false">
      <xsd:simpleType>
        <xsd:restriction base="dms:Text">
          <xsd:maxLength value="255"/>
        </xsd:restriction>
      </xsd:simpleType>
    </xsd:element>
    <xsd:element name="PDFID" ma:index="6" nillable="true" ma:displayName="PDFID" ma:hidden="true" ma:internalName="PDFID"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9B2D8B-8C09-4CA5-975A-AD5FF64CCD3B}">
  <ds:schemaRefs>
    <ds:schemaRef ds:uri="http://schemas.microsoft.com/sharepoint/v3/contenttype/forms"/>
  </ds:schemaRefs>
</ds:datastoreItem>
</file>

<file path=customXml/itemProps2.xml><?xml version="1.0" encoding="utf-8"?>
<ds:datastoreItem xmlns:ds="http://schemas.openxmlformats.org/officeDocument/2006/customXml" ds:itemID="{324AB4F3-ADD0-4494-9972-3D85559E0CF1}">
  <ds:schemaRefs>
    <ds:schemaRef ds:uri="http://www.w3.org/XML/1998/namespace"/>
    <ds:schemaRef ds:uri="http://purl.org/dc/elements/1.1/"/>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purl.org/dc/terms/"/>
    <ds:schemaRef ds:uri="http://schemas.microsoft.com/office/infopath/2007/PartnerControls"/>
    <ds:schemaRef ds:uri="80acccff-7c06-4f23-9d63-e83923c61c01"/>
  </ds:schemaRefs>
</ds:datastoreItem>
</file>

<file path=customXml/itemProps3.xml><?xml version="1.0" encoding="utf-8"?>
<ds:datastoreItem xmlns:ds="http://schemas.openxmlformats.org/officeDocument/2006/customXml" ds:itemID="{39C72D41-1808-4454-9CE9-BDA74C9E49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acccff-7c06-4f23-9d63-e83923c61c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196</vt:i4>
      </vt:variant>
    </vt:vector>
  </HeadingPairs>
  <TitlesOfParts>
    <vt:vector size="218" baseType="lpstr">
      <vt:lpstr>GENERAL INFO</vt:lpstr>
      <vt:lpstr>OVERSEAS INCOME</vt:lpstr>
      <vt:lpstr>A &amp; L INFO</vt:lpstr>
      <vt:lpstr>DRAFT A&amp;L</vt:lpstr>
      <vt:lpstr>EXC RATES</vt:lpstr>
      <vt:lpstr>Appointment</vt:lpstr>
      <vt:lpstr>ENVELOPE FORM</vt:lpstr>
      <vt:lpstr>FE-1770S</vt:lpstr>
      <vt:lpstr>FE-1770 S-1</vt:lpstr>
      <vt:lpstr>FE-1770 S-II</vt:lpstr>
      <vt:lpstr>FE-1770 S-II (2)</vt:lpstr>
      <vt:lpstr>Attachment</vt:lpstr>
      <vt:lpstr>1721A1 (1)</vt:lpstr>
      <vt:lpstr>1721A1 (2)</vt:lpstr>
      <vt:lpstr>1721A1 (3)</vt:lpstr>
      <vt:lpstr>1770S</vt:lpstr>
      <vt:lpstr>1770 S-1</vt:lpstr>
      <vt:lpstr>1770 S-II</vt:lpstr>
      <vt:lpstr>1770 S-II (2)</vt:lpstr>
      <vt:lpstr>LAMPIRAN</vt:lpstr>
      <vt:lpstr>CalculationSheet</vt:lpstr>
      <vt:lpstr>MASTER</vt:lpstr>
      <vt:lpstr>_art21</vt:lpstr>
      <vt:lpstr>_Occ1</vt:lpstr>
      <vt:lpstr>_Occ10</vt:lpstr>
      <vt:lpstr>_Occ11</vt:lpstr>
      <vt:lpstr>_Occ12</vt:lpstr>
      <vt:lpstr>_Occ13</vt:lpstr>
      <vt:lpstr>_Occ14</vt:lpstr>
      <vt:lpstr>_Occ15</vt:lpstr>
      <vt:lpstr>_Occ16</vt:lpstr>
      <vt:lpstr>_Occ17</vt:lpstr>
      <vt:lpstr>_Occ18</vt:lpstr>
      <vt:lpstr>_Occ19</vt:lpstr>
      <vt:lpstr>_Occ2</vt:lpstr>
      <vt:lpstr>_Occ20</vt:lpstr>
      <vt:lpstr>_Occ3</vt:lpstr>
      <vt:lpstr>_Occ4</vt:lpstr>
      <vt:lpstr>_Occ5</vt:lpstr>
      <vt:lpstr>_Occ6</vt:lpstr>
      <vt:lpstr>_Occ7</vt:lpstr>
      <vt:lpstr>_Occ8</vt:lpstr>
      <vt:lpstr>_Occ9</vt:lpstr>
      <vt:lpstr>ALH</vt:lpstr>
      <vt:lpstr>anndomesticnetincome</vt:lpstr>
      <vt:lpstr>annempbonus</vt:lpstr>
      <vt:lpstr>annempincome</vt:lpstr>
      <vt:lpstr>annoverseasincome</vt:lpstr>
      <vt:lpstr>b</vt:lpstr>
      <vt:lpstr>Cash</vt:lpstr>
      <vt:lpstr>CheckingAccoint</vt:lpstr>
      <vt:lpstr>'GENERAL INFO'!Criteria</vt:lpstr>
      <vt:lpstr>dateofdeparture</vt:lpstr>
      <vt:lpstr>DEPENDENT</vt:lpstr>
      <vt:lpstr>emp_taxID1</vt:lpstr>
      <vt:lpstr>emp_taxID2</vt:lpstr>
      <vt:lpstr>emp_taxID3</vt:lpstr>
      <vt:lpstr>empbonus</vt:lpstr>
      <vt:lpstr>employer1</vt:lpstr>
      <vt:lpstr>employer2</vt:lpstr>
      <vt:lpstr>employer3</vt:lpstr>
      <vt:lpstr>'GENERAL INFO'!Extract</vt:lpstr>
      <vt:lpstr>faxNo01</vt:lpstr>
      <vt:lpstr>faxNo02</vt:lpstr>
      <vt:lpstr>irregulardomesticincome</vt:lpstr>
      <vt:lpstr>'OVERSEAS INCOME'!irregularincome</vt:lpstr>
      <vt:lpstr>'OVERSEAS INCOME'!irregulartaxcredit</vt:lpstr>
      <vt:lpstr>MARITAL</vt:lpstr>
      <vt:lpstr>name</vt:lpstr>
      <vt:lpstr>name01</vt:lpstr>
      <vt:lpstr>name02</vt:lpstr>
      <vt:lpstr>name03</vt:lpstr>
      <vt:lpstr>name04</vt:lpstr>
      <vt:lpstr>name05</vt:lpstr>
      <vt:lpstr>name06</vt:lpstr>
      <vt:lpstr>name07</vt:lpstr>
      <vt:lpstr>name08</vt:lpstr>
      <vt:lpstr>name09</vt:lpstr>
      <vt:lpstr>name10</vt:lpstr>
      <vt:lpstr>name11</vt:lpstr>
      <vt:lpstr>name12</vt:lpstr>
      <vt:lpstr>name13</vt:lpstr>
      <vt:lpstr>name14</vt:lpstr>
      <vt:lpstr>name15</vt:lpstr>
      <vt:lpstr>name16</vt:lpstr>
      <vt:lpstr>name17</vt:lpstr>
      <vt:lpstr>name18</vt:lpstr>
      <vt:lpstr>name19</vt:lpstr>
      <vt:lpstr>name20</vt:lpstr>
      <vt:lpstr>netdomesticincome</vt:lpstr>
      <vt:lpstr>netempincome</vt:lpstr>
      <vt:lpstr>npwp</vt:lpstr>
      <vt:lpstr>npwp01</vt:lpstr>
      <vt:lpstr>npwp02</vt:lpstr>
      <vt:lpstr>npwp03</vt:lpstr>
      <vt:lpstr>npwp04</vt:lpstr>
      <vt:lpstr>npwp05</vt:lpstr>
      <vt:lpstr>npwp06</vt:lpstr>
      <vt:lpstr>npwp07</vt:lpstr>
      <vt:lpstr>npwp08</vt:lpstr>
      <vt:lpstr>npwp09</vt:lpstr>
      <vt:lpstr>npwp10</vt:lpstr>
      <vt:lpstr>npwp11</vt:lpstr>
      <vt:lpstr>npwp12</vt:lpstr>
      <vt:lpstr>npwp13</vt:lpstr>
      <vt:lpstr>npwp14</vt:lpstr>
      <vt:lpstr>npwp15</vt:lpstr>
      <vt:lpstr>o</vt:lpstr>
      <vt:lpstr>OtherCash</vt:lpstr>
      <vt:lpstr>personalreliefs</vt:lpstr>
      <vt:lpstr>phone01</vt:lpstr>
      <vt:lpstr>phone02</vt:lpstr>
      <vt:lpstr>postcode</vt:lpstr>
      <vt:lpstr>PPh25exSTP</vt:lpstr>
      <vt:lpstr>PPH25TOTAL</vt:lpstr>
      <vt:lpstr>'1721A1 (1)'!Print_Area</vt:lpstr>
      <vt:lpstr>'1721A1 (2)'!Print_Area</vt:lpstr>
      <vt:lpstr>'1721A1 (3)'!Print_Area</vt:lpstr>
      <vt:lpstr>'1770 S-1'!Print_Area</vt:lpstr>
      <vt:lpstr>'1770 S-II'!Print_Area</vt:lpstr>
      <vt:lpstr>'1770 S-II (2)'!Print_Area</vt:lpstr>
      <vt:lpstr>'1770S'!Print_Area</vt:lpstr>
      <vt:lpstr>'A &amp; L INFO'!Print_Area</vt:lpstr>
      <vt:lpstr>Appointment!Print_Area</vt:lpstr>
      <vt:lpstr>Attachment!Print_Area</vt:lpstr>
      <vt:lpstr>'ENVELOPE FORM'!Print_Area</vt:lpstr>
      <vt:lpstr>'FE-1770 S-1'!Print_Area</vt:lpstr>
      <vt:lpstr>'FE-1770 S-II'!Print_Area</vt:lpstr>
      <vt:lpstr>'FE-1770 S-II (2)'!Print_Area</vt:lpstr>
      <vt:lpstr>'FE-1770S'!Print_Area</vt:lpstr>
      <vt:lpstr>'GENERAL INFO'!Print_Area</vt:lpstr>
      <vt:lpstr>LAMPIRAN!Print_Area</vt:lpstr>
      <vt:lpstr>'OVERSEAS INCOME'!Print_Area</vt:lpstr>
      <vt:lpstr>'A &amp; L INFO'!Print_Titles</vt:lpstr>
      <vt:lpstr>Attachment!Print_Titles</vt:lpstr>
      <vt:lpstr>'GENERAL INFO'!Print_Titles</vt:lpstr>
      <vt:lpstr>LAMPIRAN!Print_Titles</vt:lpstr>
      <vt:lpstr>'OVERSEAS INCOME'!Print_Titles</vt:lpstr>
      <vt:lpstr>proxy01</vt:lpstr>
      <vt:lpstr>proxy02</vt:lpstr>
      <vt:lpstr>proxy03</vt:lpstr>
      <vt:lpstr>proxy04</vt:lpstr>
      <vt:lpstr>proxy05</vt:lpstr>
      <vt:lpstr>proxy06</vt:lpstr>
      <vt:lpstr>proxy07</vt:lpstr>
      <vt:lpstr>proxy08</vt:lpstr>
      <vt:lpstr>proxy09</vt:lpstr>
      <vt:lpstr>proxy10</vt:lpstr>
      <vt:lpstr>proxy11</vt:lpstr>
      <vt:lpstr>proxy12</vt:lpstr>
      <vt:lpstr>proxy13</vt:lpstr>
      <vt:lpstr>proxy14</vt:lpstr>
      <vt:lpstr>proxy15</vt:lpstr>
      <vt:lpstr>proxy16</vt:lpstr>
      <vt:lpstr>proxy17</vt:lpstr>
      <vt:lpstr>proxy18</vt:lpstr>
      <vt:lpstr>proxy19</vt:lpstr>
      <vt:lpstr>proxy20</vt:lpstr>
      <vt:lpstr>proxyid01</vt:lpstr>
      <vt:lpstr>proxyid02</vt:lpstr>
      <vt:lpstr>proxyid03</vt:lpstr>
      <vt:lpstr>proxyid04</vt:lpstr>
      <vt:lpstr>proxyid05</vt:lpstr>
      <vt:lpstr>proxyid06</vt:lpstr>
      <vt:lpstr>proxyid07</vt:lpstr>
      <vt:lpstr>proxyid08</vt:lpstr>
      <vt:lpstr>proxyid09</vt:lpstr>
      <vt:lpstr>proxyid10</vt:lpstr>
      <vt:lpstr>proxyid11</vt:lpstr>
      <vt:lpstr>proxyid12</vt:lpstr>
      <vt:lpstr>proxyid13</vt:lpstr>
      <vt:lpstr>proxyid14</vt:lpstr>
      <vt:lpstr>proxyid15</vt:lpstr>
      <vt:lpstr>SavingAccount</vt:lpstr>
      <vt:lpstr>slip01</vt:lpstr>
      <vt:lpstr>slip02</vt:lpstr>
      <vt:lpstr>slip03</vt:lpstr>
      <vt:lpstr>spouseNpwp</vt:lpstr>
      <vt:lpstr>tax_due</vt:lpstr>
      <vt:lpstr>taxableincome</vt:lpstr>
      <vt:lpstr>taxdue</vt:lpstr>
      <vt:lpstr>taxId1</vt:lpstr>
      <vt:lpstr>taxId10</vt:lpstr>
      <vt:lpstr>taxId11</vt:lpstr>
      <vt:lpstr>taxId12</vt:lpstr>
      <vt:lpstr>taxId13</vt:lpstr>
      <vt:lpstr>taxId14</vt:lpstr>
      <vt:lpstr>taxId15</vt:lpstr>
      <vt:lpstr>taxId2</vt:lpstr>
      <vt:lpstr>taxId3</vt:lpstr>
      <vt:lpstr>taxId4</vt:lpstr>
      <vt:lpstr>taxId5</vt:lpstr>
      <vt:lpstr>taxId6</vt:lpstr>
      <vt:lpstr>taxId7</vt:lpstr>
      <vt:lpstr>taxId8</vt:lpstr>
      <vt:lpstr>taxId9</vt:lpstr>
      <vt:lpstr>taxyear</vt:lpstr>
      <vt:lpstr>taxyearend</vt:lpstr>
      <vt:lpstr>TimeDeposit</vt:lpstr>
      <vt:lpstr>TOTAL_CASH</vt:lpstr>
      <vt:lpstr>TOTAL_INVESTMENT</vt:lpstr>
      <vt:lpstr>TOTAL_OTHER_PROP</vt:lpstr>
      <vt:lpstr>TOTAL_PROP</vt:lpstr>
      <vt:lpstr>TOTAL_RECEIVABLE</vt:lpstr>
      <vt:lpstr>TOTAL_TRANSPORT</vt:lpstr>
      <vt:lpstr>TOTALASSETS</vt:lpstr>
      <vt:lpstr>TOTALLIABILITIES</vt:lpstr>
      <vt:lpstr>US1040INCOME</vt:lpstr>
      <vt:lpstr>US1040TAX</vt:lpstr>
      <vt:lpstr>USDAYSINCOME</vt:lpstr>
      <vt:lpstr>USFTCRate</vt:lpstr>
      <vt:lpstr>WORKPERIOD</vt:lpstr>
      <vt:lpstr>WORKPERIOD2</vt:lpstr>
      <vt:lpstr>WORKPERIODUSED</vt:lpstr>
      <vt:lpstr>year01</vt:lpstr>
      <vt:lpstr>year02</vt:lpstr>
      <vt:lpstr>year03</vt:lpstr>
      <vt:lpstr>year04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Ihsan Saiful</cp:lastModifiedBy>
  <cp:lastPrinted>2020-01-17T04:03:32Z</cp:lastPrinted>
  <dcterms:created xsi:type="dcterms:W3CDTF">2007-05-02T04:02:45Z</dcterms:created>
  <dcterms:modified xsi:type="dcterms:W3CDTF">2020-12-14T13:06:16Z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0x010100718C9B4D4957A04881C83C5CA9F6B207000FCD08313F06DF4EA6E03E1B1798B66C</vt:lpwstr>
  </property>
</Properties>
</file>