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sir\Desktop\YVC\Data Analytics (CF)\Preparing &amp; Analyzing Data 1.1 - 1.10 Project\1.8_1.9_1.10\"/>
    </mc:Choice>
  </mc:AlternateContent>
  <xr:revisionPtr revIDLastSave="0" documentId="13_ncr:1_{9C012DD9-1CD3-4141-BFBC-BD20CDAE6399}" xr6:coauthVersionLast="47" xr6:coauthVersionMax="47" xr10:uidLastSave="{00000000-0000-0000-0000-000000000000}"/>
  <bookViews>
    <workbookView xWindow="-120" yWindow="-120" windowWidth="29040" windowHeight="15720" activeTab="1" xr2:uid="{94847120-CFA8-413E-AF60-C0667E13D639}"/>
  </bookViews>
  <sheets>
    <sheet name="Cleaned Integrated Data" sheetId="2" r:id="rId1"/>
    <sheet name="Statistical Analysis" sheetId="5"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5" l="1"/>
  <c r="C12" i="5"/>
  <c r="C13" i="5" s="1"/>
  <c r="C14" i="5" s="1"/>
  <c r="B12" i="5"/>
  <c r="B13" i="5" s="1"/>
  <c r="B14" i="5" s="1"/>
  <c r="C11" i="5"/>
  <c r="B11" i="5"/>
  <c r="C10" i="5"/>
  <c r="B10" i="5"/>
  <c r="C9" i="5"/>
  <c r="B9" i="5"/>
  <c r="C8" i="5"/>
  <c r="B8" i="5"/>
  <c r="C7" i="5"/>
  <c r="B7" i="5"/>
  <c r="C6" i="5"/>
  <c r="B6" i="5"/>
  <c r="E53" i="2" l="1"/>
  <c r="D53" i="2"/>
  <c r="C53" i="2"/>
  <c r="B53" i="2"/>
  <c r="E52" i="2"/>
  <c r="D52" i="2"/>
  <c r="C52" i="2"/>
  <c r="B52" i="2"/>
  <c r="E51" i="2"/>
  <c r="D51" i="2"/>
  <c r="C51" i="2"/>
  <c r="B51" i="2"/>
  <c r="E50" i="2"/>
  <c r="D50" i="2"/>
  <c r="C50" i="2"/>
  <c r="F50" i="2" s="1"/>
  <c r="B50" i="2"/>
  <c r="E49" i="2"/>
  <c r="D49" i="2"/>
  <c r="C49" i="2"/>
  <c r="B49" i="2"/>
  <c r="E48" i="2"/>
  <c r="D48" i="2"/>
  <c r="C48" i="2"/>
  <c r="B48" i="2"/>
  <c r="E47" i="2"/>
  <c r="D47" i="2"/>
  <c r="C47" i="2"/>
  <c r="B47" i="2"/>
  <c r="E46" i="2"/>
  <c r="D46" i="2"/>
  <c r="C46" i="2"/>
  <c r="B46" i="2"/>
  <c r="E45" i="2"/>
  <c r="D45" i="2"/>
  <c r="C45" i="2"/>
  <c r="B45" i="2"/>
  <c r="E44" i="2"/>
  <c r="D44" i="2"/>
  <c r="C44" i="2"/>
  <c r="B44" i="2"/>
  <c r="E43" i="2"/>
  <c r="D43" i="2"/>
  <c r="C43" i="2"/>
  <c r="B43" i="2"/>
  <c r="E42" i="2"/>
  <c r="D42" i="2"/>
  <c r="C42" i="2"/>
  <c r="B42" i="2"/>
  <c r="E41" i="2"/>
  <c r="D41" i="2"/>
  <c r="B41" i="2"/>
  <c r="C41" i="2" s="1"/>
  <c r="G41" i="2" s="1"/>
  <c r="E40" i="2"/>
  <c r="D40" i="2"/>
  <c r="C40" i="2"/>
  <c r="B40" i="2"/>
  <c r="E39" i="2"/>
  <c r="D39" i="2"/>
  <c r="C39" i="2"/>
  <c r="B39" i="2"/>
  <c r="E38" i="2"/>
  <c r="D38" i="2"/>
  <c r="C38" i="2"/>
  <c r="F38" i="2" s="1"/>
  <c r="B38" i="2"/>
  <c r="E37" i="2"/>
  <c r="D37" i="2"/>
  <c r="C37" i="2"/>
  <c r="B37" i="2"/>
  <c r="E36" i="2"/>
  <c r="D36" i="2"/>
  <c r="C36" i="2"/>
  <c r="B36" i="2"/>
  <c r="E35" i="2"/>
  <c r="D35" i="2"/>
  <c r="C35" i="2"/>
  <c r="B35" i="2"/>
  <c r="E34" i="2"/>
  <c r="D34" i="2"/>
  <c r="C34" i="2"/>
  <c r="B34" i="2"/>
  <c r="E33" i="2"/>
  <c r="D33" i="2"/>
  <c r="C33" i="2"/>
  <c r="B33" i="2"/>
  <c r="E32" i="2"/>
  <c r="D32" i="2"/>
  <c r="C32" i="2"/>
  <c r="B32" i="2"/>
  <c r="E31" i="2"/>
  <c r="D31" i="2"/>
  <c r="C31" i="2"/>
  <c r="B31" i="2"/>
  <c r="E30" i="2"/>
  <c r="D30" i="2"/>
  <c r="C30" i="2"/>
  <c r="B30" i="2"/>
  <c r="E29" i="2"/>
  <c r="D29" i="2"/>
  <c r="C29" i="2"/>
  <c r="B29" i="2"/>
  <c r="E28" i="2"/>
  <c r="D28" i="2"/>
  <c r="C28" i="2"/>
  <c r="B28" i="2"/>
  <c r="E27" i="2"/>
  <c r="D27" i="2"/>
  <c r="C27" i="2"/>
  <c r="B27" i="2"/>
  <c r="E26" i="2"/>
  <c r="D26" i="2"/>
  <c r="C26" i="2"/>
  <c r="B26" i="2"/>
  <c r="E25" i="2"/>
  <c r="D25" i="2"/>
  <c r="C25" i="2"/>
  <c r="B25" i="2"/>
  <c r="E24" i="2"/>
  <c r="D24" i="2"/>
  <c r="C24" i="2"/>
  <c r="B24" i="2"/>
  <c r="E23" i="2"/>
  <c r="D23" i="2"/>
  <c r="C23"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E15" i="2"/>
  <c r="D15" i="2"/>
  <c r="C15" i="2"/>
  <c r="B15" i="2"/>
  <c r="E14" i="2"/>
  <c r="D14" i="2"/>
  <c r="C14" i="2"/>
  <c r="B14" i="2"/>
  <c r="E13" i="2"/>
  <c r="D13" i="2"/>
  <c r="C13" i="2"/>
  <c r="B13" i="2"/>
  <c r="E12" i="2"/>
  <c r="D12" i="2"/>
  <c r="C12" i="2"/>
  <c r="B12" i="2"/>
  <c r="E11" i="2"/>
  <c r="D11" i="2"/>
  <c r="C11" i="2"/>
  <c r="F11" i="2" s="1"/>
  <c r="B11" i="2"/>
  <c r="E10" i="2"/>
  <c r="D10" i="2"/>
  <c r="C10" i="2"/>
  <c r="B10" i="2"/>
  <c r="F10" i="2" s="1"/>
  <c r="E9" i="2"/>
  <c r="D9" i="2"/>
  <c r="C9" i="2"/>
  <c r="B9" i="2"/>
  <c r="E8" i="2"/>
  <c r="D8" i="2"/>
  <c r="C8" i="2"/>
  <c r="F8" i="2" s="1"/>
  <c r="B8" i="2"/>
  <c r="E7" i="2"/>
  <c r="D7" i="2"/>
  <c r="C7" i="2"/>
  <c r="B7" i="2"/>
  <c r="E6" i="2"/>
  <c r="D6" i="2"/>
  <c r="C6" i="2"/>
  <c r="B6" i="2"/>
  <c r="E5" i="2"/>
  <c r="D5" i="2"/>
  <c r="C5" i="2"/>
  <c r="B5" i="2"/>
  <c r="E4" i="2"/>
  <c r="D4" i="2"/>
  <c r="C4" i="2"/>
  <c r="B4" i="2"/>
  <c r="E3" i="2"/>
  <c r="D3" i="2"/>
  <c r="C3" i="2"/>
  <c r="B3" i="2"/>
  <c r="F3" i="2" s="1"/>
  <c r="E2" i="2"/>
  <c r="D2" i="2"/>
  <c r="C2" i="2"/>
  <c r="B2" i="2"/>
  <c r="F48" i="2" l="1"/>
  <c r="F47" i="2"/>
  <c r="F36" i="2"/>
  <c r="F6" i="2"/>
  <c r="F12" i="2"/>
  <c r="F18" i="2"/>
  <c r="F7" i="2"/>
  <c r="F19" i="2"/>
  <c r="F31" i="2"/>
  <c r="F34" i="2"/>
  <c r="F43" i="2"/>
  <c r="F46" i="2"/>
  <c r="F23" i="2"/>
  <c r="F40" i="2"/>
  <c r="F2" i="2"/>
  <c r="F28" i="2"/>
  <c r="F49" i="2"/>
  <c r="F9" i="2"/>
  <c r="F17" i="2"/>
  <c r="F20" i="2"/>
  <c r="F4" i="2"/>
  <c r="F24" i="2"/>
  <c r="F27" i="2"/>
  <c r="F30" i="2"/>
  <c r="F42" i="2"/>
  <c r="F45" i="2"/>
  <c r="F29" i="2"/>
  <c r="F35" i="2"/>
  <c r="F13" i="2"/>
  <c r="F16" i="2"/>
  <c r="F15" i="2"/>
  <c r="F26" i="2"/>
  <c r="F37" i="2"/>
  <c r="F51" i="2"/>
  <c r="F21" i="2"/>
  <c r="F32" i="2"/>
  <c r="F52" i="2"/>
  <c r="F22" i="2"/>
  <c r="F33" i="2"/>
  <c r="F41" i="2"/>
  <c r="F44" i="2"/>
  <c r="F14" i="2"/>
  <c r="F25" i="2"/>
  <c r="F39" i="2"/>
  <c r="F53" i="2"/>
  <c r="F5" i="2"/>
</calcChain>
</file>

<file path=xl/sharedStrings.xml><?xml version="1.0" encoding="utf-8"?>
<sst xmlns="http://schemas.openxmlformats.org/spreadsheetml/2006/main" count="93" uniqueCount="88">
  <si>
    <t>State</t>
  </si>
  <si>
    <t>Influenza Mortality Rate</t>
  </si>
  <si>
    <t>Population-Adjusted Flu Shot Rate Rounded</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</si>
  <si>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</si>
  <si>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</si>
  <si>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</si>
  <si>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</si>
  <si>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</si>
  <si>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</si>
  <si>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</si>
  <si>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</si>
  <si>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</si>
  <si>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</si>
  <si>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</si>
  <si>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</si>
  <si>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</si>
  <si>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</si>
  <si>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</si>
  <si>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</si>
  <si>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</si>
  <si>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</si>
  <si>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</si>
  <si>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</si>
  <si>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</si>
  <si>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</si>
  <si>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</si>
  <si>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</si>
  <si>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</si>
  <si>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</si>
  <si>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</si>
  <si>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</si>
  <si>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</si>
  <si>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</si>
  <si>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</si>
  <si>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</si>
  <si>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</si>
  <si>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</si>
  <si>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</si>
  <si>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</si>
  <si>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</si>
  <si>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</si>
  <si>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</si>
  <si>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</si>
  <si>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</si>
  <si>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</si>
  <si>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</si>
  <si>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</si>
  <si>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</si>
  <si>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</si>
  <si>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</si>
  <si>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</si>
  <si>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Washington</t>
  </si>
  <si>
    <t>West Virginia</t>
  </si>
  <si>
    <t>Wisconsin</t>
  </si>
  <si>
    <t>Wyoming</t>
  </si>
  <si>
    <t>Data Spread</t>
  </si>
  <si>
    <t>Variable 1</t>
  </si>
  <si>
    <t>Variable 2</t>
  </si>
  <si>
    <t>Data Name</t>
  </si>
  <si>
    <t>Sample or Population?</t>
  </si>
  <si>
    <t>Normal Distribution?</t>
  </si>
  <si>
    <t>Variance</t>
  </si>
  <si>
    <t>Standard Deviation</t>
  </si>
  <si>
    <t>Mean</t>
  </si>
  <si>
    <t xml:space="preserve">Outlier Percentage </t>
  </si>
  <si>
    <t>Correlation</t>
  </si>
  <si>
    <t>Variables</t>
  </si>
  <si>
    <t xml:space="preserve">Proposed Relationship </t>
  </si>
  <si>
    <t>Correlation Coefficient</t>
  </si>
  <si>
    <t>Strength of Correlation</t>
  </si>
  <si>
    <t>Usefulness / Interpretation</t>
  </si>
  <si>
    <t>Column1</t>
  </si>
  <si>
    <t>Column2</t>
  </si>
  <si>
    <t>Flu Shot Rate</t>
  </si>
  <si>
    <t>Population</t>
  </si>
  <si>
    <t>Approximate</t>
  </si>
  <si>
    <r>
      <t>Total Population</t>
    </r>
    <r>
      <rPr>
        <sz val="12"/>
        <color theme="1"/>
        <rFont val="Lexend"/>
      </rPr>
      <t xml:space="preserve"> (from Census data)</t>
    </r>
  </si>
  <si>
    <r>
      <t>Total Influenza Deaths</t>
    </r>
    <r>
      <rPr>
        <sz val="11"/>
        <color theme="1"/>
        <rFont val="Lexend"/>
      </rPr>
      <t xml:space="preserve"> (from Influenza data)</t>
    </r>
  </si>
  <si>
    <r>
      <t>Population-Adjusted Flu Shot Rate</t>
    </r>
    <r>
      <rPr>
        <sz val="11"/>
        <color theme="1"/>
        <rFont val="Lexend"/>
      </rPr>
      <t xml:space="preserve"> </t>
    </r>
  </si>
  <si>
    <t>Upper Outlier Threshold</t>
  </si>
  <si>
    <t>Lower Outlier Threshold</t>
  </si>
  <si>
    <t>Counting Data Above</t>
  </si>
  <si>
    <t>Counting Data Below</t>
  </si>
  <si>
    <t>Outlier Count</t>
  </si>
  <si>
    <t>As the Flu Shot Rate increases, the Influenza Mortality Rate decreases.</t>
  </si>
  <si>
    <t>Very Weak Negative Correlation</t>
  </si>
  <si>
    <t>The weak negative correlation suggests a minimal association between higher flu shot rates and lower influenza mortality rates. While the correlation aligns with the hypothesis, it is too weak to provide strong evidence that flu shots significantly reduce mortality on their own.</t>
  </si>
  <si>
    <r>
      <t>Flu Shot Rate</t>
    </r>
    <r>
      <rPr>
        <sz val="12"/>
        <color theme="1"/>
        <rFont val="Lexend"/>
      </rPr>
      <t xml:space="preserve"> (from Census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</si>
</sst>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x14ac:knownFonts="1">
    <font>
      <sz val="11"/>
      <color theme="1"/>
      <name val="Calibri"/>
      <family val="2"/>
      <scheme val="minor"/>
    </font>
    <font>
      <b/>
      <sz val="16"/>
      <color theme="1"/>
      <name val="Lexend"/>
    </font>
    <font>
      <sz val="12"/>
      <color theme="1"/>
      <name val="Lexend"/>
    </font>
    <font>
      <b/>
      <sz val="16"/>
      <color theme="0"/>
      <name val="Lexend"/>
    </font>
    <font>
      <b/>
      <sz val="8"/>
      <color theme="0"/>
      <name val="Lexend"/>
    </font>
    <font>
      <sz val="11"/>
      <color theme="1"/>
      <name val="Calibri"/>
      <family val="2"/>
      <scheme val="minor"/>
    </font>
    <font>
      <b/>
      <sz val="12"/>
      <color theme="0"/>
      <name val="Lexend"/>
    </font>
    <font>
      <b/>
      <sz val="12"/>
      <color theme="1"/>
      <name val="Lexend"/>
    </font>
    <font>
      <sz val="11"/>
      <color theme="1"/>
      <name val="Lexend"/>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theme="9" tint="0.79998168889431442"/>
      </patternFill>
    </fill>
  </fills>
  <borders count="6">
    <border>
      <left/>
      <right/>
      <top/>
      <bottom/>
      <diagonal/>
    </border>
    <border>
      <left/>
      <right style="thin">
        <color theme="4" tint="0.39997558519241921"/>
      </right>
      <top style="thin">
        <color theme="4" tint="0.39997558519241921"/>
      </top>
      <bottom style="thin">
        <color theme="4" tint="0.39997558519241921"/>
      </bottom>
      <diagonal/>
    </border>
    <border>
      <left style="thin">
        <color theme="9"/>
      </left>
      <right style="thin">
        <color theme="9"/>
      </right>
      <top style="thin">
        <color theme="9"/>
      </top>
      <bottom style="medium">
        <color theme="9"/>
      </bottom>
      <diagonal/>
    </border>
    <border>
      <left style="thin">
        <color theme="9"/>
      </left>
      <right style="thin">
        <color theme="9"/>
      </right>
      <top style="thin">
        <color theme="9"/>
      </top>
      <bottom style="thin">
        <color theme="9"/>
      </bottom>
      <diagonal/>
    </border>
    <border>
      <left style="thin">
        <color theme="9"/>
      </left>
      <right/>
      <top style="thin">
        <color theme="9"/>
      </top>
      <bottom style="thin">
        <color theme="9"/>
      </bottom>
      <diagonal/>
    </border>
    <border>
      <left/>
      <right style="thin">
        <color theme="9"/>
      </right>
      <top style="thin">
        <color theme="9"/>
      </top>
      <bottom style="thin">
        <color theme="9"/>
      </bottom>
      <diagonal/>
    </border>
  </borders>
  <cellStyleXfs count="2">
    <xf numFmtId="0" fontId="0" fillId="0" borderId="0"/>
    <xf numFmtId="43" fontId="5" fillId="0" borderId="0" applyFont="0" applyFill="0" applyBorder="0" applyAlignment="0" applyProtection="0"/>
  </cellStyleXfs>
  <cellXfs count="33">
    <xf numFmtId="0" fontId="0" fillId="0" borderId="0" xfId="0"/>
    <xf numFmtId="0" fontId="2" fillId="0" borderId="0" xfId="0" applyFont="1" applyAlignment="1">
      <alignment wrapText="1"/>
    </xf>
    <xf numFmtId="0" fontId="7" fillId="0" borderId="0" xfId="0" applyFont="1" applyAlignment="1">
      <alignment wrapText="1"/>
    </xf>
    <xf numFmtId="0" fontId="6" fillId="2" borderId="1" xfId="0" applyFont="1" applyFill="1" applyBorder="1" applyAlignment="1">
      <alignment wrapText="1"/>
    </xf>
    <xf numFmtId="0" fontId="2" fillId="3" borderId="1" xfId="0" applyFont="1" applyFill="1" applyBorder="1" applyAlignment="1">
      <alignment wrapText="1"/>
    </xf>
    <xf numFmtId="0" fontId="2" fillId="0" borderId="0" xfId="0" applyFont="1" applyAlignment="1">
      <alignment horizontal="center" wrapText="1"/>
    </xf>
    <xf numFmtId="0" fontId="2" fillId="0" borderId="1" xfId="0" applyFont="1" applyBorder="1" applyAlignment="1">
      <alignment horizontal="center" wrapText="1"/>
    </xf>
    <xf numFmtId="0" fontId="2" fillId="0" borderId="1" xfId="0" applyFont="1" applyBorder="1" applyAlignment="1">
      <alignment wrapText="1"/>
    </xf>
    <xf numFmtId="0" fontId="2" fillId="3" borderId="1" xfId="0" applyFont="1" applyFill="1" applyBorder="1" applyAlignment="1">
      <alignment horizontal="center" wrapText="1"/>
    </xf>
    <xf numFmtId="0" fontId="2" fillId="4" borderId="3" xfId="0" applyFont="1" applyFill="1" applyBorder="1"/>
    <xf numFmtId="0" fontId="2" fillId="4" borderId="3" xfId="0" applyFont="1" applyFill="1" applyBorder="1" applyAlignment="1">
      <alignment wrapText="1"/>
    </xf>
    <xf numFmtId="0" fontId="2" fillId="0" borderId="3" xfId="0" applyFont="1" applyBorder="1"/>
    <xf numFmtId="0" fontId="2" fillId="0" borderId="3" xfId="0" applyFont="1" applyBorder="1" applyAlignment="1">
      <alignment wrapText="1"/>
    </xf>
    <xf numFmtId="0" fontId="1" fillId="0" borderId="3" xfId="0" applyFont="1" applyBorder="1"/>
    <xf numFmtId="0" fontId="1" fillId="0" borderId="2" xfId="0" applyFont="1" applyBorder="1" applyAlignment="1">
      <alignment horizontal="left" wrapText="1"/>
    </xf>
    <xf numFmtId="0" fontId="4" fillId="0" borderId="2" xfId="0" applyFont="1" applyBorder="1" applyAlignment="1">
      <alignment horizontal="left" wrapText="1"/>
    </xf>
    <xf numFmtId="0" fontId="3" fillId="0" borderId="2" xfId="0" applyFont="1" applyBorder="1" applyAlignment="1">
      <alignment horizontal="left" wrapText="1"/>
    </xf>
    <xf numFmtId="0" fontId="0" fillId="0" borderId="0" xfId="0" applyAlignment="1">
      <alignment wrapText="1"/>
    </xf>
    <xf numFmtId="43" fontId="2" fillId="4" borderId="3" xfId="1" applyNumberFormat="1" applyFont="1" applyFill="1" applyBorder="1" applyAlignment="1">
      <alignment wrapText="1"/>
    </xf>
    <xf numFmtId="43" fontId="2" fillId="0" borderId="3" xfId="1" applyNumberFormat="1" applyFont="1" applyBorder="1" applyAlignment="1">
      <alignment wrapText="1"/>
    </xf>
    <xf numFmtId="164" fontId="2" fillId="0" borderId="3" xfId="1" applyNumberFormat="1" applyFont="1" applyBorder="1" applyAlignment="1">
      <alignment wrapText="1"/>
    </xf>
    <xf numFmtId="164" fontId="2" fillId="4" borderId="3" xfId="1" applyNumberFormat="1" applyFont="1" applyFill="1" applyBorder="1" applyAlignment="1">
      <alignment wrapText="1"/>
    </xf>
    <xf numFmtId="164" fontId="2" fillId="4" borderId="3" xfId="0" applyNumberFormat="1" applyFont="1" applyFill="1" applyBorder="1" applyAlignment="1">
      <alignment wrapText="1"/>
    </xf>
    <xf numFmtId="43" fontId="2" fillId="4" borderId="3" xfId="0" applyNumberFormat="1" applyFont="1" applyFill="1" applyBorder="1" applyAlignment="1">
      <alignment wrapText="1"/>
    </xf>
    <xf numFmtId="0" fontId="2" fillId="4" borderId="3" xfId="0" applyFont="1" applyFill="1" applyBorder="1" applyAlignment="1">
      <alignment vertical="center"/>
    </xf>
    <xf numFmtId="0" fontId="2" fillId="0" borderId="4" xfId="0" applyFont="1" applyBorder="1" applyAlignment="1">
      <alignment horizontal="center" wrapText="1"/>
    </xf>
    <xf numFmtId="0" fontId="2" fillId="0" borderId="5" xfId="0" applyFont="1" applyBorder="1" applyAlignment="1">
      <alignment horizontal="center" wrapText="1"/>
    </xf>
    <xf numFmtId="2" fontId="2" fillId="4" borderId="4" xfId="0" applyNumberFormat="1" applyFont="1" applyFill="1" applyBorder="1" applyAlignment="1">
      <alignment horizontal="center"/>
    </xf>
    <xf numFmtId="2" fontId="2" fillId="4" borderId="5" xfId="0" applyNumberFormat="1" applyFont="1" applyFill="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4" borderId="4" xfId="0" applyFont="1" applyFill="1" applyBorder="1" applyAlignment="1">
      <alignment horizontal="center" wrapText="1"/>
    </xf>
    <xf numFmtId="0" fontId="2" fillId="4" borderId="5" xfId="0" applyFont="1" applyFill="1" applyBorder="1" applyAlignment="1">
      <alignment horizontal="center" wrapText="1"/>
    </xf>
  </cellXfs>
  <cellStyles count="2">
    <cellStyle name="Comma" xfId="1" builtinId="3"/>
    <cellStyle name="Normal" xfId="0" builtinId="0"/>
  </cellStyles>
  <dxfs count="14">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sir/Desktop/YVC/CareerFoundry/Data%20Analyst/Course%20Work/Preparing%20&amp;%20Analyzing%20Data%201.1%20-%201.10/Project/1.7%20Data%20Transformation%20&amp;%20Integration/1.7_Integrated_Flu_Project%20(Yarisel%20Velacan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Integrated Data"/>
      <sheetName val="Data Mapping"/>
      <sheetName val="US_Census_Pivot"/>
      <sheetName val="Influenza_Deaths_Pivot"/>
      <sheetName val="NIS_Flu_Pivot_Final"/>
      <sheetName val="Final Summary and Observations"/>
      <sheetName val="Spotlight on AI"/>
      <sheetName val="Original Influenza Deaths Data"/>
      <sheetName val="Original US Census Data Set"/>
      <sheetName val="Original NIS Flu Shot Survey"/>
    </sheetNames>
    <sheetDataSet>
      <sheetData sheetId="0"/>
      <sheetData sheetId="1"/>
      <sheetData sheetId="2">
        <row r="3">
          <cell r="B3" t="str">
            <v>Row Labels</v>
          </cell>
          <cell r="C3" t="str">
            <v>Sum of Total population</v>
          </cell>
          <cell r="D3" t="str">
            <v>Flu Shot Rate</v>
          </cell>
          <cell r="E3" t="str">
            <v>Population-Adjusted Flu Shot Rate</v>
          </cell>
          <cell r="F3" t="str">
            <v>Population-Adjusted Flu Shot Rate Rounded</v>
          </cell>
        </row>
        <row r="4">
          <cell r="B4" t="str">
            <v>Alabama</v>
          </cell>
          <cell r="C4">
            <v>43450311</v>
          </cell>
          <cell r="D4">
            <v>527</v>
          </cell>
          <cell r="E4">
            <v>82448.407969639462</v>
          </cell>
          <cell r="F4">
            <v>82448</v>
          </cell>
        </row>
        <row r="5">
          <cell r="B5" t="str">
            <v>Alaska</v>
          </cell>
          <cell r="C5">
            <v>6327691</v>
          </cell>
          <cell r="D5">
            <v>429</v>
          </cell>
          <cell r="E5">
            <v>14749.86247086247</v>
          </cell>
          <cell r="F5">
            <v>14750</v>
          </cell>
        </row>
        <row r="6">
          <cell r="B6" t="str">
            <v>Arizona</v>
          </cell>
          <cell r="C6">
            <v>58260719</v>
          </cell>
          <cell r="D6">
            <v>499</v>
          </cell>
          <cell r="E6">
            <v>116754.94789579159</v>
          </cell>
          <cell r="F6">
            <v>116755</v>
          </cell>
        </row>
        <row r="7">
          <cell r="B7" t="str">
            <v>Arkansas</v>
          </cell>
          <cell r="C7">
            <v>27238893</v>
          </cell>
          <cell r="D7">
            <v>455</v>
          </cell>
          <cell r="E7">
            <v>59865.698901098898</v>
          </cell>
          <cell r="F7">
            <v>59866</v>
          </cell>
        </row>
        <row r="8">
          <cell r="B8" t="str">
            <v>California</v>
          </cell>
          <cell r="C8">
            <v>339054878</v>
          </cell>
          <cell r="D8">
            <v>625</v>
          </cell>
          <cell r="E8">
            <v>542487.80480000004</v>
          </cell>
          <cell r="F8">
            <v>542488</v>
          </cell>
        </row>
        <row r="9">
          <cell r="B9" t="str">
            <v>Colorado</v>
          </cell>
          <cell r="C9">
            <v>47436307</v>
          </cell>
          <cell r="D9">
            <v>456</v>
          </cell>
          <cell r="E9">
            <v>104026.98903508772</v>
          </cell>
          <cell r="F9">
            <v>104027</v>
          </cell>
        </row>
        <row r="10">
          <cell r="B10" t="str">
            <v>Connecticut</v>
          </cell>
          <cell r="C10">
            <v>32122593</v>
          </cell>
          <cell r="D10">
            <v>529</v>
          </cell>
          <cell r="E10">
            <v>60723.238185255199</v>
          </cell>
          <cell r="F10">
            <v>60723</v>
          </cell>
        </row>
        <row r="11">
          <cell r="B11" t="str">
            <v>Delaware</v>
          </cell>
          <cell r="C11">
            <v>8166484</v>
          </cell>
          <cell r="D11">
            <v>426</v>
          </cell>
          <cell r="E11">
            <v>19170.150234741785</v>
          </cell>
          <cell r="F11">
            <v>19170</v>
          </cell>
        </row>
        <row r="12">
          <cell r="B12" t="str">
            <v>District of Columbia</v>
          </cell>
          <cell r="C12">
            <v>5604538</v>
          </cell>
          <cell r="D12">
            <v>491</v>
          </cell>
          <cell r="E12">
            <v>11414.53767820774</v>
          </cell>
          <cell r="F12">
            <v>11415</v>
          </cell>
        </row>
        <row r="13">
          <cell r="B13" t="str">
            <v>Florida</v>
          </cell>
          <cell r="C13">
            <v>171960525</v>
          </cell>
          <cell r="D13">
            <v>618</v>
          </cell>
          <cell r="E13">
            <v>278253.27669902914</v>
          </cell>
          <cell r="F13">
            <v>278253</v>
          </cell>
        </row>
        <row r="14">
          <cell r="B14" t="str">
            <v>Georgia</v>
          </cell>
          <cell r="C14">
            <v>89469498</v>
          </cell>
          <cell r="D14">
            <v>545</v>
          </cell>
          <cell r="E14">
            <v>164164.21651376146</v>
          </cell>
          <cell r="F14">
            <v>164164</v>
          </cell>
        </row>
        <row r="15">
          <cell r="B15" t="str">
            <v>Hawaii</v>
          </cell>
          <cell r="C15">
            <v>12332105</v>
          </cell>
          <cell r="D15">
            <v>431</v>
          </cell>
          <cell r="E15">
            <v>28612.772621809745</v>
          </cell>
          <cell r="F15">
            <v>28613</v>
          </cell>
        </row>
        <row r="16">
          <cell r="B16" t="str">
            <v>Idaho</v>
          </cell>
          <cell r="C16">
            <v>14382287</v>
          </cell>
          <cell r="D16">
            <v>352</v>
          </cell>
          <cell r="E16">
            <v>40858.76988636364</v>
          </cell>
          <cell r="F16">
            <v>40859</v>
          </cell>
        </row>
        <row r="17">
          <cell r="B17" t="str">
            <v>Illinois</v>
          </cell>
          <cell r="C17">
            <v>110887771</v>
          </cell>
          <cell r="D17">
            <v>872</v>
          </cell>
          <cell r="E17">
            <v>127164.875</v>
          </cell>
          <cell r="F17">
            <v>127165</v>
          </cell>
        </row>
        <row r="18">
          <cell r="B18" t="str">
            <v>Indiana</v>
          </cell>
          <cell r="C18">
            <v>58592352</v>
          </cell>
          <cell r="D18">
            <v>487</v>
          </cell>
          <cell r="E18">
            <v>120312.83778234087</v>
          </cell>
          <cell r="F18">
            <v>120313</v>
          </cell>
        </row>
        <row r="19">
          <cell r="B19" t="str">
            <v>Iowa</v>
          </cell>
          <cell r="C19">
            <v>27610773</v>
          </cell>
          <cell r="D19">
            <v>367</v>
          </cell>
          <cell r="E19">
            <v>75233.713896457761</v>
          </cell>
          <cell r="F19">
            <v>75234</v>
          </cell>
        </row>
        <row r="20">
          <cell r="B20" t="str">
            <v>Kansas</v>
          </cell>
          <cell r="C20">
            <v>26037573</v>
          </cell>
          <cell r="D20">
            <v>343</v>
          </cell>
          <cell r="E20">
            <v>75911.29154518951</v>
          </cell>
          <cell r="F20">
            <v>75911</v>
          </cell>
        </row>
        <row r="21">
          <cell r="B21" t="str">
            <v>Kentucky</v>
          </cell>
          <cell r="C21">
            <v>39771702</v>
          </cell>
          <cell r="D21">
            <v>453</v>
          </cell>
          <cell r="E21">
            <v>87796.251655629138</v>
          </cell>
          <cell r="F21">
            <v>87796</v>
          </cell>
        </row>
        <row r="22">
          <cell r="B22" t="str">
            <v>Louisiana</v>
          </cell>
          <cell r="C22">
            <v>41350206</v>
          </cell>
          <cell r="D22">
            <v>575</v>
          </cell>
          <cell r="E22">
            <v>71913.401739130437</v>
          </cell>
          <cell r="F22">
            <v>71913</v>
          </cell>
        </row>
        <row r="23">
          <cell r="B23" t="str">
            <v>Maine</v>
          </cell>
          <cell r="C23">
            <v>12106533</v>
          </cell>
          <cell r="D23">
            <v>505</v>
          </cell>
          <cell r="E23">
            <v>23973.332673267327</v>
          </cell>
          <cell r="F23">
            <v>23973</v>
          </cell>
        </row>
        <row r="24">
          <cell r="B24" t="str">
            <v>Maryland</v>
          </cell>
          <cell r="C24">
            <v>52404413</v>
          </cell>
          <cell r="D24">
            <v>666</v>
          </cell>
          <cell r="E24">
            <v>78685.304804804808</v>
          </cell>
          <cell r="F24">
            <v>78685</v>
          </cell>
        </row>
        <row r="25">
          <cell r="B25" t="str">
            <v>Massachusetts</v>
          </cell>
          <cell r="C25">
            <v>59587694</v>
          </cell>
          <cell r="D25">
            <v>495</v>
          </cell>
          <cell r="E25">
            <v>120379.1797979798</v>
          </cell>
          <cell r="F25">
            <v>120379</v>
          </cell>
        </row>
        <row r="26">
          <cell r="B26" t="str">
            <v>Michigan</v>
          </cell>
          <cell r="C26">
            <v>89986708</v>
          </cell>
          <cell r="D26">
            <v>418</v>
          </cell>
          <cell r="E26">
            <v>215279.20574162679</v>
          </cell>
          <cell r="F26">
            <v>215279</v>
          </cell>
        </row>
        <row r="27">
          <cell r="B27" t="str">
            <v>Minnesota</v>
          </cell>
          <cell r="C27">
            <v>48079054</v>
          </cell>
          <cell r="D27">
            <v>470</v>
          </cell>
          <cell r="E27">
            <v>102295.85957446808</v>
          </cell>
          <cell r="F27">
            <v>102296</v>
          </cell>
        </row>
        <row r="28">
          <cell r="B28" t="str">
            <v>Mississippi</v>
          </cell>
          <cell r="C28">
            <v>26535126</v>
          </cell>
          <cell r="D28">
            <v>552</v>
          </cell>
          <cell r="E28">
            <v>48070.880434782608</v>
          </cell>
          <cell r="F28">
            <v>48071</v>
          </cell>
        </row>
        <row r="29">
          <cell r="B29" t="str">
            <v>Missouri</v>
          </cell>
          <cell r="C29">
            <v>53654823</v>
          </cell>
          <cell r="D29">
            <v>438</v>
          </cell>
          <cell r="E29">
            <v>122499.59589041096</v>
          </cell>
          <cell r="F29">
            <v>122500</v>
          </cell>
        </row>
        <row r="30">
          <cell r="B30" t="str">
            <v>Montana</v>
          </cell>
          <cell r="C30">
            <v>8746049</v>
          </cell>
          <cell r="D30">
            <v>359</v>
          </cell>
          <cell r="E30">
            <v>24362.253481894149</v>
          </cell>
          <cell r="F30">
            <v>24362</v>
          </cell>
        </row>
        <row r="31">
          <cell r="B31" t="str">
            <v>Nebraska</v>
          </cell>
          <cell r="C31">
            <v>16500622</v>
          </cell>
          <cell r="D31">
            <v>395</v>
          </cell>
          <cell r="E31">
            <v>41773.726582278483</v>
          </cell>
          <cell r="F31">
            <v>41774</v>
          </cell>
        </row>
        <row r="32">
          <cell r="B32" t="str">
            <v>Nevada</v>
          </cell>
          <cell r="C32">
            <v>24725956</v>
          </cell>
          <cell r="D32">
            <v>440</v>
          </cell>
          <cell r="E32">
            <v>56195.354545454546</v>
          </cell>
          <cell r="F32">
            <v>56195</v>
          </cell>
        </row>
        <row r="33">
          <cell r="B33" t="str">
            <v>New Hampshire</v>
          </cell>
          <cell r="C33">
            <v>11824403</v>
          </cell>
          <cell r="D33">
            <v>433</v>
          </cell>
          <cell r="E33">
            <v>27308.090069284066</v>
          </cell>
          <cell r="F33">
            <v>27308</v>
          </cell>
        </row>
        <row r="34">
          <cell r="B34" t="str">
            <v>New Jersey</v>
          </cell>
          <cell r="C34">
            <v>79497127</v>
          </cell>
          <cell r="D34">
            <v>708</v>
          </cell>
          <cell r="E34">
            <v>112284.07768361582</v>
          </cell>
          <cell r="F34">
            <v>112284</v>
          </cell>
        </row>
        <row r="35">
          <cell r="B35" t="str">
            <v>New Mexico</v>
          </cell>
          <cell r="C35">
            <v>18284731</v>
          </cell>
          <cell r="D35">
            <v>439</v>
          </cell>
          <cell r="E35">
            <v>41650.867881548977</v>
          </cell>
          <cell r="F35">
            <v>41651</v>
          </cell>
        </row>
        <row r="36">
          <cell r="B36" t="str">
            <v>New York</v>
          </cell>
          <cell r="C36">
            <v>175742951</v>
          </cell>
          <cell r="D36">
            <v>1096</v>
          </cell>
          <cell r="E36">
            <v>160349.40784671533</v>
          </cell>
          <cell r="F36">
            <v>160349</v>
          </cell>
        </row>
        <row r="37">
          <cell r="B37" t="str">
            <v>North Carolina</v>
          </cell>
          <cell r="C37">
            <v>86689786</v>
          </cell>
          <cell r="D37">
            <v>510</v>
          </cell>
          <cell r="E37">
            <v>169979.97254901961</v>
          </cell>
          <cell r="F37">
            <v>169980</v>
          </cell>
        </row>
        <row r="38">
          <cell r="B38" t="str">
            <v>North Dakota</v>
          </cell>
          <cell r="C38">
            <v>6360283</v>
          </cell>
          <cell r="D38">
            <v>423</v>
          </cell>
          <cell r="E38">
            <v>15036.130023640662</v>
          </cell>
          <cell r="F38">
            <v>15036</v>
          </cell>
        </row>
        <row r="39">
          <cell r="B39" t="str">
            <v>Ohio</v>
          </cell>
          <cell r="C39">
            <v>103018931</v>
          </cell>
          <cell r="D39">
            <v>506</v>
          </cell>
          <cell r="E39">
            <v>203594.72529644269</v>
          </cell>
          <cell r="F39">
            <v>203595</v>
          </cell>
        </row>
        <row r="40">
          <cell r="B40" t="str">
            <v>Oklahoma</v>
          </cell>
          <cell r="C40">
            <v>34111703</v>
          </cell>
          <cell r="D40">
            <v>418</v>
          </cell>
          <cell r="E40">
            <v>81606.944976076556</v>
          </cell>
          <cell r="F40">
            <v>81607</v>
          </cell>
        </row>
        <row r="41">
          <cell r="B41" t="str">
            <v>Oregon</v>
          </cell>
          <cell r="C41">
            <v>34682640</v>
          </cell>
          <cell r="D41">
            <v>419</v>
          </cell>
          <cell r="E41">
            <v>82774.797136038193</v>
          </cell>
          <cell r="F41">
            <v>82775</v>
          </cell>
        </row>
        <row r="42">
          <cell r="B42" t="str">
            <v>Pennsylvania</v>
          </cell>
          <cell r="C42">
            <v>113873933</v>
          </cell>
          <cell r="D42">
            <v>1059</v>
          </cell>
          <cell r="E42">
            <v>107529.68177525968</v>
          </cell>
          <cell r="F42">
            <v>107530</v>
          </cell>
        </row>
        <row r="43">
          <cell r="B43" t="str">
            <v>Puerto Rico</v>
          </cell>
          <cell r="C43">
            <v>32326121</v>
          </cell>
          <cell r="D43" t="e">
            <v>#N/A</v>
          </cell>
          <cell r="E43" t="e">
            <v>#N/A</v>
          </cell>
          <cell r="F43" t="e">
            <v>#N/A</v>
          </cell>
        </row>
        <row r="44">
          <cell r="B44" t="str">
            <v>Rhode Island</v>
          </cell>
          <cell r="C44">
            <v>9572202</v>
          </cell>
          <cell r="D44">
            <v>432</v>
          </cell>
          <cell r="E44">
            <v>22157.875</v>
          </cell>
          <cell r="F44">
            <v>22158</v>
          </cell>
        </row>
        <row r="45">
          <cell r="B45" t="str">
            <v>South Carolina</v>
          </cell>
          <cell r="C45">
            <v>42071037</v>
          </cell>
          <cell r="D45">
            <v>485</v>
          </cell>
          <cell r="E45">
            <v>86744.406185567015</v>
          </cell>
          <cell r="F45">
            <v>86744</v>
          </cell>
        </row>
        <row r="46">
          <cell r="B46" t="str">
            <v>South Dakota</v>
          </cell>
          <cell r="C46">
            <v>6978827</v>
          </cell>
          <cell r="D46">
            <v>399</v>
          </cell>
          <cell r="E46">
            <v>17490.794486215538</v>
          </cell>
          <cell r="F46">
            <v>17491</v>
          </cell>
        </row>
        <row r="47">
          <cell r="B47" t="str">
            <v>Tennessee</v>
          </cell>
          <cell r="C47">
            <v>57409166</v>
          </cell>
          <cell r="D47">
            <v>462</v>
          </cell>
          <cell r="E47">
            <v>124262.26406926407</v>
          </cell>
          <cell r="F47">
            <v>124262</v>
          </cell>
        </row>
        <row r="48">
          <cell r="B48" t="str">
            <v>Texas</v>
          </cell>
          <cell r="C48">
            <v>229232699</v>
          </cell>
          <cell r="D48">
            <v>2992</v>
          </cell>
          <cell r="E48">
            <v>76615.206885026739</v>
          </cell>
          <cell r="F48">
            <v>76615</v>
          </cell>
        </row>
        <row r="49">
          <cell r="B49" t="str">
            <v>Utah</v>
          </cell>
          <cell r="C49">
            <v>25333344</v>
          </cell>
          <cell r="D49">
            <v>402</v>
          </cell>
          <cell r="E49">
            <v>63018.26865671642</v>
          </cell>
          <cell r="F49">
            <v>63018</v>
          </cell>
        </row>
        <row r="50">
          <cell r="B50" t="str">
            <v>Vermont</v>
          </cell>
          <cell r="C50">
            <v>5557554</v>
          </cell>
          <cell r="D50">
            <v>401</v>
          </cell>
          <cell r="E50">
            <v>13859.236907730674</v>
          </cell>
          <cell r="F50">
            <v>13859</v>
          </cell>
        </row>
        <row r="51">
          <cell r="B51" t="str">
            <v>Virginia</v>
          </cell>
          <cell r="C51">
            <v>71716475</v>
          </cell>
          <cell r="D51">
            <v>676</v>
          </cell>
          <cell r="E51">
            <v>106089.4600591716</v>
          </cell>
          <cell r="F51">
            <v>106089</v>
          </cell>
        </row>
        <row r="52">
          <cell r="B52" t="str">
            <v>Washington</v>
          </cell>
          <cell r="C52">
            <v>61164979</v>
          </cell>
          <cell r="D52">
            <v>489</v>
          </cell>
          <cell r="E52">
            <v>125081.75664621677</v>
          </cell>
          <cell r="F52">
            <v>125082</v>
          </cell>
        </row>
        <row r="53">
          <cell r="B53" t="str">
            <v>West Virginia</v>
          </cell>
          <cell r="C53">
            <v>16319646</v>
          </cell>
          <cell r="D53">
            <v>534</v>
          </cell>
          <cell r="E53">
            <v>30561.134831460673</v>
          </cell>
          <cell r="F53">
            <v>30561</v>
          </cell>
        </row>
        <row r="54">
          <cell r="B54" t="str">
            <v>Wisconsin</v>
          </cell>
          <cell r="C54">
            <v>51124797</v>
          </cell>
          <cell r="D54">
            <v>381</v>
          </cell>
          <cell r="E54">
            <v>134185.8188976378</v>
          </cell>
          <cell r="F54">
            <v>134186</v>
          </cell>
        </row>
        <row r="55">
          <cell r="B55" t="str">
            <v>Wyoming</v>
          </cell>
          <cell r="C55">
            <v>5465761</v>
          </cell>
          <cell r="D55">
            <v>479</v>
          </cell>
          <cell r="E55">
            <v>11410.774530271399</v>
          </cell>
          <cell r="F55">
            <v>11411</v>
          </cell>
        </row>
        <row r="56">
          <cell r="B56" t="str">
            <v>Grand Total</v>
          </cell>
          <cell r="C56">
            <v>2830743280</v>
          </cell>
          <cell r="D56">
            <v>28361</v>
          </cell>
          <cell r="E56">
            <v>99811.123726243779</v>
          </cell>
          <cell r="F56">
            <v>99811</v>
          </cell>
        </row>
        <row r="68">
          <cell r="B68"/>
          <cell r="C68"/>
          <cell r="D68"/>
          <cell r="E68"/>
          <cell r="F68"/>
        </row>
        <row r="69">
          <cell r="B69"/>
          <cell r="C69"/>
          <cell r="D69"/>
          <cell r="E69"/>
          <cell r="F69"/>
        </row>
        <row r="70">
          <cell r="B70"/>
          <cell r="C70"/>
          <cell r="D70"/>
          <cell r="E70"/>
          <cell r="F70"/>
        </row>
        <row r="71">
          <cell r="B71"/>
          <cell r="C71"/>
          <cell r="D71"/>
          <cell r="E71"/>
          <cell r="F71"/>
        </row>
        <row r="72">
          <cell r="B72"/>
          <cell r="C72"/>
          <cell r="D72"/>
          <cell r="E72"/>
          <cell r="F72"/>
        </row>
        <row r="73">
          <cell r="B73"/>
          <cell r="C73"/>
          <cell r="D73"/>
          <cell r="E73"/>
          <cell r="F73"/>
        </row>
        <row r="74">
          <cell r="B74"/>
          <cell r="C74"/>
          <cell r="D74"/>
          <cell r="E74"/>
          <cell r="F74"/>
        </row>
        <row r="75">
          <cell r="B75"/>
          <cell r="C75"/>
          <cell r="D75"/>
          <cell r="E75"/>
          <cell r="F75"/>
        </row>
        <row r="76">
          <cell r="B76"/>
          <cell r="C76"/>
          <cell r="D76"/>
          <cell r="E76"/>
          <cell r="F76"/>
        </row>
        <row r="77">
          <cell r="B77"/>
          <cell r="C77"/>
          <cell r="D77"/>
          <cell r="E77"/>
          <cell r="F77"/>
        </row>
        <row r="78">
          <cell r="B78"/>
          <cell r="C78"/>
          <cell r="D78"/>
          <cell r="E78"/>
          <cell r="F78"/>
        </row>
        <row r="79">
          <cell r="B79"/>
          <cell r="C79"/>
          <cell r="D79"/>
          <cell r="E79"/>
          <cell r="F79"/>
        </row>
        <row r="80">
          <cell r="B80"/>
          <cell r="C80"/>
          <cell r="D80"/>
          <cell r="E80"/>
          <cell r="F80"/>
        </row>
        <row r="81">
          <cell r="B81"/>
          <cell r="C81"/>
          <cell r="D81"/>
          <cell r="E81"/>
          <cell r="F81"/>
        </row>
        <row r="82">
          <cell r="B82"/>
          <cell r="C82"/>
          <cell r="D82"/>
          <cell r="E82"/>
          <cell r="F82"/>
        </row>
        <row r="83">
          <cell r="B83"/>
          <cell r="C83"/>
          <cell r="D83"/>
          <cell r="E83"/>
          <cell r="F83"/>
        </row>
        <row r="84">
          <cell r="B84"/>
          <cell r="C84"/>
          <cell r="D84"/>
          <cell r="E84"/>
          <cell r="F84"/>
        </row>
        <row r="85">
          <cell r="B85"/>
          <cell r="C85"/>
          <cell r="D85"/>
          <cell r="E85"/>
          <cell r="F85"/>
        </row>
        <row r="86">
          <cell r="B86"/>
          <cell r="C86"/>
          <cell r="D86"/>
          <cell r="E86"/>
          <cell r="F86"/>
        </row>
        <row r="87">
          <cell r="B87"/>
          <cell r="C87"/>
          <cell r="D87"/>
          <cell r="E87"/>
          <cell r="F87"/>
        </row>
        <row r="88">
          <cell r="B88"/>
          <cell r="C88"/>
          <cell r="D88"/>
          <cell r="E88"/>
          <cell r="F88"/>
        </row>
        <row r="89">
          <cell r="B89"/>
          <cell r="C89"/>
          <cell r="D89"/>
          <cell r="E89"/>
          <cell r="F89"/>
        </row>
      </sheetData>
      <sheetData sheetId="3">
        <row r="2">
          <cell r="B2" t="str">
            <v>Month</v>
          </cell>
          <cell r="C2" t="str">
            <v>(All)</v>
          </cell>
        </row>
        <row r="4">
          <cell r="B4" t="str">
            <v>Sum of Deaths</v>
          </cell>
          <cell r="C4" t="str">
            <v>Column Labels</v>
          </cell>
        </row>
        <row r="5">
          <cell r="B5" t="str">
            <v>Row Labels</v>
          </cell>
          <cell r="C5">
            <v>2009</v>
          </cell>
          <cell r="D5">
            <v>2010</v>
          </cell>
          <cell r="L5" t="str">
            <v>Grand Total</v>
          </cell>
          <cell r="P5" t="str">
            <v>Population-Adjusted Flu Shot Rate Rounded</v>
          </cell>
          <cell r="Q5" t="str">
            <v>Adjusted Death Rate per Flu Shot</v>
          </cell>
          <cell r="R5" t="str">
            <v>Adjusted Death Rate per Flu Shot Rounded</v>
          </cell>
        </row>
        <row r="6">
          <cell r="B6" t="str">
            <v>Alabama</v>
          </cell>
          <cell r="C6">
            <v>755</v>
          </cell>
          <cell r="D6">
            <v>809</v>
          </cell>
          <cell r="L6">
            <v>7745</v>
          </cell>
          <cell r="P6">
            <v>82448</v>
          </cell>
          <cell r="Q6">
            <v>9.3937997283136038E-2</v>
          </cell>
          <cell r="R6">
            <v>0</v>
          </cell>
        </row>
        <row r="7">
          <cell r="B7" t="str">
            <v>Arizona</v>
          </cell>
          <cell r="C7">
            <v>848</v>
          </cell>
          <cell r="D7">
            <v>586</v>
          </cell>
          <cell r="L7">
            <v>5734</v>
          </cell>
          <cell r="P7">
            <v>116755</v>
          </cell>
          <cell r="Q7">
            <v>4.9111387092629868E-2</v>
          </cell>
          <cell r="R7">
            <v>0</v>
          </cell>
        </row>
        <row r="8">
          <cell r="B8" t="str">
            <v>Arkansas</v>
          </cell>
          <cell r="C8">
            <v>508</v>
          </cell>
          <cell r="D8">
            <v>462</v>
          </cell>
          <cell r="L8">
            <v>4809</v>
          </cell>
          <cell r="P8">
            <v>59866</v>
          </cell>
          <cell r="Q8">
            <v>8.0329402331874522E-2</v>
          </cell>
          <cell r="R8">
            <v>0</v>
          </cell>
        </row>
        <row r="9">
          <cell r="B9" t="str">
            <v>California</v>
          </cell>
          <cell r="C9">
            <v>6261</v>
          </cell>
          <cell r="D9">
            <v>5732</v>
          </cell>
          <cell r="L9">
            <v>54002</v>
          </cell>
          <cell r="P9">
            <v>542488</v>
          </cell>
          <cell r="Q9">
            <v>9.9545059061214261E-2</v>
          </cell>
          <cell r="R9">
            <v>0</v>
          </cell>
        </row>
        <row r="10">
          <cell r="B10" t="str">
            <v>Colorado</v>
          </cell>
          <cell r="C10">
            <v>450</v>
          </cell>
          <cell r="D10">
            <v>385</v>
          </cell>
          <cell r="L10">
            <v>3622</v>
          </cell>
          <cell r="P10">
            <v>104027</v>
          </cell>
          <cell r="Q10">
            <v>3.481788381862401E-2</v>
          </cell>
          <cell r="R10">
            <v>0</v>
          </cell>
        </row>
        <row r="11">
          <cell r="B11" t="str">
            <v>Connecticut</v>
          </cell>
          <cell r="C11">
            <v>546</v>
          </cell>
          <cell r="D11">
            <v>459</v>
          </cell>
          <cell r="L11">
            <v>4417</v>
          </cell>
          <cell r="P11">
            <v>60723</v>
          </cell>
          <cell r="Q11">
            <v>7.2740147884656561E-2</v>
          </cell>
          <cell r="R11">
            <v>0</v>
          </cell>
        </row>
        <row r="12">
          <cell r="B12" t="str">
            <v>Delaware</v>
          </cell>
          <cell r="C12"/>
          <cell r="D12">
            <v>10</v>
          </cell>
          <cell r="L12">
            <v>134</v>
          </cell>
          <cell r="P12">
            <v>19170</v>
          </cell>
          <cell r="Q12">
            <v>6.9900886802295257E-3</v>
          </cell>
          <cell r="R12">
            <v>0</v>
          </cell>
        </row>
        <row r="13">
          <cell r="B13" t="str">
            <v>Florida</v>
          </cell>
          <cell r="C13">
            <v>2254</v>
          </cell>
          <cell r="D13">
            <v>2104</v>
          </cell>
          <cell r="L13">
            <v>22129</v>
          </cell>
          <cell r="P13">
            <v>278253</v>
          </cell>
          <cell r="Q13">
            <v>7.9528342910947944E-2</v>
          </cell>
          <cell r="R13">
            <v>0</v>
          </cell>
        </row>
        <row r="14">
          <cell r="B14" t="str">
            <v>Georgia</v>
          </cell>
          <cell r="C14">
            <v>1318</v>
          </cell>
          <cell r="D14">
            <v>1285</v>
          </cell>
          <cell r="L14">
            <v>11740</v>
          </cell>
          <cell r="P14">
            <v>164164</v>
          </cell>
          <cell r="Q14">
            <v>7.1513852001656886E-2</v>
          </cell>
          <cell r="R14">
            <v>0</v>
          </cell>
        </row>
        <row r="15">
          <cell r="B15" t="str">
            <v>Hawaii</v>
          </cell>
          <cell r="C15">
            <v>105</v>
          </cell>
          <cell r="D15">
            <v>141</v>
          </cell>
          <cell r="L15">
            <v>2525</v>
          </cell>
          <cell r="P15">
            <v>28613</v>
          </cell>
          <cell r="Q15">
            <v>8.8246601195260899E-2</v>
          </cell>
          <cell r="R15">
            <v>0</v>
          </cell>
        </row>
        <row r="16">
          <cell r="B16" t="str">
            <v>Idaho</v>
          </cell>
          <cell r="C16">
            <v>10</v>
          </cell>
          <cell r="D16">
            <v>78</v>
          </cell>
          <cell r="L16">
            <v>586</v>
          </cell>
          <cell r="P16">
            <v>40859</v>
          </cell>
          <cell r="Q16">
            <v>1.4342005433319465E-2</v>
          </cell>
          <cell r="R16">
            <v>0</v>
          </cell>
        </row>
        <row r="17">
          <cell r="B17" t="str">
            <v>Illinois</v>
          </cell>
          <cell r="C17">
            <v>2268</v>
          </cell>
          <cell r="D17">
            <v>2080</v>
          </cell>
          <cell r="L17">
            <v>20004</v>
          </cell>
          <cell r="P17">
            <v>127165</v>
          </cell>
          <cell r="Q17">
            <v>0.15730743522195573</v>
          </cell>
          <cell r="R17">
            <v>0</v>
          </cell>
        </row>
        <row r="18">
          <cell r="B18" t="str">
            <v>Indiana</v>
          </cell>
          <cell r="C18">
            <v>976</v>
          </cell>
          <cell r="D18">
            <v>1004</v>
          </cell>
          <cell r="L18">
            <v>7971</v>
          </cell>
          <cell r="P18">
            <v>120313</v>
          </cell>
          <cell r="Q18">
            <v>6.6252192198681767E-2</v>
          </cell>
          <cell r="R18">
            <v>0</v>
          </cell>
        </row>
        <row r="19">
          <cell r="B19" t="str">
            <v>Iowa</v>
          </cell>
          <cell r="C19">
            <v>528</v>
          </cell>
          <cell r="D19">
            <v>434</v>
          </cell>
          <cell r="L19">
            <v>4250</v>
          </cell>
          <cell r="P19">
            <v>75234</v>
          </cell>
          <cell r="Q19">
            <v>5.6490416566977696E-2</v>
          </cell>
          <cell r="R19">
            <v>0</v>
          </cell>
        </row>
        <row r="20">
          <cell r="B20" t="str">
            <v>Kansas</v>
          </cell>
          <cell r="C20">
            <v>449</v>
          </cell>
          <cell r="D20">
            <v>402</v>
          </cell>
          <cell r="L20">
            <v>4122</v>
          </cell>
          <cell r="P20">
            <v>75911</v>
          </cell>
          <cell r="Q20">
            <v>5.4300430767609438E-2</v>
          </cell>
          <cell r="R20">
            <v>0</v>
          </cell>
        </row>
        <row r="21">
          <cell r="B21" t="str">
            <v>Kentucky</v>
          </cell>
          <cell r="C21">
            <v>828</v>
          </cell>
          <cell r="D21">
            <v>745</v>
          </cell>
          <cell r="L21">
            <v>7046</v>
          </cell>
          <cell r="P21">
            <v>87796</v>
          </cell>
          <cell r="Q21">
            <v>8.0254225705043508E-2</v>
          </cell>
          <cell r="R21">
            <v>0</v>
          </cell>
        </row>
        <row r="22">
          <cell r="B22" t="str">
            <v>Louisiana</v>
          </cell>
          <cell r="C22">
            <v>661</v>
          </cell>
          <cell r="D22">
            <v>718</v>
          </cell>
          <cell r="L22">
            <v>5779</v>
          </cell>
          <cell r="P22">
            <v>71913</v>
          </cell>
          <cell r="Q22">
            <v>8.0360991753924887E-2</v>
          </cell>
          <cell r="R22">
            <v>0</v>
          </cell>
        </row>
        <row r="23">
          <cell r="B23" t="str">
            <v>Maine</v>
          </cell>
          <cell r="C23">
            <v>81</v>
          </cell>
          <cell r="D23">
            <v>100</v>
          </cell>
          <cell r="L23">
            <v>926</v>
          </cell>
          <cell r="P23">
            <v>23973</v>
          </cell>
          <cell r="Q23">
            <v>3.8626788470362494E-2</v>
          </cell>
          <cell r="R23">
            <v>0</v>
          </cell>
        </row>
        <row r="24">
          <cell r="B24" t="str">
            <v>Maryland</v>
          </cell>
          <cell r="C24">
            <v>724</v>
          </cell>
          <cell r="D24">
            <v>739</v>
          </cell>
          <cell r="L24">
            <v>7627</v>
          </cell>
          <cell r="P24">
            <v>78685</v>
          </cell>
          <cell r="Q24">
            <v>9.6930800025417804E-2</v>
          </cell>
          <cell r="R24">
            <v>0</v>
          </cell>
        </row>
        <row r="25">
          <cell r="B25" t="str">
            <v>Massachusetts</v>
          </cell>
          <cell r="C25">
            <v>1173</v>
          </cell>
          <cell r="D25">
            <v>1133</v>
          </cell>
          <cell r="L25">
            <v>11293</v>
          </cell>
          <cell r="P25">
            <v>120379</v>
          </cell>
          <cell r="Q25">
            <v>9.3812043628872147E-2</v>
          </cell>
          <cell r="R25">
            <v>0</v>
          </cell>
        </row>
        <row r="26">
          <cell r="B26" t="str">
            <v>Michigan</v>
          </cell>
          <cell r="C26">
            <v>1460</v>
          </cell>
          <cell r="D26">
            <v>1331</v>
          </cell>
          <cell r="L26">
            <v>14270</v>
          </cell>
          <cell r="P26">
            <v>215279</v>
          </cell>
          <cell r="Q26">
            <v>6.6286075279056486E-2</v>
          </cell>
          <cell r="R26">
            <v>0</v>
          </cell>
        </row>
        <row r="27">
          <cell r="B27" t="str">
            <v>Minnesota</v>
          </cell>
          <cell r="C27">
            <v>450</v>
          </cell>
          <cell r="D27">
            <v>439</v>
          </cell>
          <cell r="L27">
            <v>4317</v>
          </cell>
          <cell r="P27">
            <v>102296</v>
          </cell>
          <cell r="Q27">
            <v>4.2201063580198636E-2</v>
          </cell>
          <cell r="R27">
            <v>0</v>
          </cell>
        </row>
        <row r="28">
          <cell r="B28" t="str">
            <v>Mississippi</v>
          </cell>
          <cell r="C28">
            <v>404</v>
          </cell>
          <cell r="D28">
            <v>381</v>
          </cell>
          <cell r="L28">
            <v>4757</v>
          </cell>
          <cell r="P28">
            <v>48071</v>
          </cell>
          <cell r="Q28">
            <v>9.8957791599925113E-2</v>
          </cell>
          <cell r="R28">
            <v>0</v>
          </cell>
        </row>
        <row r="29">
          <cell r="B29" t="str">
            <v>Missouri</v>
          </cell>
          <cell r="C29">
            <v>1178</v>
          </cell>
          <cell r="D29">
            <v>1008</v>
          </cell>
          <cell r="L29">
            <v>10005</v>
          </cell>
          <cell r="P29">
            <v>122500</v>
          </cell>
          <cell r="Q29">
            <v>8.1673469387755104E-2</v>
          </cell>
          <cell r="R29">
            <v>0</v>
          </cell>
        </row>
        <row r="30">
          <cell r="B30" t="str">
            <v>Montana</v>
          </cell>
          <cell r="C30">
            <v>27</v>
          </cell>
          <cell r="D30">
            <v>53</v>
          </cell>
          <cell r="L30">
            <v>386</v>
          </cell>
          <cell r="P30">
            <v>24362</v>
          </cell>
          <cell r="Q30">
            <v>1.5844347754699943E-2</v>
          </cell>
          <cell r="R30">
            <v>0</v>
          </cell>
        </row>
        <row r="31">
          <cell r="B31" t="str">
            <v>Nebraska</v>
          </cell>
          <cell r="C31">
            <v>130</v>
          </cell>
          <cell r="D31">
            <v>139</v>
          </cell>
          <cell r="L31">
            <v>1659</v>
          </cell>
          <cell r="P31">
            <v>41774</v>
          </cell>
          <cell r="Q31">
            <v>3.971369751520084E-2</v>
          </cell>
          <cell r="R31">
            <v>0</v>
          </cell>
        </row>
        <row r="32">
          <cell r="B32" t="str">
            <v>Nevada</v>
          </cell>
          <cell r="C32">
            <v>281</v>
          </cell>
          <cell r="D32">
            <v>233</v>
          </cell>
          <cell r="L32">
            <v>3149</v>
          </cell>
          <cell r="P32">
            <v>56195</v>
          </cell>
          <cell r="Q32">
            <v>5.6037013969214344E-2</v>
          </cell>
          <cell r="R32">
            <v>0</v>
          </cell>
        </row>
        <row r="33">
          <cell r="B33" t="str">
            <v>New Hampshire</v>
          </cell>
          <cell r="C33">
            <v>49</v>
          </cell>
          <cell r="D33">
            <v>63</v>
          </cell>
          <cell r="L33">
            <v>745</v>
          </cell>
          <cell r="P33">
            <v>27308</v>
          </cell>
          <cell r="Q33">
            <v>2.7281382744983155E-2</v>
          </cell>
          <cell r="R33">
            <v>0</v>
          </cell>
        </row>
        <row r="34">
          <cell r="B34" t="str">
            <v>New Jersey</v>
          </cell>
          <cell r="C34">
            <v>1143</v>
          </cell>
          <cell r="D34">
            <v>955</v>
          </cell>
          <cell r="L34">
            <v>9953</v>
          </cell>
          <cell r="P34">
            <v>112284</v>
          </cell>
          <cell r="Q34">
            <v>8.864130241174166E-2</v>
          </cell>
          <cell r="R34">
            <v>0</v>
          </cell>
        </row>
        <row r="35">
          <cell r="B35" t="str">
            <v>New Mexico</v>
          </cell>
          <cell r="C35">
            <v>112</v>
          </cell>
          <cell r="D35">
            <v>132</v>
          </cell>
          <cell r="L35">
            <v>1158</v>
          </cell>
          <cell r="P35">
            <v>41651</v>
          </cell>
          <cell r="Q35">
            <v>2.7802453722599697E-2</v>
          </cell>
          <cell r="R35">
            <v>0</v>
          </cell>
        </row>
        <row r="36">
          <cell r="B36" t="str">
            <v>New York</v>
          </cell>
          <cell r="C36">
            <v>4389</v>
          </cell>
          <cell r="D36">
            <v>4522</v>
          </cell>
          <cell r="L36">
            <v>40875</v>
          </cell>
          <cell r="P36">
            <v>160349</v>
          </cell>
          <cell r="Q36">
            <v>0.25491272162595341</v>
          </cell>
          <cell r="R36">
            <v>0</v>
          </cell>
        </row>
        <row r="37">
          <cell r="B37" t="str">
            <v>North Carolina</v>
          </cell>
          <cell r="C37">
            <v>1567</v>
          </cell>
          <cell r="D37">
            <v>1572</v>
          </cell>
          <cell r="L37">
            <v>15597</v>
          </cell>
          <cell r="P37">
            <v>169980</v>
          </cell>
          <cell r="Q37">
            <v>9.175785386516061E-2</v>
          </cell>
          <cell r="R37">
            <v>0</v>
          </cell>
        </row>
        <row r="38">
          <cell r="B38" t="str">
            <v>North Dakota</v>
          </cell>
          <cell r="C38">
            <v>21</v>
          </cell>
          <cell r="D38">
            <v>10</v>
          </cell>
          <cell r="L38">
            <v>179</v>
          </cell>
          <cell r="P38">
            <v>15036</v>
          </cell>
          <cell r="Q38">
            <v>1.1904761904761904E-2</v>
          </cell>
          <cell r="R38">
            <v>0</v>
          </cell>
        </row>
        <row r="39">
          <cell r="B39" t="str">
            <v>Ohio</v>
          </cell>
          <cell r="C39">
            <v>1900</v>
          </cell>
          <cell r="D39">
            <v>1829</v>
          </cell>
          <cell r="L39">
            <v>19042</v>
          </cell>
          <cell r="P39">
            <v>203595</v>
          </cell>
          <cell r="Q39">
            <v>9.3528819470026281E-2</v>
          </cell>
          <cell r="R39">
            <v>0</v>
          </cell>
        </row>
        <row r="40">
          <cell r="B40" t="str">
            <v>Oklahoma</v>
          </cell>
          <cell r="C40">
            <v>669</v>
          </cell>
          <cell r="D40">
            <v>589</v>
          </cell>
          <cell r="L40">
            <v>4844</v>
          </cell>
          <cell r="P40">
            <v>81607</v>
          </cell>
          <cell r="Q40">
            <v>5.9357653142500029E-2</v>
          </cell>
          <cell r="R40">
            <v>0</v>
          </cell>
        </row>
        <row r="41">
          <cell r="B41" t="str">
            <v>Oregon</v>
          </cell>
          <cell r="C41">
            <v>304</v>
          </cell>
          <cell r="D41">
            <v>261</v>
          </cell>
          <cell r="L41">
            <v>2501</v>
          </cell>
          <cell r="P41">
            <v>82775</v>
          </cell>
          <cell r="Q41">
            <v>3.0214436726064633E-2</v>
          </cell>
          <cell r="R41">
            <v>0</v>
          </cell>
        </row>
        <row r="42">
          <cell r="B42" t="str">
            <v>Pennsylvania</v>
          </cell>
          <cell r="C42">
            <v>2432</v>
          </cell>
          <cell r="D42">
            <v>2174</v>
          </cell>
          <cell r="L42">
            <v>22334</v>
          </cell>
          <cell r="P42">
            <v>107530</v>
          </cell>
          <cell r="Q42">
            <v>0.20770017669487584</v>
          </cell>
          <cell r="R42">
            <v>0</v>
          </cell>
        </row>
        <row r="43">
          <cell r="B43" t="str">
            <v>Rhode Island</v>
          </cell>
          <cell r="C43">
            <v>70</v>
          </cell>
          <cell r="D43">
            <v>95</v>
          </cell>
          <cell r="L43">
            <v>659</v>
          </cell>
          <cell r="P43">
            <v>22158</v>
          </cell>
          <cell r="Q43">
            <v>2.9740951349399764E-2</v>
          </cell>
          <cell r="R43">
            <v>0</v>
          </cell>
        </row>
        <row r="44">
          <cell r="B44" t="str">
            <v>South Carolina</v>
          </cell>
          <cell r="C44">
            <v>562</v>
          </cell>
          <cell r="D44">
            <v>567</v>
          </cell>
          <cell r="L44">
            <v>5220</v>
          </cell>
          <cell r="P44">
            <v>86744</v>
          </cell>
          <cell r="Q44">
            <v>6.0177072765839709E-2</v>
          </cell>
          <cell r="R44">
            <v>0</v>
          </cell>
        </row>
        <row r="45">
          <cell r="B45" t="str">
            <v>South Dakota</v>
          </cell>
          <cell r="C45">
            <v>30</v>
          </cell>
          <cell r="D45">
            <v>47</v>
          </cell>
          <cell r="L45">
            <v>530</v>
          </cell>
          <cell r="P45">
            <v>17491</v>
          </cell>
          <cell r="Q45">
            <v>3.0301297810302441E-2</v>
          </cell>
          <cell r="R45">
            <v>0</v>
          </cell>
        </row>
        <row r="46">
          <cell r="B46" t="str">
            <v>Tennessee</v>
          </cell>
          <cell r="C46">
            <v>1207</v>
          </cell>
          <cell r="D46">
            <v>1227</v>
          </cell>
          <cell r="L46">
            <v>12442</v>
          </cell>
          <cell r="P46">
            <v>124262</v>
          </cell>
          <cell r="Q46">
            <v>0.10012715069771934</v>
          </cell>
          <cell r="R46">
            <v>0</v>
          </cell>
        </row>
        <row r="47">
          <cell r="B47" t="str">
            <v>Texas</v>
          </cell>
          <cell r="C47">
            <v>3168</v>
          </cell>
          <cell r="D47">
            <v>2854</v>
          </cell>
          <cell r="L47">
            <v>26759</v>
          </cell>
          <cell r="P47">
            <v>76615</v>
          </cell>
          <cell r="Q47">
            <v>0.34926580956731712</v>
          </cell>
          <cell r="R47">
            <v>0</v>
          </cell>
        </row>
        <row r="48">
          <cell r="B48" t="str">
            <v>Utah</v>
          </cell>
          <cell r="C48">
            <v>120</v>
          </cell>
          <cell r="D48">
            <v>173</v>
          </cell>
          <cell r="L48">
            <v>1504</v>
          </cell>
          <cell r="P48">
            <v>63018</v>
          </cell>
          <cell r="Q48">
            <v>2.3866196959598844E-2</v>
          </cell>
          <cell r="R48">
            <v>0</v>
          </cell>
        </row>
        <row r="49">
          <cell r="B49" t="str">
            <v>Vermont</v>
          </cell>
          <cell r="C49"/>
          <cell r="D49"/>
          <cell r="L49">
            <v>20</v>
          </cell>
          <cell r="P49">
            <v>13859</v>
          </cell>
          <cell r="Q49">
            <v>1.443105563171946E-3</v>
          </cell>
          <cell r="R49">
            <v>0</v>
          </cell>
        </row>
        <row r="50">
          <cell r="B50" t="str">
            <v>Virginia</v>
          </cell>
          <cell r="C50">
            <v>1055</v>
          </cell>
          <cell r="D50">
            <v>1023</v>
          </cell>
          <cell r="L50">
            <v>10605</v>
          </cell>
          <cell r="P50">
            <v>106089</v>
          </cell>
          <cell r="Q50">
            <v>9.9963238413030564E-2</v>
          </cell>
          <cell r="R50">
            <v>0</v>
          </cell>
        </row>
        <row r="51">
          <cell r="B51" t="str">
            <v>Washington</v>
          </cell>
          <cell r="C51">
            <v>546</v>
          </cell>
          <cell r="D51">
            <v>411</v>
          </cell>
          <cell r="L51">
            <v>5432</v>
          </cell>
          <cell r="P51">
            <v>125082</v>
          </cell>
          <cell r="Q51">
            <v>4.342751155242161E-2</v>
          </cell>
          <cell r="R51">
            <v>0</v>
          </cell>
        </row>
        <row r="52">
          <cell r="B52" t="str">
            <v>West Virginia</v>
          </cell>
          <cell r="C52">
            <v>288</v>
          </cell>
          <cell r="D52">
            <v>294</v>
          </cell>
          <cell r="L52">
            <v>2554</v>
          </cell>
          <cell r="P52">
            <v>30561</v>
          </cell>
          <cell r="Q52">
            <v>8.3570563790451885E-2</v>
          </cell>
          <cell r="R52">
            <v>0</v>
          </cell>
        </row>
        <row r="53">
          <cell r="B53" t="str">
            <v>Wisconsin</v>
          </cell>
          <cell r="C53">
            <v>795</v>
          </cell>
          <cell r="D53">
            <v>726</v>
          </cell>
          <cell r="L53">
            <v>7386</v>
          </cell>
          <cell r="P53">
            <v>134186</v>
          </cell>
          <cell r="Q53">
            <v>5.5043000014904683E-2</v>
          </cell>
          <cell r="R53">
            <v>0</v>
          </cell>
        </row>
        <row r="54">
          <cell r="B54" t="str">
            <v>Wyoming</v>
          </cell>
          <cell r="C54">
            <v>10</v>
          </cell>
          <cell r="D54">
            <v>10</v>
          </cell>
          <cell r="L54">
            <v>76</v>
          </cell>
          <cell r="P54">
            <v>11411</v>
          </cell>
          <cell r="Q54">
            <v>6.6602401191832444E-3</v>
          </cell>
          <cell r="R54">
            <v>0</v>
          </cell>
        </row>
        <row r="55">
          <cell r="B55" t="str">
            <v>Grand Total</v>
          </cell>
          <cell r="C55">
            <v>45110</v>
          </cell>
          <cell r="D55">
            <v>42524</v>
          </cell>
          <cell r="L55">
            <v>415419</v>
          </cell>
          <cell r="P55">
            <v>99811</v>
          </cell>
          <cell r="Q55">
            <v>4.1620562863812607</v>
          </cell>
          <cell r="R55">
            <v>4</v>
          </cell>
        </row>
        <row r="60">
          <cell r="B60" t="str">
            <v>Data Transformation Steps</v>
          </cell>
          <cell r="C60"/>
          <cell r="D60"/>
        </row>
        <row r="61">
          <cell r="B61" t="str">
            <v>• Objective: To analyze flu deaths by state over multiple years and calculate the death rate per flu shot.</v>
          </cell>
          <cell r="C61"/>
          <cell r="D61"/>
        </row>
        <row r="62">
          <cell r="B62"/>
          <cell r="C62"/>
          <cell r="D62"/>
        </row>
        <row r="63">
          <cell r="B63"/>
          <cell r="C63"/>
          <cell r="D63"/>
        </row>
        <row r="64">
          <cell r="B64" t="str">
            <v>Pivot Table Structure:</v>
          </cell>
          <cell r="C64"/>
          <cell r="D64"/>
        </row>
        <row r="65">
          <cell r="B65" t="str">
            <v>• Row Labels: State names.
• Column Labels: Years (from 2009 to 2017).
• Values: Sum of deaths for each year and state, along with a Grand Total for each state.</v>
          </cell>
          <cell r="C65"/>
          <cell r="D65"/>
        </row>
        <row r="66">
          <cell r="B66"/>
          <cell r="C66"/>
          <cell r="D66"/>
        </row>
        <row r="67">
          <cell r="B67"/>
          <cell r="C67"/>
          <cell r="D67"/>
        </row>
        <row r="68">
          <cell r="B68"/>
          <cell r="C68"/>
          <cell r="D68"/>
        </row>
        <row r="69">
          <cell r="B69"/>
          <cell r="C69"/>
          <cell r="D69"/>
        </row>
        <row r="70">
          <cell r="B70"/>
          <cell r="C70"/>
          <cell r="D70"/>
        </row>
        <row r="71">
          <cell r="B71"/>
          <cell r="C71"/>
          <cell r="D71"/>
        </row>
        <row r="72">
          <cell r="B72" t="str">
            <v>Additional Columns Added:</v>
          </cell>
          <cell r="C72"/>
          <cell r="D72"/>
        </row>
        <row r="73">
          <cell r="B73" t="str">
            <v>• Flu Shot Rate: Added a column for the flu shot rate by using a VLOOKUP function to pull values from the NIS_Flu_Pivot_Final tab based on state names.
• Death Rate per Flu Shot: Calculated by dividing the Grand Total flu deaths by the Flu Shot Rate for each state. This metric provides insight into the rate of flu deaths in relation to the flu shot distribution.</v>
          </cell>
          <cell r="C73"/>
          <cell r="D73"/>
          <cell r="L73"/>
        </row>
        <row r="74">
          <cell r="B74"/>
          <cell r="C74"/>
          <cell r="D74"/>
          <cell r="L74"/>
        </row>
        <row r="75">
          <cell r="B75"/>
          <cell r="C75"/>
          <cell r="D75"/>
          <cell r="L75"/>
        </row>
        <row r="76">
          <cell r="B76"/>
          <cell r="C76"/>
          <cell r="D76"/>
          <cell r="L76"/>
        </row>
        <row r="77">
          <cell r="B77"/>
          <cell r="C77"/>
          <cell r="D77"/>
          <cell r="L77"/>
        </row>
        <row r="78">
          <cell r="B78"/>
          <cell r="C78"/>
          <cell r="D78"/>
          <cell r="L78"/>
        </row>
        <row r="79">
          <cell r="B79"/>
          <cell r="C79"/>
          <cell r="D79"/>
          <cell r="L79"/>
        </row>
        <row r="80">
          <cell r="B80"/>
          <cell r="C80"/>
          <cell r="D80"/>
          <cell r="L80"/>
        </row>
        <row r="81">
          <cell r="B81" t="str">
            <v>Integration Explanation:</v>
          </cell>
          <cell r="C81"/>
          <cell r="D81"/>
          <cell r="L81"/>
        </row>
        <row r="82">
          <cell r="B82" t="str">
            <v>• Flu Shot Rate Integration: We used the formula =VLOOKUP(B6, NIS_Flu_Pivot_Final!B4:E56, 4, FALSE) to pull the flu shot rate from the NIS_Flu_Pivot_Final tab. The formula aligns state names in the Influenza_Deaths_Pivot with those in NIS_Flu_Pivot_Final and retrieves the flu shot rate.</v>
          </cell>
          <cell r="C82"/>
          <cell r="D82"/>
        </row>
        <row r="83">
          <cell r="B83"/>
          <cell r="C83"/>
          <cell r="D83"/>
        </row>
        <row r="84">
          <cell r="B84"/>
          <cell r="C84"/>
          <cell r="D84"/>
        </row>
        <row r="85">
          <cell r="B85"/>
          <cell r="C85"/>
          <cell r="D85"/>
        </row>
        <row r="86">
          <cell r="B86"/>
          <cell r="C86"/>
          <cell r="D86"/>
        </row>
        <row r="87">
          <cell r="B87" t="str">
            <v>• Rounding for Clarity: To improve readability, we rounded the death rate per flu shot using Excel’s ROUND function.</v>
          </cell>
          <cell r="C87"/>
          <cell r="D87"/>
        </row>
        <row r="88">
          <cell r="B88"/>
          <cell r="C88"/>
          <cell r="D88"/>
        </row>
        <row r="89">
          <cell r="B89"/>
          <cell r="C89"/>
          <cell r="D89"/>
        </row>
        <row r="90">
          <cell r="B90" t="str">
            <v>Observations Summary:</v>
          </cell>
          <cell r="C90"/>
          <cell r="D90"/>
        </row>
        <row r="91">
          <cell r="B91" t="str">
            <v>High Death Rate per Flu Shot:
• California: California has the highest death rate per flu shot (rounded to 86), likely due to its large population and high flu case count.
• Other High Rates: Florida, New York, Ohio, and Michigan also show high death rates per flu shot, possibly influenced by larger populations.</v>
          </cell>
          <cell r="C91"/>
          <cell r="D91"/>
        </row>
        <row r="92">
          <cell r="B92"/>
          <cell r="C92"/>
          <cell r="D92"/>
        </row>
        <row r="93">
          <cell r="B93"/>
          <cell r="C93"/>
          <cell r="D93"/>
        </row>
        <row r="94">
          <cell r="B94"/>
          <cell r="C94"/>
          <cell r="D94"/>
        </row>
        <row r="95">
          <cell r="B95"/>
          <cell r="C95"/>
          <cell r="D95"/>
        </row>
        <row r="96">
          <cell r="B96"/>
          <cell r="C96"/>
          <cell r="D96"/>
        </row>
        <row r="97">
          <cell r="B97"/>
          <cell r="C97"/>
          <cell r="D97"/>
        </row>
        <row r="98">
          <cell r="B98" t="str">
            <v>Low Death Rate per Flu Shot:
• Near Zero Rates: Delaware, North Dakota, Vermont, and Wyoming have a death rate per flu shot close to zero. These states likely see fewer flu cases due to smaller populations or lower sample sizes.</v>
          </cell>
          <cell r="C98"/>
          <cell r="D98"/>
        </row>
        <row r="99">
          <cell r="B99"/>
          <cell r="C99"/>
          <cell r="D99"/>
        </row>
        <row r="100">
          <cell r="B100"/>
          <cell r="C100"/>
          <cell r="D100"/>
        </row>
        <row r="101">
          <cell r="B101"/>
          <cell r="C101"/>
          <cell r="D101"/>
        </row>
        <row r="102">
          <cell r="B102"/>
          <cell r="C102"/>
          <cell r="D102"/>
        </row>
        <row r="104">
          <cell r="B104" t="str">
            <v>Additional Insights:
• Moderate Death Rates in Mid-Sized States: States like Pennsylvania, Illinois, and North Carolina have death rates of 21, 23, and 31, respectively. Although substantial, these rates are lower than those in larger states, indicating that population size alone doesn’t fully explain variations.
• Regional Patterns: Some Southern states, such as Florida and Texas, show elevated death rates per flu shot. This could reflect regional differences in healthcare access, vaccination coverage, or vaccine efficacy.</v>
          </cell>
          <cell r="C104"/>
          <cell r="D104"/>
        </row>
        <row r="105">
          <cell r="B105"/>
          <cell r="C105"/>
          <cell r="D105"/>
        </row>
        <row r="106">
          <cell r="B106"/>
          <cell r="C106"/>
          <cell r="D106"/>
        </row>
        <row r="107">
          <cell r="B107"/>
          <cell r="C107"/>
          <cell r="D107"/>
        </row>
        <row r="108">
          <cell r="B108"/>
          <cell r="C108"/>
          <cell r="D108"/>
        </row>
        <row r="109">
          <cell r="B109"/>
          <cell r="C109"/>
          <cell r="D109"/>
        </row>
        <row r="110">
          <cell r="B110"/>
          <cell r="C110"/>
          <cell r="D110"/>
        </row>
        <row r="111">
          <cell r="B111"/>
          <cell r="C111"/>
          <cell r="D111"/>
        </row>
        <row r="112">
          <cell r="B112"/>
          <cell r="C112"/>
          <cell r="D112"/>
        </row>
        <row r="113">
          <cell r="B113"/>
          <cell r="C113"/>
          <cell r="D113"/>
        </row>
        <row r="114">
          <cell r="B114"/>
          <cell r="C114"/>
          <cell r="D114"/>
        </row>
        <row r="115">
          <cell r="B115"/>
          <cell r="C115"/>
          <cell r="D115"/>
        </row>
        <row r="116">
          <cell r="B116"/>
          <cell r="C116"/>
          <cell r="D116"/>
        </row>
        <row r="117">
          <cell r="B117"/>
          <cell r="C117"/>
          <cell r="D117"/>
        </row>
        <row r="118">
          <cell r="B118"/>
          <cell r="C118"/>
          <cell r="D118"/>
        </row>
      </sheetData>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AE682A-7460-4D2D-9715-DC85A70CA526}" name="Table4" displayName="Table4" ref="A1:F53" totalsRowShown="0" headerRowDxfId="13" dataDxfId="12">
  <tableColumns count="6">
    <tableColumn id="1" xr3:uid="{962D498E-90E8-45EE-920D-4943A3A435E8}" name="State" dataDxfId="11" totalsRowDxfId="10"/>
    <tableColumn id="2" xr3:uid="{DD0E17C1-6BAD-4F6A-9394-368372FD9509}" name="Total Population (from Census data)" dataDxfId="9" totalsRowDxfId="8">
      <calculatedColumnFormula>VLOOKUP(A2,[1]US_Census_Pivot!B3:F56,2,FALSE)</calculatedColumnFormula>
    </tableColumn>
    <tableColumn id="3" xr3:uid="{77DF0630-1F8E-4B1F-81A1-A9AEB0D16D2D}" name="Flu Shot Rate (from Census data)" dataDxfId="7" totalsRowDxfId="6">
      <calculatedColumnFormula>VLOOKUP(A2,[1]US_Census_Pivot!B3:F56,3,FALSE)</calculatedColumnFormula>
    </tableColumn>
    <tableColumn id="4" xr3:uid="{E38AE9E1-9007-4F7D-902F-921EF6C98371}" name="Total Influenza Deaths (from Influenza data)" dataDxfId="5" totalsRowDxfId="4">
      <calculatedColumnFormula>_xlfn.XLOOKUP(A2, [1]Influenza_Deaths_Pivot!B:B, [1]Influenza_Deaths_Pivot!L:L, "Not Found")</calculatedColumnFormula>
    </tableColumn>
    <tableColumn id="5" xr3:uid="{28C23DF5-A19B-4E4D-AD5B-362D0ABE318A}" name="Population-Adjusted Flu Shot Rate " dataDxfId="3" totalsRowDxfId="2">
      <calculatedColumnFormula>_xlfn.XLOOKUP(A2, [1]Influenza_Deaths_Pivot!B:B, [1]Influenza_Deaths_Pivot!P:P, "Not Found")</calculatedColumnFormula>
    </tableColumn>
    <tableColumn id="6" xr3:uid="{A5C20BA4-390C-4A7E-9350-B248BAED8217}" name="Influenza Mortality Rate" dataDxfId="1" totalsRowDxfId="0">
      <calculatedColumnFormula>ROUND(C2 / D2, 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2676A-9309-4743-8716-B92FE0D6CB12}">
  <dimension ref="A1:G53"/>
  <sheetViews>
    <sheetView topLeftCell="E28" workbookViewId="0">
      <selection activeCell="C57" sqref="C57"/>
    </sheetView>
  </sheetViews>
  <sheetFormatPr defaultColWidth="58.85546875" defaultRowHeight="21.75" x14ac:dyDescent="0.5"/>
  <cols>
    <col min="1" max="16384" width="58.85546875" style="1"/>
  </cols>
  <sheetData>
    <row r="1" spans="1:7" x14ac:dyDescent="0.5">
      <c r="A1" s="2" t="s">
        <v>0</v>
      </c>
      <c r="B1" s="2" t="s">
        <v>76</v>
      </c>
      <c r="C1" s="2" t="s">
        <v>87</v>
      </c>
      <c r="D1" s="2" t="s">
        <v>77</v>
      </c>
      <c r="E1" s="2" t="s">
        <v>78</v>
      </c>
      <c r="F1" s="2" t="s">
        <v>1</v>
      </c>
      <c r="G1" s="3" t="s">
        <v>2</v>
      </c>
    </row>
    <row r="2" spans="1:7" x14ac:dyDescent="0.5">
      <c r="A2" s="1" t="s">
        <v>3</v>
      </c>
      <c r="B2" s="1">
        <f>VLOOKUP(A2,[1]US_Census_Pivot!B3:F56,2,FALSE)</f>
        <v>43450311</v>
      </c>
      <c r="C2" s="1">
        <f>VLOOKUP(A2,[1]US_Census_Pivot!B3:F56,3,FALSE)</f>
        <v>527</v>
      </c>
      <c r="D2" s="1">
        <f>_xlfn.XLOOKUP(A2, [1]Influenza_Deaths_Pivot!B:B, [1]Influenza_Deaths_Pivot!L:L, "Not Found")</f>
        <v>7745</v>
      </c>
      <c r="E2" s="1">
        <f>_xlfn.XLOOKUP(A2, [1]Influenza_Deaths_Pivot!B:B, [1]Influenza_Deaths_Pivot!P:P, "Not Found")</f>
        <v>82448</v>
      </c>
      <c r="F2" s="1">
        <f t="shared" ref="F2:F53" si="0">ROUND(C2 / D2, 2)</f>
        <v>7.0000000000000007E-2</v>
      </c>
      <c r="G2" s="4">
        <v>82448</v>
      </c>
    </row>
    <row r="3" spans="1:7" x14ac:dyDescent="0.5">
      <c r="A3" s="1" t="s">
        <v>4</v>
      </c>
      <c r="B3" s="1">
        <f>VLOOKUP(A3,[1]US_Census_Pivot!B4:F57,2,FALSE)</f>
        <v>6327691</v>
      </c>
      <c r="C3" s="1">
        <f>VLOOKUP(A3,[1]US_Census_Pivot!B4:F57,3,FALSE)</f>
        <v>429</v>
      </c>
      <c r="D3" s="5" t="str">
        <f>_xlfn.XLOOKUP(A3, [1]Influenza_Deaths_Pivot!B:B, [1]Influenza_Deaths_Pivot!L:L, "Not Found")</f>
        <v>Not Found</v>
      </c>
      <c r="E3" s="5" t="str">
        <f>_xlfn.XLOOKUP(A3, [1]Influenza_Deaths_Pivot!B:B, [1]Influenza_Deaths_Pivot!P:P, "Not Found")</f>
        <v>Not Found</v>
      </c>
      <c r="F3" s="5" t="str">
        <f>_xlfn.XLOOKUP(B3, [1]Influenza_Deaths_Pivot!C:C, [1]Influenza_Deaths_Pivot!Q:Q, "Not Found")</f>
        <v>Not Found</v>
      </c>
      <c r="G3" s="6">
        <v>14750</v>
      </c>
    </row>
    <row r="4" spans="1:7" x14ac:dyDescent="0.5">
      <c r="A4" s="1" t="s">
        <v>5</v>
      </c>
      <c r="B4" s="1">
        <f>VLOOKUP(A4,[1]US_Census_Pivot!B5:F58,2,FALSE)</f>
        <v>58260719</v>
      </c>
      <c r="C4" s="1">
        <f>VLOOKUP(A4,[1]US_Census_Pivot!B5:F58,3,FALSE)</f>
        <v>499</v>
      </c>
      <c r="D4" s="1">
        <f>_xlfn.XLOOKUP(A4, [1]Influenza_Deaths_Pivot!B:B, [1]Influenza_Deaths_Pivot!L:L, "Not Found")</f>
        <v>5734</v>
      </c>
      <c r="E4" s="1">
        <f>_xlfn.XLOOKUP(A4, [1]Influenza_Deaths_Pivot!B:B, [1]Influenza_Deaths_Pivot!P:P, "Not Found")</f>
        <v>116755</v>
      </c>
      <c r="F4" s="1">
        <f t="shared" si="0"/>
        <v>0.09</v>
      </c>
      <c r="G4" s="4">
        <v>116755</v>
      </c>
    </row>
    <row r="5" spans="1:7" x14ac:dyDescent="0.5">
      <c r="A5" s="1" t="s">
        <v>6</v>
      </c>
      <c r="B5" s="1">
        <f>VLOOKUP(A5,[1]US_Census_Pivot!B6:F59,2,FALSE)</f>
        <v>27238893</v>
      </c>
      <c r="C5" s="1">
        <f>VLOOKUP(A5,[1]US_Census_Pivot!B6:F59,3,FALSE)</f>
        <v>455</v>
      </c>
      <c r="D5" s="1">
        <f>_xlfn.XLOOKUP(A5, [1]Influenza_Deaths_Pivot!B:B, [1]Influenza_Deaths_Pivot!L:L, "Not Found")</f>
        <v>4809</v>
      </c>
      <c r="E5" s="1">
        <f>_xlfn.XLOOKUP(A5, [1]Influenza_Deaths_Pivot!B:B, [1]Influenza_Deaths_Pivot!P:P, "Not Found")</f>
        <v>59866</v>
      </c>
      <c r="F5" s="1">
        <f t="shared" si="0"/>
        <v>0.09</v>
      </c>
      <c r="G5" s="7">
        <v>59866</v>
      </c>
    </row>
    <row r="6" spans="1:7" x14ac:dyDescent="0.5">
      <c r="A6" s="1" t="s">
        <v>7</v>
      </c>
      <c r="B6" s="1">
        <f>VLOOKUP(A6,[1]US_Census_Pivot!B7:F60,2,FALSE)</f>
        <v>339054878</v>
      </c>
      <c r="C6" s="1">
        <f>VLOOKUP(A6,[1]US_Census_Pivot!B7:F60,3,FALSE)</f>
        <v>625</v>
      </c>
      <c r="D6" s="1">
        <f>_xlfn.XLOOKUP(A6, [1]Influenza_Deaths_Pivot!B:B, [1]Influenza_Deaths_Pivot!L:L, "Not Found")</f>
        <v>54002</v>
      </c>
      <c r="E6" s="1">
        <f>_xlfn.XLOOKUP(A6, [1]Influenza_Deaths_Pivot!B:B, [1]Influenza_Deaths_Pivot!P:P, "Not Found")</f>
        <v>542488</v>
      </c>
      <c r="F6" s="1">
        <f t="shared" si="0"/>
        <v>0.01</v>
      </c>
      <c r="G6" s="4">
        <v>542488</v>
      </c>
    </row>
    <row r="7" spans="1:7" x14ac:dyDescent="0.5">
      <c r="A7" s="1" t="s">
        <v>8</v>
      </c>
      <c r="B7" s="1">
        <f>VLOOKUP(A7,[1]US_Census_Pivot!B8:F61,2,FALSE)</f>
        <v>47436307</v>
      </c>
      <c r="C7" s="1">
        <f>VLOOKUP(A7,[1]US_Census_Pivot!B8:F61,3,FALSE)</f>
        <v>456</v>
      </c>
      <c r="D7" s="1">
        <f>_xlfn.XLOOKUP(A7, [1]Influenza_Deaths_Pivot!B:B, [1]Influenza_Deaths_Pivot!L:L, "Not Found")</f>
        <v>3622</v>
      </c>
      <c r="E7" s="1">
        <f>_xlfn.XLOOKUP(A7, [1]Influenza_Deaths_Pivot!B:B, [1]Influenza_Deaths_Pivot!P:P, "Not Found")</f>
        <v>104027</v>
      </c>
      <c r="F7" s="1">
        <f t="shared" si="0"/>
        <v>0.13</v>
      </c>
      <c r="G7" s="7">
        <v>104027</v>
      </c>
    </row>
    <row r="8" spans="1:7" x14ac:dyDescent="0.5">
      <c r="A8" s="1" t="s">
        <v>9</v>
      </c>
      <c r="B8" s="1">
        <f>VLOOKUP(A8,[1]US_Census_Pivot!B9:F62,2,FALSE)</f>
        <v>32122593</v>
      </c>
      <c r="C8" s="1">
        <f>VLOOKUP(A8,[1]US_Census_Pivot!B9:F62,3,FALSE)</f>
        <v>529</v>
      </c>
      <c r="D8" s="1">
        <f>_xlfn.XLOOKUP(A8, [1]Influenza_Deaths_Pivot!B:B, [1]Influenza_Deaths_Pivot!L:L, "Not Found")</f>
        <v>4417</v>
      </c>
      <c r="E8" s="1">
        <f>_xlfn.XLOOKUP(A8, [1]Influenza_Deaths_Pivot!B:B, [1]Influenza_Deaths_Pivot!P:P, "Not Found")</f>
        <v>60723</v>
      </c>
      <c r="F8" s="1">
        <f t="shared" si="0"/>
        <v>0.12</v>
      </c>
      <c r="G8" s="4">
        <v>60723</v>
      </c>
    </row>
    <row r="9" spans="1:7" x14ac:dyDescent="0.5">
      <c r="A9" s="1" t="s">
        <v>10</v>
      </c>
      <c r="B9" s="1">
        <f>VLOOKUP(A9,[1]US_Census_Pivot!B10:F63,2,FALSE)</f>
        <v>8166484</v>
      </c>
      <c r="C9" s="1">
        <f>VLOOKUP(A9,[1]US_Census_Pivot!B10:F63,3,FALSE)</f>
        <v>426</v>
      </c>
      <c r="D9" s="1">
        <f>_xlfn.XLOOKUP(A9, [1]Influenza_Deaths_Pivot!B:B, [1]Influenza_Deaths_Pivot!L:L, "Not Found")</f>
        <v>134</v>
      </c>
      <c r="E9" s="1">
        <f>_xlfn.XLOOKUP(A9, [1]Influenza_Deaths_Pivot!B:B, [1]Influenza_Deaths_Pivot!P:P, "Not Found")</f>
        <v>19170</v>
      </c>
      <c r="F9" s="1">
        <f t="shared" si="0"/>
        <v>3.18</v>
      </c>
      <c r="G9" s="7">
        <v>19170</v>
      </c>
    </row>
    <row r="10" spans="1:7" x14ac:dyDescent="0.5">
      <c r="A10" s="1" t="s">
        <v>11</v>
      </c>
      <c r="B10" s="1">
        <f>VLOOKUP(A10,[1]US_Census_Pivot!B11:F64,2,FALSE)</f>
        <v>5604538</v>
      </c>
      <c r="C10" s="1">
        <f>VLOOKUP(A10,[1]US_Census_Pivot!B11:F64,3,FALSE)</f>
        <v>491</v>
      </c>
      <c r="D10" s="5" t="str">
        <f>_xlfn.XLOOKUP(A10, [1]Influenza_Deaths_Pivot!B:B, [1]Influenza_Deaths_Pivot!L:L, "Not Found")</f>
        <v>Not Found</v>
      </c>
      <c r="E10" s="5" t="str">
        <f>_xlfn.XLOOKUP(A10, [1]Influenza_Deaths_Pivot!B:B, [1]Influenza_Deaths_Pivot!P:P, "Not Found")</f>
        <v>Not Found</v>
      </c>
      <c r="F10" s="5" t="str">
        <f>_xlfn.XLOOKUP(B10, [1]Influenza_Deaths_Pivot!C:C, [1]Influenza_Deaths_Pivot!Q:Q, "Not Found")</f>
        <v>Not Found</v>
      </c>
      <c r="G10" s="8">
        <v>11415</v>
      </c>
    </row>
    <row r="11" spans="1:7" x14ac:dyDescent="0.5">
      <c r="A11" s="1" t="s">
        <v>12</v>
      </c>
      <c r="B11" s="1">
        <f>VLOOKUP(A11,[1]US_Census_Pivot!B12:F65,2,FALSE)</f>
        <v>171960525</v>
      </c>
      <c r="C11" s="1">
        <f>VLOOKUP(A11,[1]US_Census_Pivot!B12:F65,3,FALSE)</f>
        <v>618</v>
      </c>
      <c r="D11" s="1">
        <f>_xlfn.XLOOKUP(A11, [1]Influenza_Deaths_Pivot!B:B, [1]Influenza_Deaths_Pivot!L:L, "Not Found")</f>
        <v>22129</v>
      </c>
      <c r="E11" s="1">
        <f>_xlfn.XLOOKUP(A11, [1]Influenza_Deaths_Pivot!B:B, [1]Influenza_Deaths_Pivot!P:P, "Not Found")</f>
        <v>278253</v>
      </c>
      <c r="F11" s="1">
        <f t="shared" si="0"/>
        <v>0.03</v>
      </c>
      <c r="G11" s="7">
        <v>278253</v>
      </c>
    </row>
    <row r="12" spans="1:7" x14ac:dyDescent="0.5">
      <c r="A12" s="1" t="s">
        <v>13</v>
      </c>
      <c r="B12" s="1">
        <f>VLOOKUP(A12,[1]US_Census_Pivot!B13:F66,2,FALSE)</f>
        <v>89469498</v>
      </c>
      <c r="C12" s="1">
        <f>VLOOKUP(A12,[1]US_Census_Pivot!B13:F66,3,FALSE)</f>
        <v>545</v>
      </c>
      <c r="D12" s="1">
        <f>_xlfn.XLOOKUP(A12, [1]Influenza_Deaths_Pivot!B:B, [1]Influenza_Deaths_Pivot!L:L, "Not Found")</f>
        <v>11740</v>
      </c>
      <c r="E12" s="1">
        <f>_xlfn.XLOOKUP(A12, [1]Influenza_Deaths_Pivot!B:B, [1]Influenza_Deaths_Pivot!P:P, "Not Found")</f>
        <v>164164</v>
      </c>
      <c r="F12" s="1">
        <f t="shared" si="0"/>
        <v>0.05</v>
      </c>
      <c r="G12" s="4">
        <v>164164</v>
      </c>
    </row>
    <row r="13" spans="1:7" x14ac:dyDescent="0.5">
      <c r="A13" s="1" t="s">
        <v>14</v>
      </c>
      <c r="B13" s="1">
        <f>VLOOKUP(A13,[1]US_Census_Pivot!B14:F67,2,FALSE)</f>
        <v>12332105</v>
      </c>
      <c r="C13" s="1">
        <f>VLOOKUP(A13,[1]US_Census_Pivot!B14:F67,3,FALSE)</f>
        <v>431</v>
      </c>
      <c r="D13" s="1">
        <f>_xlfn.XLOOKUP(A13, [1]Influenza_Deaths_Pivot!B:B, [1]Influenza_Deaths_Pivot!L:L, "Not Found")</f>
        <v>2525</v>
      </c>
      <c r="E13" s="1">
        <f>_xlfn.XLOOKUP(A13, [1]Influenza_Deaths_Pivot!B:B, [1]Influenza_Deaths_Pivot!P:P, "Not Found")</f>
        <v>28613</v>
      </c>
      <c r="F13" s="1">
        <f t="shared" si="0"/>
        <v>0.17</v>
      </c>
      <c r="G13" s="7">
        <v>28613</v>
      </c>
    </row>
    <row r="14" spans="1:7" x14ac:dyDescent="0.5">
      <c r="A14" s="1" t="s">
        <v>15</v>
      </c>
      <c r="B14" s="1">
        <f>VLOOKUP(A14,[1]US_Census_Pivot!B15:F68,2,FALSE)</f>
        <v>14382287</v>
      </c>
      <c r="C14" s="1">
        <f>VLOOKUP(A14,[1]US_Census_Pivot!B15:F68,3,FALSE)</f>
        <v>352</v>
      </c>
      <c r="D14" s="1">
        <f>_xlfn.XLOOKUP(A14, [1]Influenza_Deaths_Pivot!B:B, [1]Influenza_Deaths_Pivot!L:L, "Not Found")</f>
        <v>586</v>
      </c>
      <c r="E14" s="1">
        <f>_xlfn.XLOOKUP(A14, [1]Influenza_Deaths_Pivot!B:B, [1]Influenza_Deaths_Pivot!P:P, "Not Found")</f>
        <v>40859</v>
      </c>
      <c r="F14" s="1">
        <f t="shared" si="0"/>
        <v>0.6</v>
      </c>
      <c r="G14" s="4">
        <v>40859</v>
      </c>
    </row>
    <row r="15" spans="1:7" x14ac:dyDescent="0.5">
      <c r="A15" s="1" t="s">
        <v>16</v>
      </c>
      <c r="B15" s="1">
        <f>VLOOKUP(A15,[1]US_Census_Pivot!B16:F69,2,FALSE)</f>
        <v>110887771</v>
      </c>
      <c r="C15" s="1">
        <f>VLOOKUP(A15,[1]US_Census_Pivot!B16:F69,3,FALSE)</f>
        <v>872</v>
      </c>
      <c r="D15" s="1">
        <f>_xlfn.XLOOKUP(A15, [1]Influenza_Deaths_Pivot!B:B, [1]Influenza_Deaths_Pivot!L:L, "Not Found")</f>
        <v>20004</v>
      </c>
      <c r="E15" s="1">
        <f>_xlfn.XLOOKUP(A15, [1]Influenza_Deaths_Pivot!B:B, [1]Influenza_Deaths_Pivot!P:P, "Not Found")</f>
        <v>127165</v>
      </c>
      <c r="F15" s="1">
        <f t="shared" si="0"/>
        <v>0.04</v>
      </c>
      <c r="G15" s="7">
        <v>127165</v>
      </c>
    </row>
    <row r="16" spans="1:7" x14ac:dyDescent="0.5">
      <c r="A16" s="1" t="s">
        <v>17</v>
      </c>
      <c r="B16" s="1">
        <f>VLOOKUP(A16,[1]US_Census_Pivot!B17:F70,2,FALSE)</f>
        <v>58592352</v>
      </c>
      <c r="C16" s="1">
        <f>VLOOKUP(A16,[1]US_Census_Pivot!B17:F70,3,FALSE)</f>
        <v>487</v>
      </c>
      <c r="D16" s="1">
        <f>_xlfn.XLOOKUP(A16, [1]Influenza_Deaths_Pivot!B:B, [1]Influenza_Deaths_Pivot!L:L, "Not Found")</f>
        <v>7971</v>
      </c>
      <c r="E16" s="1">
        <f>_xlfn.XLOOKUP(A16, [1]Influenza_Deaths_Pivot!B:B, [1]Influenza_Deaths_Pivot!P:P, "Not Found")</f>
        <v>120313</v>
      </c>
      <c r="F16" s="1">
        <f t="shared" si="0"/>
        <v>0.06</v>
      </c>
      <c r="G16" s="4">
        <v>120313</v>
      </c>
    </row>
    <row r="17" spans="1:7" x14ac:dyDescent="0.5">
      <c r="A17" s="1" t="s">
        <v>18</v>
      </c>
      <c r="B17" s="1">
        <f>VLOOKUP(A17,[1]US_Census_Pivot!B18:F71,2,FALSE)</f>
        <v>27610773</v>
      </c>
      <c r="C17" s="1">
        <f>VLOOKUP(A17,[1]US_Census_Pivot!B18:F71,3,FALSE)</f>
        <v>367</v>
      </c>
      <c r="D17" s="1">
        <f>_xlfn.XLOOKUP(A17, [1]Influenza_Deaths_Pivot!B:B, [1]Influenza_Deaths_Pivot!L:L, "Not Found")</f>
        <v>4250</v>
      </c>
      <c r="E17" s="1">
        <f>_xlfn.XLOOKUP(A17, [1]Influenza_Deaths_Pivot!B:B, [1]Influenza_Deaths_Pivot!P:P, "Not Found")</f>
        <v>75234</v>
      </c>
      <c r="F17" s="1">
        <f t="shared" si="0"/>
        <v>0.09</v>
      </c>
      <c r="G17" s="7">
        <v>75234</v>
      </c>
    </row>
    <row r="18" spans="1:7" x14ac:dyDescent="0.5">
      <c r="A18" s="1" t="s">
        <v>19</v>
      </c>
      <c r="B18" s="1">
        <f>VLOOKUP(A18,[1]US_Census_Pivot!B19:F72,2,FALSE)</f>
        <v>26037573</v>
      </c>
      <c r="C18" s="1">
        <f>VLOOKUP(A18,[1]US_Census_Pivot!B19:F72,3,FALSE)</f>
        <v>343</v>
      </c>
      <c r="D18" s="1">
        <f>_xlfn.XLOOKUP(A18, [1]Influenza_Deaths_Pivot!B:B, [1]Influenza_Deaths_Pivot!L:L, "Not Found")</f>
        <v>4122</v>
      </c>
      <c r="E18" s="1">
        <f>_xlfn.XLOOKUP(A18, [1]Influenza_Deaths_Pivot!B:B, [1]Influenza_Deaths_Pivot!P:P, "Not Found")</f>
        <v>75911</v>
      </c>
      <c r="F18" s="1">
        <f t="shared" si="0"/>
        <v>0.08</v>
      </c>
      <c r="G18" s="4">
        <v>75911</v>
      </c>
    </row>
    <row r="19" spans="1:7" x14ac:dyDescent="0.5">
      <c r="A19" s="1" t="s">
        <v>20</v>
      </c>
      <c r="B19" s="1">
        <f>VLOOKUP(A19,[1]US_Census_Pivot!B20:F73,2,FALSE)</f>
        <v>39771702</v>
      </c>
      <c r="C19" s="1">
        <f>VLOOKUP(A19,[1]US_Census_Pivot!B20:F73,3,FALSE)</f>
        <v>453</v>
      </c>
      <c r="D19" s="1">
        <f>_xlfn.XLOOKUP(A19, [1]Influenza_Deaths_Pivot!B:B, [1]Influenza_Deaths_Pivot!L:L, "Not Found")</f>
        <v>7046</v>
      </c>
      <c r="E19" s="1">
        <f>_xlfn.XLOOKUP(A19, [1]Influenza_Deaths_Pivot!B:B, [1]Influenza_Deaths_Pivot!P:P, "Not Found")</f>
        <v>87796</v>
      </c>
      <c r="F19" s="1">
        <f t="shared" si="0"/>
        <v>0.06</v>
      </c>
      <c r="G19" s="7">
        <v>87796</v>
      </c>
    </row>
    <row r="20" spans="1:7" x14ac:dyDescent="0.5">
      <c r="A20" s="1" t="s">
        <v>21</v>
      </c>
      <c r="B20" s="1">
        <f>VLOOKUP(A20,[1]US_Census_Pivot!B21:F74,2,FALSE)</f>
        <v>41350206</v>
      </c>
      <c r="C20" s="1">
        <f>VLOOKUP(A20,[1]US_Census_Pivot!B21:F74,3,FALSE)</f>
        <v>575</v>
      </c>
      <c r="D20" s="1">
        <f>_xlfn.XLOOKUP(A20, [1]Influenza_Deaths_Pivot!B:B, [1]Influenza_Deaths_Pivot!L:L, "Not Found")</f>
        <v>5779</v>
      </c>
      <c r="E20" s="1">
        <f>_xlfn.XLOOKUP(A20, [1]Influenza_Deaths_Pivot!B:B, [1]Influenza_Deaths_Pivot!P:P, "Not Found")</f>
        <v>71913</v>
      </c>
      <c r="F20" s="1">
        <f t="shared" si="0"/>
        <v>0.1</v>
      </c>
      <c r="G20" s="4">
        <v>71913</v>
      </c>
    </row>
    <row r="21" spans="1:7" x14ac:dyDescent="0.5">
      <c r="A21" s="1" t="s">
        <v>22</v>
      </c>
      <c r="B21" s="1">
        <f>VLOOKUP(A21,[1]US_Census_Pivot!B22:F75,2,FALSE)</f>
        <v>12106533</v>
      </c>
      <c r="C21" s="1">
        <f>VLOOKUP(A21,[1]US_Census_Pivot!B22:F75,3,FALSE)</f>
        <v>505</v>
      </c>
      <c r="D21" s="1">
        <f>_xlfn.XLOOKUP(A21, [1]Influenza_Deaths_Pivot!B:B, [1]Influenza_Deaths_Pivot!L:L, "Not Found")</f>
        <v>926</v>
      </c>
      <c r="E21" s="1">
        <f>_xlfn.XLOOKUP(A21, [1]Influenza_Deaths_Pivot!B:B, [1]Influenza_Deaths_Pivot!P:P, "Not Found")</f>
        <v>23973</v>
      </c>
      <c r="F21" s="1">
        <f t="shared" si="0"/>
        <v>0.55000000000000004</v>
      </c>
      <c r="G21" s="7">
        <v>23973</v>
      </c>
    </row>
    <row r="22" spans="1:7" x14ac:dyDescent="0.5">
      <c r="A22" s="1" t="s">
        <v>23</v>
      </c>
      <c r="B22" s="1">
        <f>VLOOKUP(A22,[1]US_Census_Pivot!B23:F76,2,FALSE)</f>
        <v>52404413</v>
      </c>
      <c r="C22" s="1">
        <f>VLOOKUP(A22,[1]US_Census_Pivot!B23:F76,3,FALSE)</f>
        <v>666</v>
      </c>
      <c r="D22" s="1">
        <f>_xlfn.XLOOKUP(A22, [1]Influenza_Deaths_Pivot!B:B, [1]Influenza_Deaths_Pivot!L:L, "Not Found")</f>
        <v>7627</v>
      </c>
      <c r="E22" s="1">
        <f>_xlfn.XLOOKUP(A22, [1]Influenza_Deaths_Pivot!B:B, [1]Influenza_Deaths_Pivot!P:P, "Not Found")</f>
        <v>78685</v>
      </c>
      <c r="F22" s="1">
        <f t="shared" si="0"/>
        <v>0.09</v>
      </c>
      <c r="G22" s="4">
        <v>78685</v>
      </c>
    </row>
    <row r="23" spans="1:7" x14ac:dyDescent="0.5">
      <c r="A23" s="1" t="s">
        <v>24</v>
      </c>
      <c r="B23" s="1">
        <f>VLOOKUP(A23,[1]US_Census_Pivot!B24:F77,2,FALSE)</f>
        <v>59587694</v>
      </c>
      <c r="C23" s="1">
        <f>VLOOKUP(A23,[1]US_Census_Pivot!B24:F77,3,FALSE)</f>
        <v>495</v>
      </c>
      <c r="D23" s="1">
        <f>_xlfn.XLOOKUP(A23, [1]Influenza_Deaths_Pivot!B:B, [1]Influenza_Deaths_Pivot!L:L, "Not Found")</f>
        <v>11293</v>
      </c>
      <c r="E23" s="1">
        <f>_xlfn.XLOOKUP(A23, [1]Influenza_Deaths_Pivot!B:B, [1]Influenza_Deaths_Pivot!P:P, "Not Found")</f>
        <v>120379</v>
      </c>
      <c r="F23" s="1">
        <f t="shared" si="0"/>
        <v>0.04</v>
      </c>
      <c r="G23" s="7">
        <v>120379</v>
      </c>
    </row>
    <row r="24" spans="1:7" x14ac:dyDescent="0.5">
      <c r="A24" s="1" t="s">
        <v>25</v>
      </c>
      <c r="B24" s="1">
        <f>VLOOKUP(A24,[1]US_Census_Pivot!B25:F78,2,FALSE)</f>
        <v>89986708</v>
      </c>
      <c r="C24" s="1">
        <f>VLOOKUP(A24,[1]US_Census_Pivot!B25:F78,3,FALSE)</f>
        <v>418</v>
      </c>
      <c r="D24" s="1">
        <f>_xlfn.XLOOKUP(A24, [1]Influenza_Deaths_Pivot!B:B, [1]Influenza_Deaths_Pivot!L:L, "Not Found")</f>
        <v>14270</v>
      </c>
      <c r="E24" s="1">
        <f>_xlfn.XLOOKUP(A24, [1]Influenza_Deaths_Pivot!B:B, [1]Influenza_Deaths_Pivot!P:P, "Not Found")</f>
        <v>215279</v>
      </c>
      <c r="F24" s="1">
        <f t="shared" si="0"/>
        <v>0.03</v>
      </c>
      <c r="G24" s="4">
        <v>215279</v>
      </c>
    </row>
    <row r="25" spans="1:7" x14ac:dyDescent="0.5">
      <c r="A25" s="1" t="s">
        <v>26</v>
      </c>
      <c r="B25" s="1">
        <f>VLOOKUP(A25,[1]US_Census_Pivot!B26:F79,2,FALSE)</f>
        <v>48079054</v>
      </c>
      <c r="C25" s="1">
        <f>VLOOKUP(A25,[1]US_Census_Pivot!B26:F79,3,FALSE)</f>
        <v>470</v>
      </c>
      <c r="D25" s="1">
        <f>_xlfn.XLOOKUP(A25, [1]Influenza_Deaths_Pivot!B:B, [1]Influenza_Deaths_Pivot!L:L, "Not Found")</f>
        <v>4317</v>
      </c>
      <c r="E25" s="1">
        <f>_xlfn.XLOOKUP(A25, [1]Influenza_Deaths_Pivot!B:B, [1]Influenza_Deaths_Pivot!P:P, "Not Found")</f>
        <v>102296</v>
      </c>
      <c r="F25" s="1">
        <f t="shared" si="0"/>
        <v>0.11</v>
      </c>
      <c r="G25" s="7">
        <v>102296</v>
      </c>
    </row>
    <row r="26" spans="1:7" x14ac:dyDescent="0.5">
      <c r="A26" s="1" t="s">
        <v>27</v>
      </c>
      <c r="B26" s="1">
        <f>VLOOKUP(A26,[1]US_Census_Pivot!B27:F80,2,FALSE)</f>
        <v>26535126</v>
      </c>
      <c r="C26" s="1">
        <f>VLOOKUP(A26,[1]US_Census_Pivot!B27:F80,3,FALSE)</f>
        <v>552</v>
      </c>
      <c r="D26" s="1">
        <f>_xlfn.XLOOKUP(A26, [1]Influenza_Deaths_Pivot!B:B, [1]Influenza_Deaths_Pivot!L:L, "Not Found")</f>
        <v>4757</v>
      </c>
      <c r="E26" s="1">
        <f>_xlfn.XLOOKUP(A26, [1]Influenza_Deaths_Pivot!B:B, [1]Influenza_Deaths_Pivot!P:P, "Not Found")</f>
        <v>48071</v>
      </c>
      <c r="F26" s="1">
        <f t="shared" si="0"/>
        <v>0.12</v>
      </c>
      <c r="G26" s="4">
        <v>48071</v>
      </c>
    </row>
    <row r="27" spans="1:7" x14ac:dyDescent="0.5">
      <c r="A27" s="1" t="s">
        <v>28</v>
      </c>
      <c r="B27" s="1">
        <f>VLOOKUP(A27,[1]US_Census_Pivot!B28:F81,2,FALSE)</f>
        <v>53654823</v>
      </c>
      <c r="C27" s="1">
        <f>VLOOKUP(A27,[1]US_Census_Pivot!B28:F81,3,FALSE)</f>
        <v>438</v>
      </c>
      <c r="D27" s="1">
        <f>_xlfn.XLOOKUP(A27, [1]Influenza_Deaths_Pivot!B:B, [1]Influenza_Deaths_Pivot!L:L, "Not Found")</f>
        <v>10005</v>
      </c>
      <c r="E27" s="1">
        <f>_xlfn.XLOOKUP(A27, [1]Influenza_Deaths_Pivot!B:B, [1]Influenza_Deaths_Pivot!P:P, "Not Found")</f>
        <v>122500</v>
      </c>
      <c r="F27" s="1">
        <f t="shared" si="0"/>
        <v>0.04</v>
      </c>
      <c r="G27" s="7">
        <v>122500</v>
      </c>
    </row>
    <row r="28" spans="1:7" x14ac:dyDescent="0.5">
      <c r="A28" s="1" t="s">
        <v>29</v>
      </c>
      <c r="B28" s="1">
        <f>VLOOKUP(A28,[1]US_Census_Pivot!B29:F82,2,FALSE)</f>
        <v>8746049</v>
      </c>
      <c r="C28" s="1">
        <f>VLOOKUP(A28,[1]US_Census_Pivot!B29:F82,3,FALSE)</f>
        <v>359</v>
      </c>
      <c r="D28" s="1">
        <f>_xlfn.XLOOKUP(A28, [1]Influenza_Deaths_Pivot!B:B, [1]Influenza_Deaths_Pivot!L:L, "Not Found")</f>
        <v>386</v>
      </c>
      <c r="E28" s="1">
        <f>_xlfn.XLOOKUP(A28, [1]Influenza_Deaths_Pivot!B:B, [1]Influenza_Deaths_Pivot!P:P, "Not Found")</f>
        <v>24362</v>
      </c>
      <c r="F28" s="1">
        <f t="shared" si="0"/>
        <v>0.93</v>
      </c>
      <c r="G28" s="4">
        <v>24362</v>
      </c>
    </row>
    <row r="29" spans="1:7" x14ac:dyDescent="0.5">
      <c r="A29" s="1" t="s">
        <v>30</v>
      </c>
      <c r="B29" s="1">
        <f>VLOOKUP(A29,[1]US_Census_Pivot!B30:F83,2,FALSE)</f>
        <v>16500622</v>
      </c>
      <c r="C29" s="1">
        <f>VLOOKUP(A29,[1]US_Census_Pivot!B30:F83,3,FALSE)</f>
        <v>395</v>
      </c>
      <c r="D29" s="1">
        <f>_xlfn.XLOOKUP(A29, [1]Influenza_Deaths_Pivot!B:B, [1]Influenza_Deaths_Pivot!L:L, "Not Found")</f>
        <v>1659</v>
      </c>
      <c r="E29" s="1">
        <f>_xlfn.XLOOKUP(A29, [1]Influenza_Deaths_Pivot!B:B, [1]Influenza_Deaths_Pivot!P:P, "Not Found")</f>
        <v>41774</v>
      </c>
      <c r="F29" s="1">
        <f t="shared" si="0"/>
        <v>0.24</v>
      </c>
      <c r="G29" s="7">
        <v>41774</v>
      </c>
    </row>
    <row r="30" spans="1:7" x14ac:dyDescent="0.5">
      <c r="A30" s="1" t="s">
        <v>31</v>
      </c>
      <c r="B30" s="1">
        <f>VLOOKUP(A30,[1]US_Census_Pivot!B31:F84,2,FALSE)</f>
        <v>24725956</v>
      </c>
      <c r="C30" s="1">
        <f>VLOOKUP(A30,[1]US_Census_Pivot!B31:F84,3,FALSE)</f>
        <v>440</v>
      </c>
      <c r="D30" s="1">
        <f>_xlfn.XLOOKUP(A30, [1]Influenza_Deaths_Pivot!B:B, [1]Influenza_Deaths_Pivot!L:L, "Not Found")</f>
        <v>3149</v>
      </c>
      <c r="E30" s="1">
        <f>_xlfn.XLOOKUP(A30, [1]Influenza_Deaths_Pivot!B:B, [1]Influenza_Deaths_Pivot!P:P, "Not Found")</f>
        <v>56195</v>
      </c>
      <c r="F30" s="1">
        <f t="shared" si="0"/>
        <v>0.14000000000000001</v>
      </c>
      <c r="G30" s="4">
        <v>56195</v>
      </c>
    </row>
    <row r="31" spans="1:7" x14ac:dyDescent="0.5">
      <c r="A31" s="1" t="s">
        <v>32</v>
      </c>
      <c r="B31" s="1">
        <f>VLOOKUP(A31,[1]US_Census_Pivot!B32:F85,2,FALSE)</f>
        <v>11824403</v>
      </c>
      <c r="C31" s="1">
        <f>VLOOKUP(A31,[1]US_Census_Pivot!B32:F85,3,FALSE)</f>
        <v>433</v>
      </c>
      <c r="D31" s="1">
        <f>_xlfn.XLOOKUP(A31, [1]Influenza_Deaths_Pivot!B:B, [1]Influenza_Deaths_Pivot!L:L, "Not Found")</f>
        <v>745</v>
      </c>
      <c r="E31" s="1">
        <f>_xlfn.XLOOKUP(A31, [1]Influenza_Deaths_Pivot!B:B, [1]Influenza_Deaths_Pivot!P:P, "Not Found")</f>
        <v>27308</v>
      </c>
      <c r="F31" s="1">
        <f t="shared" si="0"/>
        <v>0.57999999999999996</v>
      </c>
      <c r="G31" s="7">
        <v>27308</v>
      </c>
    </row>
    <row r="32" spans="1:7" x14ac:dyDescent="0.5">
      <c r="A32" s="1" t="s">
        <v>33</v>
      </c>
      <c r="B32" s="1">
        <f>VLOOKUP(A32,[1]US_Census_Pivot!B33:F86,2,FALSE)</f>
        <v>79497127</v>
      </c>
      <c r="C32" s="1">
        <f>VLOOKUP(A32,[1]US_Census_Pivot!B33:F86,3,FALSE)</f>
        <v>708</v>
      </c>
      <c r="D32" s="1">
        <f>_xlfn.XLOOKUP(A32, [1]Influenza_Deaths_Pivot!B:B, [1]Influenza_Deaths_Pivot!L:L, "Not Found")</f>
        <v>9953</v>
      </c>
      <c r="E32" s="1">
        <f>_xlfn.XLOOKUP(A32, [1]Influenza_Deaths_Pivot!B:B, [1]Influenza_Deaths_Pivot!P:P, "Not Found")</f>
        <v>112284</v>
      </c>
      <c r="F32" s="1">
        <f t="shared" si="0"/>
        <v>7.0000000000000007E-2</v>
      </c>
      <c r="G32" s="4">
        <v>112284</v>
      </c>
    </row>
    <row r="33" spans="1:7" x14ac:dyDescent="0.5">
      <c r="A33" s="1" t="s">
        <v>34</v>
      </c>
      <c r="B33" s="1">
        <f>VLOOKUP(A33,[1]US_Census_Pivot!B34:F87,2,FALSE)</f>
        <v>18284731</v>
      </c>
      <c r="C33" s="1">
        <f>VLOOKUP(A33,[1]US_Census_Pivot!B34:F87,3,FALSE)</f>
        <v>439</v>
      </c>
      <c r="D33" s="1">
        <f>_xlfn.XLOOKUP(A33, [1]Influenza_Deaths_Pivot!B:B, [1]Influenza_Deaths_Pivot!L:L, "Not Found")</f>
        <v>1158</v>
      </c>
      <c r="E33" s="1">
        <f>_xlfn.XLOOKUP(A33, [1]Influenza_Deaths_Pivot!B:B, [1]Influenza_Deaths_Pivot!P:P, "Not Found")</f>
        <v>41651</v>
      </c>
      <c r="F33" s="1">
        <f t="shared" si="0"/>
        <v>0.38</v>
      </c>
      <c r="G33" s="7">
        <v>41651</v>
      </c>
    </row>
    <row r="34" spans="1:7" x14ac:dyDescent="0.5">
      <c r="A34" s="1" t="s">
        <v>35</v>
      </c>
      <c r="B34" s="1">
        <f>VLOOKUP(A34,[1]US_Census_Pivot!B35:F88,2,FALSE)</f>
        <v>175742951</v>
      </c>
      <c r="C34" s="1">
        <f>VLOOKUP(A34,[1]US_Census_Pivot!B35:F88,3,FALSE)</f>
        <v>1096</v>
      </c>
      <c r="D34" s="1">
        <f>_xlfn.XLOOKUP(A34, [1]Influenza_Deaths_Pivot!B:B, [1]Influenza_Deaths_Pivot!L:L, "Not Found")</f>
        <v>40875</v>
      </c>
      <c r="E34" s="1">
        <f>_xlfn.XLOOKUP(A34, [1]Influenza_Deaths_Pivot!B:B, [1]Influenza_Deaths_Pivot!P:P, "Not Found")</f>
        <v>160349</v>
      </c>
      <c r="F34" s="1">
        <f t="shared" si="0"/>
        <v>0.03</v>
      </c>
      <c r="G34" s="4">
        <v>160349</v>
      </c>
    </row>
    <row r="35" spans="1:7" x14ac:dyDescent="0.5">
      <c r="A35" s="1" t="s">
        <v>36</v>
      </c>
      <c r="B35" s="1">
        <f>VLOOKUP(A35,[1]US_Census_Pivot!B36:F89,2,FALSE)</f>
        <v>86689786</v>
      </c>
      <c r="C35" s="1">
        <f>VLOOKUP(A35,[1]US_Census_Pivot!B36:F89,3,FALSE)</f>
        <v>510</v>
      </c>
      <c r="D35" s="1">
        <f>_xlfn.XLOOKUP(A35, [1]Influenza_Deaths_Pivot!B:B, [1]Influenza_Deaths_Pivot!L:L, "Not Found")</f>
        <v>15597</v>
      </c>
      <c r="E35" s="1">
        <f>_xlfn.XLOOKUP(A35, [1]Influenza_Deaths_Pivot!B:B, [1]Influenza_Deaths_Pivot!P:P, "Not Found")</f>
        <v>169980</v>
      </c>
      <c r="F35" s="1">
        <f t="shared" si="0"/>
        <v>0.03</v>
      </c>
      <c r="G35" s="7">
        <v>169980</v>
      </c>
    </row>
    <row r="36" spans="1:7" x14ac:dyDescent="0.5">
      <c r="A36" s="1" t="s">
        <v>37</v>
      </c>
      <c r="B36" s="1">
        <f>VLOOKUP(A36,[1]US_Census_Pivot!B37:F90,2,FALSE)</f>
        <v>6360283</v>
      </c>
      <c r="C36" s="1">
        <f>VLOOKUP(A36,[1]US_Census_Pivot!B37:F90,3,FALSE)</f>
        <v>423</v>
      </c>
      <c r="D36" s="1">
        <f>_xlfn.XLOOKUP(A36, [1]Influenza_Deaths_Pivot!B:B, [1]Influenza_Deaths_Pivot!L:L, "Not Found")</f>
        <v>179</v>
      </c>
      <c r="E36" s="1">
        <f>_xlfn.XLOOKUP(A36, [1]Influenza_Deaths_Pivot!B:B, [1]Influenza_Deaths_Pivot!P:P, "Not Found")</f>
        <v>15036</v>
      </c>
      <c r="F36" s="1">
        <f t="shared" si="0"/>
        <v>2.36</v>
      </c>
      <c r="G36" s="4">
        <v>15036</v>
      </c>
    </row>
    <row r="37" spans="1:7" x14ac:dyDescent="0.5">
      <c r="A37" s="1" t="s">
        <v>38</v>
      </c>
      <c r="B37" s="1">
        <f>VLOOKUP(A37,[1]US_Census_Pivot!B38:F91,2,FALSE)</f>
        <v>103018931</v>
      </c>
      <c r="C37" s="1">
        <f>VLOOKUP(A37,[1]US_Census_Pivot!B38:F91,3,FALSE)</f>
        <v>506</v>
      </c>
      <c r="D37" s="1">
        <f>_xlfn.XLOOKUP(A37, [1]Influenza_Deaths_Pivot!B:B, [1]Influenza_Deaths_Pivot!L:L, "Not Found")</f>
        <v>19042</v>
      </c>
      <c r="E37" s="1">
        <f>_xlfn.XLOOKUP(A37, [1]Influenza_Deaths_Pivot!B:B, [1]Influenza_Deaths_Pivot!P:P, "Not Found")</f>
        <v>203595</v>
      </c>
      <c r="F37" s="1">
        <f t="shared" si="0"/>
        <v>0.03</v>
      </c>
      <c r="G37" s="7">
        <v>203595</v>
      </c>
    </row>
    <row r="38" spans="1:7" x14ac:dyDescent="0.5">
      <c r="A38" s="1" t="s">
        <v>39</v>
      </c>
      <c r="B38" s="1">
        <f>VLOOKUP(A38,[1]US_Census_Pivot!B39:F92,2,FALSE)</f>
        <v>34111703</v>
      </c>
      <c r="C38" s="1">
        <f>VLOOKUP(A38,[1]US_Census_Pivot!B39:F92,3,FALSE)</f>
        <v>418</v>
      </c>
      <c r="D38" s="1">
        <f>_xlfn.XLOOKUP(A38, [1]Influenza_Deaths_Pivot!B:B, [1]Influenza_Deaths_Pivot!L:L, "Not Found")</f>
        <v>4844</v>
      </c>
      <c r="E38" s="1">
        <f>_xlfn.XLOOKUP(A38, [1]Influenza_Deaths_Pivot!B:B, [1]Influenza_Deaths_Pivot!P:P, "Not Found")</f>
        <v>81607</v>
      </c>
      <c r="F38" s="1">
        <f t="shared" si="0"/>
        <v>0.09</v>
      </c>
      <c r="G38" s="4">
        <v>81607</v>
      </c>
    </row>
    <row r="39" spans="1:7" x14ac:dyDescent="0.5">
      <c r="A39" s="1" t="s">
        <v>40</v>
      </c>
      <c r="B39" s="1">
        <f>VLOOKUP(A39,[1]US_Census_Pivot!B40:F93,2,FALSE)</f>
        <v>34682640</v>
      </c>
      <c r="C39" s="1">
        <f>VLOOKUP(A39,[1]US_Census_Pivot!B40:F93,3,FALSE)</f>
        <v>419</v>
      </c>
      <c r="D39" s="1">
        <f>_xlfn.XLOOKUP(A39, [1]Influenza_Deaths_Pivot!B:B, [1]Influenza_Deaths_Pivot!L:L, "Not Found")</f>
        <v>2501</v>
      </c>
      <c r="E39" s="1">
        <f>_xlfn.XLOOKUP(A39, [1]Influenza_Deaths_Pivot!B:B, [1]Influenza_Deaths_Pivot!P:P, "Not Found")</f>
        <v>82775</v>
      </c>
      <c r="F39" s="1">
        <f t="shared" si="0"/>
        <v>0.17</v>
      </c>
      <c r="G39" s="7">
        <v>82775</v>
      </c>
    </row>
    <row r="40" spans="1:7" x14ac:dyDescent="0.5">
      <c r="A40" s="1" t="s">
        <v>41</v>
      </c>
      <c r="B40" s="1">
        <f>VLOOKUP(A40,[1]US_Census_Pivot!B41:F94,2,FALSE)</f>
        <v>113873933</v>
      </c>
      <c r="C40" s="1">
        <f>VLOOKUP(A40,[1]US_Census_Pivot!B41:F94,3,FALSE)</f>
        <v>1059</v>
      </c>
      <c r="D40" s="1">
        <f>_xlfn.XLOOKUP(A40, [1]Influenza_Deaths_Pivot!B:B, [1]Influenza_Deaths_Pivot!L:L, "Not Found")</f>
        <v>22334</v>
      </c>
      <c r="E40" s="1">
        <f>_xlfn.XLOOKUP(A40, [1]Influenza_Deaths_Pivot!B:B, [1]Influenza_Deaths_Pivot!P:P, "Not Found")</f>
        <v>107530</v>
      </c>
      <c r="F40" s="1">
        <f t="shared" si="0"/>
        <v>0.05</v>
      </c>
      <c r="G40" s="4">
        <v>107530</v>
      </c>
    </row>
    <row r="41" spans="1:7" x14ac:dyDescent="0.5">
      <c r="A41" s="1" t="s">
        <v>42</v>
      </c>
      <c r="B41" s="1">
        <f>VLOOKUP(A41,[1]US_Census_Pivot!B42:F95,2,FALSE)</f>
        <v>32326121</v>
      </c>
      <c r="C41" s="5" t="str">
        <f>_xlfn.XLOOKUP(B41, [1]Influenza_Deaths_Pivot!C:C, [1]Influenza_Deaths_Pivot!Q:Q, "Not Found")</f>
        <v>Not Found</v>
      </c>
      <c r="D41" s="5" t="str">
        <f>_xlfn.XLOOKUP(A41, [1]Influenza_Deaths_Pivot!B:B, [1]Influenza_Deaths_Pivot!L:L, "Not Found")</f>
        <v>Not Found</v>
      </c>
      <c r="E41" s="5" t="str">
        <f>_xlfn.XLOOKUP(A41, [1]Influenza_Deaths_Pivot!B:B, [1]Influenza_Deaths_Pivot!P:P, "Not Found")</f>
        <v>Not Found</v>
      </c>
      <c r="F41" s="5" t="str">
        <f>_xlfn.XLOOKUP(B41, [1]Influenza_Deaths_Pivot!C:C, [1]Influenza_Deaths_Pivot!Q:Q, "Not Found")</f>
        <v>Not Found</v>
      </c>
      <c r="G41" s="6" t="str">
        <f>_xlfn.XLOOKUP(C41, [1]Influenza_Deaths_Pivot!D:D, [1]Influenza_Deaths_Pivot!R:R, "Not Found")</f>
        <v>Not Found</v>
      </c>
    </row>
    <row r="42" spans="1:7" x14ac:dyDescent="0.5">
      <c r="A42" s="1" t="s">
        <v>43</v>
      </c>
      <c r="B42" s="1">
        <f>VLOOKUP(A42,[1]US_Census_Pivot!B43:F96,2,FALSE)</f>
        <v>9572202</v>
      </c>
      <c r="C42" s="1">
        <f>VLOOKUP(A42,[1]US_Census_Pivot!B43:F96,3,FALSE)</f>
        <v>432</v>
      </c>
      <c r="D42" s="1">
        <f>_xlfn.XLOOKUP(A42, [1]Influenza_Deaths_Pivot!B:B, [1]Influenza_Deaths_Pivot!L:L, "Not Found")</f>
        <v>659</v>
      </c>
      <c r="E42" s="1">
        <f>_xlfn.XLOOKUP(A42, [1]Influenza_Deaths_Pivot!B:B, [1]Influenza_Deaths_Pivot!P:P, "Not Found")</f>
        <v>22158</v>
      </c>
      <c r="F42" s="1">
        <f t="shared" si="0"/>
        <v>0.66</v>
      </c>
      <c r="G42" s="4">
        <v>22158</v>
      </c>
    </row>
    <row r="43" spans="1:7" x14ac:dyDescent="0.5">
      <c r="A43" s="1" t="s">
        <v>44</v>
      </c>
      <c r="B43" s="1">
        <f>VLOOKUP(A43,[1]US_Census_Pivot!B44:F97,2,FALSE)</f>
        <v>42071037</v>
      </c>
      <c r="C43" s="1">
        <f>VLOOKUP(A43,[1]US_Census_Pivot!B44:F97,3,FALSE)</f>
        <v>485</v>
      </c>
      <c r="D43" s="1">
        <f>_xlfn.XLOOKUP(A43, [1]Influenza_Deaths_Pivot!B:B, [1]Influenza_Deaths_Pivot!L:L, "Not Found")</f>
        <v>5220</v>
      </c>
      <c r="E43" s="1">
        <f>_xlfn.XLOOKUP(A43, [1]Influenza_Deaths_Pivot!B:B, [1]Influenza_Deaths_Pivot!P:P, "Not Found")</f>
        <v>86744</v>
      </c>
      <c r="F43" s="1">
        <f t="shared" si="0"/>
        <v>0.09</v>
      </c>
      <c r="G43" s="7">
        <v>86744</v>
      </c>
    </row>
    <row r="44" spans="1:7" x14ac:dyDescent="0.5">
      <c r="A44" s="1" t="s">
        <v>45</v>
      </c>
      <c r="B44" s="1">
        <f>VLOOKUP(A44,[1]US_Census_Pivot!B45:F98,2,FALSE)</f>
        <v>6978827</v>
      </c>
      <c r="C44" s="1">
        <f>VLOOKUP(A44,[1]US_Census_Pivot!B45:F98,3,FALSE)</f>
        <v>399</v>
      </c>
      <c r="D44" s="1">
        <f>_xlfn.XLOOKUP(A44, [1]Influenza_Deaths_Pivot!B:B, [1]Influenza_Deaths_Pivot!L:L, "Not Found")</f>
        <v>530</v>
      </c>
      <c r="E44" s="1">
        <f>_xlfn.XLOOKUP(A44, [1]Influenza_Deaths_Pivot!B:B, [1]Influenza_Deaths_Pivot!P:P, "Not Found")</f>
        <v>17491</v>
      </c>
      <c r="F44" s="1">
        <f t="shared" si="0"/>
        <v>0.75</v>
      </c>
      <c r="G44" s="4">
        <v>17491</v>
      </c>
    </row>
    <row r="45" spans="1:7" x14ac:dyDescent="0.5">
      <c r="A45" s="1" t="s">
        <v>46</v>
      </c>
      <c r="B45" s="1">
        <f>VLOOKUP(A45,[1]US_Census_Pivot!B46:F99,2,FALSE)</f>
        <v>57409166</v>
      </c>
      <c r="C45" s="1">
        <f>VLOOKUP(A45,[1]US_Census_Pivot!B46:F99,3,FALSE)</f>
        <v>462</v>
      </c>
      <c r="D45" s="1">
        <f>_xlfn.XLOOKUP(A45, [1]Influenza_Deaths_Pivot!B:B, [1]Influenza_Deaths_Pivot!L:L, "Not Found")</f>
        <v>12442</v>
      </c>
      <c r="E45" s="1">
        <f>_xlfn.XLOOKUP(A45, [1]Influenza_Deaths_Pivot!B:B, [1]Influenza_Deaths_Pivot!P:P, "Not Found")</f>
        <v>124262</v>
      </c>
      <c r="F45" s="1">
        <f t="shared" si="0"/>
        <v>0.04</v>
      </c>
      <c r="G45" s="7">
        <v>124262</v>
      </c>
    </row>
    <row r="46" spans="1:7" x14ac:dyDescent="0.5">
      <c r="A46" s="1" t="s">
        <v>47</v>
      </c>
      <c r="B46" s="1">
        <f>VLOOKUP(A46,[1]US_Census_Pivot!B47:F100,2,FALSE)</f>
        <v>229232699</v>
      </c>
      <c r="C46" s="1">
        <f>VLOOKUP(A46,[1]US_Census_Pivot!B47:F100,3,FALSE)</f>
        <v>2992</v>
      </c>
      <c r="D46" s="1">
        <f>_xlfn.XLOOKUP(A46, [1]Influenza_Deaths_Pivot!B:B, [1]Influenza_Deaths_Pivot!L:L, "Not Found")</f>
        <v>26759</v>
      </c>
      <c r="E46" s="1">
        <f>_xlfn.XLOOKUP(A46, [1]Influenza_Deaths_Pivot!B:B, [1]Influenza_Deaths_Pivot!P:P, "Not Found")</f>
        <v>76615</v>
      </c>
      <c r="F46" s="1">
        <f t="shared" si="0"/>
        <v>0.11</v>
      </c>
      <c r="G46" s="4">
        <v>76615</v>
      </c>
    </row>
    <row r="47" spans="1:7" x14ac:dyDescent="0.5">
      <c r="A47" s="1" t="s">
        <v>48</v>
      </c>
      <c r="B47" s="1">
        <f>VLOOKUP(A47,[1]US_Census_Pivot!B48:F101,2,FALSE)</f>
        <v>25333344</v>
      </c>
      <c r="C47" s="1">
        <f>VLOOKUP(A47,[1]US_Census_Pivot!B48:F101,3,FALSE)</f>
        <v>402</v>
      </c>
      <c r="D47" s="1">
        <f>_xlfn.XLOOKUP(A47, [1]Influenza_Deaths_Pivot!B:B, [1]Influenza_Deaths_Pivot!L:L, "Not Found")</f>
        <v>1504</v>
      </c>
      <c r="E47" s="1">
        <f>_xlfn.XLOOKUP(A47, [1]Influenza_Deaths_Pivot!B:B, [1]Influenza_Deaths_Pivot!P:P, "Not Found")</f>
        <v>63018</v>
      </c>
      <c r="F47" s="1">
        <f t="shared" si="0"/>
        <v>0.27</v>
      </c>
      <c r="G47" s="7">
        <v>63018</v>
      </c>
    </row>
    <row r="48" spans="1:7" x14ac:dyDescent="0.5">
      <c r="A48" s="1" t="s">
        <v>49</v>
      </c>
      <c r="B48" s="1">
        <f>VLOOKUP(A48,[1]US_Census_Pivot!B49:F102,2,FALSE)</f>
        <v>5557554</v>
      </c>
      <c r="C48" s="1">
        <f>VLOOKUP(A48,[1]US_Census_Pivot!B49:F102,3,FALSE)</f>
        <v>401</v>
      </c>
      <c r="D48" s="1">
        <f>_xlfn.XLOOKUP(A48, [1]Influenza_Deaths_Pivot!B:B, [1]Influenza_Deaths_Pivot!L:L, "Not Found")</f>
        <v>20</v>
      </c>
      <c r="E48" s="1">
        <f>_xlfn.XLOOKUP(A48, [1]Influenza_Deaths_Pivot!B:B, [1]Influenza_Deaths_Pivot!P:P, "Not Found")</f>
        <v>13859</v>
      </c>
      <c r="F48" s="1">
        <f t="shared" si="0"/>
        <v>20.05</v>
      </c>
      <c r="G48" s="4">
        <v>13859</v>
      </c>
    </row>
    <row r="49" spans="1:7" x14ac:dyDescent="0.5">
      <c r="A49" s="1" t="s">
        <v>50</v>
      </c>
      <c r="B49" s="1">
        <f>VLOOKUP(A49,[1]US_Census_Pivot!B50:F103,2,FALSE)</f>
        <v>71716475</v>
      </c>
      <c r="C49" s="1">
        <f>VLOOKUP(A49,[1]US_Census_Pivot!B50:F103,3,FALSE)</f>
        <v>676</v>
      </c>
      <c r="D49" s="1">
        <f>_xlfn.XLOOKUP(A49, [1]Influenza_Deaths_Pivot!B:B, [1]Influenza_Deaths_Pivot!L:L, "Not Found")</f>
        <v>10605</v>
      </c>
      <c r="E49" s="1">
        <f>_xlfn.XLOOKUP(A49, [1]Influenza_Deaths_Pivot!B:B, [1]Influenza_Deaths_Pivot!P:P, "Not Found")</f>
        <v>106089</v>
      </c>
      <c r="F49" s="1">
        <f t="shared" si="0"/>
        <v>0.06</v>
      </c>
      <c r="G49" s="7">
        <v>106089</v>
      </c>
    </row>
    <row r="50" spans="1:7" x14ac:dyDescent="0.5">
      <c r="A50" s="1" t="s">
        <v>51</v>
      </c>
      <c r="B50" s="1">
        <f>VLOOKUP(A50,[1]US_Census_Pivot!B51:F104,2,FALSE)</f>
        <v>61164979</v>
      </c>
      <c r="C50" s="1">
        <f>VLOOKUP(A50,[1]US_Census_Pivot!B51:F104,3,FALSE)</f>
        <v>489</v>
      </c>
      <c r="D50" s="1">
        <f>_xlfn.XLOOKUP(A50, [1]Influenza_Deaths_Pivot!B:B, [1]Influenza_Deaths_Pivot!L:L, "Not Found")</f>
        <v>5432</v>
      </c>
      <c r="E50" s="1">
        <f>_xlfn.XLOOKUP(A50, [1]Influenza_Deaths_Pivot!B:B, [1]Influenza_Deaths_Pivot!P:P, "Not Found")</f>
        <v>125082</v>
      </c>
      <c r="F50" s="1">
        <f t="shared" si="0"/>
        <v>0.09</v>
      </c>
      <c r="G50" s="4">
        <v>125082</v>
      </c>
    </row>
    <row r="51" spans="1:7" x14ac:dyDescent="0.5">
      <c r="A51" s="1" t="s">
        <v>52</v>
      </c>
      <c r="B51" s="1">
        <f>VLOOKUP(A51,[1]US_Census_Pivot!B52:F105,2,FALSE)</f>
        <v>16319646</v>
      </c>
      <c r="C51" s="1">
        <f>VLOOKUP(A51,[1]US_Census_Pivot!B52:F105,3,FALSE)</f>
        <v>534</v>
      </c>
      <c r="D51" s="1">
        <f>_xlfn.XLOOKUP(A51, [1]Influenza_Deaths_Pivot!B:B, [1]Influenza_Deaths_Pivot!L:L, "Not Found")</f>
        <v>2554</v>
      </c>
      <c r="E51" s="1">
        <f>_xlfn.XLOOKUP(A51, [1]Influenza_Deaths_Pivot!B:B, [1]Influenza_Deaths_Pivot!P:P, "Not Found")</f>
        <v>30561</v>
      </c>
      <c r="F51" s="1">
        <f t="shared" si="0"/>
        <v>0.21</v>
      </c>
      <c r="G51" s="7">
        <v>30561</v>
      </c>
    </row>
    <row r="52" spans="1:7" x14ac:dyDescent="0.5">
      <c r="A52" s="1" t="s">
        <v>53</v>
      </c>
      <c r="B52" s="1">
        <f>VLOOKUP(A52,[1]US_Census_Pivot!B53:F106,2,FALSE)</f>
        <v>51124797</v>
      </c>
      <c r="C52" s="1">
        <f>VLOOKUP(A52,[1]US_Census_Pivot!B53:F106,3,FALSE)</f>
        <v>381</v>
      </c>
      <c r="D52" s="1">
        <f>_xlfn.XLOOKUP(A52, [1]Influenza_Deaths_Pivot!B:B, [1]Influenza_Deaths_Pivot!L:L, "Not Found")</f>
        <v>7386</v>
      </c>
      <c r="E52" s="1">
        <f>_xlfn.XLOOKUP(A52, [1]Influenza_Deaths_Pivot!B:B, [1]Influenza_Deaths_Pivot!P:P, "Not Found")</f>
        <v>134186</v>
      </c>
      <c r="F52" s="1">
        <f t="shared" si="0"/>
        <v>0.05</v>
      </c>
      <c r="G52" s="4">
        <v>134186</v>
      </c>
    </row>
    <row r="53" spans="1:7" x14ac:dyDescent="0.5">
      <c r="A53" s="1" t="s">
        <v>54</v>
      </c>
      <c r="B53" s="1">
        <f>VLOOKUP(A53,[1]US_Census_Pivot!B54:F107,2,FALSE)</f>
        <v>5465761</v>
      </c>
      <c r="C53" s="1">
        <f>VLOOKUP(A53,[1]US_Census_Pivot!B54:F107,3,FALSE)</f>
        <v>479</v>
      </c>
      <c r="D53" s="1">
        <f>_xlfn.XLOOKUP(A53, [1]Influenza_Deaths_Pivot!B:B, [1]Influenza_Deaths_Pivot!L:L, "Not Found")</f>
        <v>76</v>
      </c>
      <c r="E53" s="1">
        <f>_xlfn.XLOOKUP(A53, [1]Influenza_Deaths_Pivot!B:B, [1]Influenza_Deaths_Pivot!P:P, "Not Found")</f>
        <v>11411</v>
      </c>
      <c r="F53" s="1">
        <f t="shared" si="0"/>
        <v>6.3</v>
      </c>
      <c r="G53" s="7">
        <v>11411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27C-A54D-4D5E-A14B-45B4D8F8620C}">
  <dimension ref="A1:J22"/>
  <sheetViews>
    <sheetView tabSelected="1" workbookViewId="0">
      <selection activeCell="B20" sqref="B20:C20"/>
    </sheetView>
  </sheetViews>
  <sheetFormatPr defaultRowHeight="15" x14ac:dyDescent="0.25"/>
  <cols>
    <col min="1" max="1" width="31" style="17" customWidth="1"/>
    <col min="2" max="2" width="21.7109375" style="17" customWidth="1"/>
    <col min="3" max="3" width="30.140625" style="17" customWidth="1"/>
    <col min="4" max="16384" width="9.140625" style="17"/>
  </cols>
  <sheetData>
    <row r="1" spans="1:10" ht="29.25" thickBot="1" x14ac:dyDescent="0.7">
      <c r="A1" s="14" t="s">
        <v>55</v>
      </c>
      <c r="B1" s="15" t="s">
        <v>71</v>
      </c>
      <c r="C1" s="16" t="s">
        <v>72</v>
      </c>
      <c r="D1" s="16"/>
      <c r="E1" s="16"/>
      <c r="F1" s="16"/>
      <c r="G1" s="16"/>
      <c r="H1" s="16"/>
      <c r="I1" s="16"/>
      <c r="J1" s="16"/>
    </row>
    <row r="2" spans="1:10" ht="21.75" x14ac:dyDescent="0.5">
      <c r="A2" s="10"/>
      <c r="B2" s="10" t="s">
        <v>56</v>
      </c>
      <c r="C2" s="10" t="s">
        <v>57</v>
      </c>
      <c r="D2" s="10"/>
      <c r="E2" s="10"/>
      <c r="F2" s="10"/>
      <c r="G2" s="10"/>
      <c r="H2" s="10"/>
      <c r="I2" s="10"/>
      <c r="J2" s="10"/>
    </row>
    <row r="3" spans="1:10" ht="21.75" x14ac:dyDescent="0.5">
      <c r="A3" s="12" t="s">
        <v>58</v>
      </c>
      <c r="B3" s="12" t="s">
        <v>73</v>
      </c>
      <c r="C3" s="12" t="s">
        <v>1</v>
      </c>
      <c r="D3" s="12"/>
      <c r="E3" s="12"/>
      <c r="F3" s="12"/>
      <c r="G3" s="12"/>
      <c r="H3" s="12"/>
      <c r="I3" s="12"/>
      <c r="J3" s="12"/>
    </row>
    <row r="4" spans="1:10" ht="21.75" x14ac:dyDescent="0.5">
      <c r="A4" s="10" t="s">
        <v>59</v>
      </c>
      <c r="B4" s="10" t="s">
        <v>74</v>
      </c>
      <c r="C4" s="10" t="s">
        <v>74</v>
      </c>
      <c r="D4" s="10"/>
      <c r="E4" s="10"/>
      <c r="F4" s="10"/>
      <c r="G4" s="10"/>
      <c r="H4" s="10"/>
      <c r="I4" s="10"/>
      <c r="J4" s="10"/>
    </row>
    <row r="5" spans="1:10" ht="21.75" x14ac:dyDescent="0.5">
      <c r="A5" s="12" t="s">
        <v>60</v>
      </c>
      <c r="B5" s="12" t="s">
        <v>75</v>
      </c>
      <c r="C5" s="12" t="s">
        <v>75</v>
      </c>
      <c r="D5" s="12"/>
      <c r="E5" s="12"/>
      <c r="F5" s="12"/>
      <c r="G5" s="12"/>
      <c r="H5" s="12"/>
      <c r="I5" s="12"/>
      <c r="J5" s="12"/>
    </row>
    <row r="6" spans="1:10" ht="21.75" x14ac:dyDescent="0.5">
      <c r="A6" s="10" t="s">
        <v>61</v>
      </c>
      <c r="B6" s="18">
        <f>_xlfn.VAR.P(Table4[Flu Shot Rate (from Census data)])</f>
        <v>141376.87274125338</v>
      </c>
      <c r="C6" s="18">
        <f>_xlfn.VAR.P(Table4[Influenza Mortality Rate])</f>
        <v>8.7469625989171202</v>
      </c>
      <c r="D6" s="10"/>
      <c r="E6" s="10"/>
      <c r="F6" s="10"/>
      <c r="G6" s="10"/>
      <c r="H6" s="10"/>
      <c r="I6" s="10"/>
      <c r="J6" s="10"/>
    </row>
    <row r="7" spans="1:10" ht="21.75" x14ac:dyDescent="0.5">
      <c r="A7" s="12" t="s">
        <v>62</v>
      </c>
      <c r="B7" s="19">
        <f>_xlfn.STDEV.P(Table4[Flu Shot Rate (from Census data)])</f>
        <v>376.00116055838629</v>
      </c>
      <c r="C7" s="19">
        <f>_xlfn.STDEV.P(Table4[Influenza Mortality Rate])</f>
        <v>2.957526432496778</v>
      </c>
      <c r="D7" s="12"/>
      <c r="E7" s="12"/>
      <c r="F7" s="12"/>
      <c r="G7" s="12"/>
      <c r="H7" s="12"/>
      <c r="I7" s="12"/>
      <c r="J7" s="12"/>
    </row>
    <row r="8" spans="1:10" ht="21.75" x14ac:dyDescent="0.5">
      <c r="A8" s="10" t="s">
        <v>63</v>
      </c>
      <c r="B8" s="18">
        <f>AVERAGE(Table4[Flu Shot Rate (from Census data)])</f>
        <v>556.0980392156863</v>
      </c>
      <c r="C8" s="18">
        <f>AVERAGE(Table4[Influenza Mortality Rate])</f>
        <v>0.8108163265306122</v>
      </c>
      <c r="D8" s="10"/>
      <c r="E8" s="10"/>
      <c r="F8" s="10"/>
      <c r="G8" s="10"/>
      <c r="H8" s="10"/>
      <c r="I8" s="10"/>
      <c r="J8" s="10"/>
    </row>
    <row r="9" spans="1:10" ht="21.75" x14ac:dyDescent="0.5">
      <c r="A9" s="12" t="s">
        <v>79</v>
      </c>
      <c r="B9" s="19">
        <f>B8+(2*B7)</f>
        <v>1308.1003603324589</v>
      </c>
      <c r="C9" s="19">
        <f>C8+(2*C7)</f>
        <v>6.7258691915241684</v>
      </c>
      <c r="D9" s="12"/>
      <c r="E9" s="12"/>
      <c r="F9" s="12"/>
      <c r="G9" s="12"/>
      <c r="H9" s="12"/>
      <c r="I9" s="12"/>
      <c r="J9" s="12"/>
    </row>
    <row r="10" spans="1:10" ht="21.75" x14ac:dyDescent="0.5">
      <c r="A10" s="10" t="s">
        <v>80</v>
      </c>
      <c r="B10" s="18">
        <f>B8-(2*B7)</f>
        <v>-195.90428190108628</v>
      </c>
      <c r="C10" s="18">
        <f>C8-(2*C7)</f>
        <v>-5.1042365384629438</v>
      </c>
      <c r="D10" s="10"/>
      <c r="E10" s="10"/>
      <c r="F10" s="10"/>
      <c r="G10" s="10"/>
      <c r="H10" s="10"/>
      <c r="I10" s="10"/>
      <c r="J10" s="10"/>
    </row>
    <row r="11" spans="1:10" ht="21.75" x14ac:dyDescent="0.5">
      <c r="A11" s="12" t="s">
        <v>81</v>
      </c>
      <c r="B11" s="20">
        <f>COUNTIF(Table4[Flu Shot Rate (from Census data)], "&gt;" &amp; B9)</f>
        <v>1</v>
      </c>
      <c r="C11" s="20">
        <f>COUNTIF(Table4[Influenza Mortality Rate], "&gt;" &amp;C9)</f>
        <v>1</v>
      </c>
      <c r="D11" s="12"/>
      <c r="E11" s="12"/>
      <c r="F11" s="12"/>
      <c r="G11" s="12"/>
      <c r="H11" s="12"/>
      <c r="I11" s="12"/>
      <c r="J11" s="12"/>
    </row>
    <row r="12" spans="1:10" ht="21.75" x14ac:dyDescent="0.5">
      <c r="A12" s="10" t="s">
        <v>82</v>
      </c>
      <c r="B12" s="21">
        <f>COUNTIF(Table4[Flu Shot Rate (from Census data)],"&lt;"&amp;B10)</f>
        <v>0</v>
      </c>
      <c r="C12" s="21">
        <f>COUNTIF(Table4[Influenza Mortality Rate], "&lt;"&amp;C10)</f>
        <v>0</v>
      </c>
      <c r="D12" s="10"/>
      <c r="E12" s="10"/>
      <c r="F12" s="10"/>
      <c r="G12" s="10"/>
      <c r="H12" s="10"/>
      <c r="I12" s="10"/>
      <c r="J12" s="10"/>
    </row>
    <row r="13" spans="1:10" ht="21.75" x14ac:dyDescent="0.5">
      <c r="A13" s="12" t="s">
        <v>83</v>
      </c>
      <c r="B13" s="20">
        <f>B11+B12</f>
        <v>1</v>
      </c>
      <c r="C13" s="20">
        <f>C11+C12</f>
        <v>1</v>
      </c>
      <c r="D13" s="12"/>
      <c r="E13" s="12"/>
      <c r="F13" s="12"/>
      <c r="G13" s="12"/>
      <c r="H13" s="12"/>
      <c r="I13" s="12"/>
      <c r="J13" s="12"/>
    </row>
    <row r="14" spans="1:10" ht="21.75" x14ac:dyDescent="0.5">
      <c r="A14" s="10" t="s">
        <v>64</v>
      </c>
      <c r="B14" s="22">
        <f xml:space="preserve"> (B13/50) * 100</f>
        <v>2</v>
      </c>
      <c r="C14" s="23">
        <f xml:space="preserve"> (C13/48)*100</f>
        <v>2.083333333333333</v>
      </c>
      <c r="D14" s="10"/>
      <c r="E14" s="10"/>
      <c r="F14" s="10"/>
      <c r="G14" s="10"/>
      <c r="H14" s="10"/>
      <c r="I14" s="10"/>
      <c r="J14" s="10"/>
    </row>
    <row r="15" spans="1:10" ht="21.75" x14ac:dyDescent="0.5">
      <c r="A15" s="12"/>
      <c r="B15" s="12"/>
      <c r="C15" s="12"/>
      <c r="D15" s="12"/>
      <c r="E15" s="12"/>
      <c r="F15" s="12"/>
      <c r="G15" s="12"/>
      <c r="H15" s="12"/>
      <c r="I15" s="12"/>
      <c r="J15" s="12"/>
    </row>
    <row r="16" spans="1:10" ht="21.75" x14ac:dyDescent="0.5">
      <c r="A16" s="10"/>
      <c r="B16" s="10"/>
      <c r="C16" s="10"/>
      <c r="D16" s="10"/>
      <c r="E16" s="10"/>
      <c r="F16" s="10"/>
      <c r="G16" s="10"/>
      <c r="H16" s="10"/>
      <c r="I16" s="10"/>
      <c r="J16" s="10"/>
    </row>
    <row r="17" spans="1:10" ht="28.5" x14ac:dyDescent="0.65">
      <c r="A17" s="13" t="s">
        <v>65</v>
      </c>
      <c r="B17" s="11"/>
      <c r="C17" s="11"/>
      <c r="D17" s="12"/>
      <c r="E17" s="12"/>
      <c r="F17" s="12"/>
      <c r="G17" s="12"/>
      <c r="H17" s="12"/>
      <c r="I17" s="12"/>
      <c r="J17" s="12"/>
    </row>
    <row r="18" spans="1:10" ht="21.75" x14ac:dyDescent="0.5">
      <c r="A18" s="9" t="s">
        <v>66</v>
      </c>
      <c r="B18" s="9" t="s">
        <v>73</v>
      </c>
      <c r="C18" s="10" t="s">
        <v>1</v>
      </c>
      <c r="D18" s="10"/>
      <c r="E18" s="10"/>
      <c r="F18" s="10"/>
      <c r="G18" s="10"/>
      <c r="H18" s="10"/>
      <c r="I18" s="10"/>
      <c r="J18" s="10"/>
    </row>
    <row r="19" spans="1:10" ht="42" customHeight="1" x14ac:dyDescent="0.5">
      <c r="A19" s="11" t="s">
        <v>67</v>
      </c>
      <c r="B19" s="25" t="s">
        <v>84</v>
      </c>
      <c r="C19" s="26"/>
      <c r="D19" s="12"/>
      <c r="E19" s="12"/>
      <c r="F19" s="12"/>
      <c r="G19" s="12"/>
      <c r="H19" s="12"/>
      <c r="I19" s="12"/>
      <c r="J19" s="12"/>
    </row>
    <row r="20" spans="1:10" ht="21.75" x14ac:dyDescent="0.5">
      <c r="A20" s="9" t="s">
        <v>68</v>
      </c>
      <c r="B20" s="27">
        <f>CORREL(Table4[Flu Shot Rate (from Census data)],Table4[Influenza Mortality Rate])</f>
        <v>-9.1143299366648098E-2</v>
      </c>
      <c r="C20" s="28"/>
      <c r="D20" s="10"/>
      <c r="E20" s="10"/>
      <c r="F20" s="10"/>
      <c r="G20" s="10"/>
      <c r="H20" s="10"/>
      <c r="I20" s="10"/>
      <c r="J20" s="10"/>
    </row>
    <row r="21" spans="1:10" ht="21.75" x14ac:dyDescent="0.5">
      <c r="A21" s="11" t="s">
        <v>69</v>
      </c>
      <c r="B21" s="29" t="s">
        <v>85</v>
      </c>
      <c r="C21" s="30"/>
      <c r="D21" s="12"/>
      <c r="E21" s="12"/>
      <c r="F21" s="12"/>
      <c r="G21" s="12"/>
      <c r="H21" s="12"/>
      <c r="I21" s="12"/>
      <c r="J21" s="12"/>
    </row>
    <row r="22" spans="1:10" ht="134.25" customHeight="1" x14ac:dyDescent="0.5">
      <c r="A22" s="24" t="s">
        <v>70</v>
      </c>
      <c r="B22" s="31" t="s">
        <v>86</v>
      </c>
      <c r="C22" s="32"/>
      <c r="D22" s="10"/>
      <c r="E22" s="10"/>
      <c r="F22" s="10"/>
      <c r="G22" s="10"/>
      <c r="H22" s="10"/>
      <c r="I22" s="10"/>
      <c r="J22" s="10"/>
    </row>
  </sheetData>
  <mergeCells count="4">
    <mergeCell ref="B19:C19"/>
    <mergeCell ref="B20:C20"/>
    <mergeCell ref="B21:C21"/>
    <mergeCell ref="B22:C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Cleaned Integrated Data</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Yarisel Velacanto</dc:creator>
  <cp:lastModifiedBy>Yarisel Velacanto</cp:lastModifiedBy>
  <dcterms:created xsi:type="dcterms:W3CDTF">2024-11-06T15:57:48Z</dcterms:created>
  <dcterms:modified xsi:type="dcterms:W3CDTF">2024-11-22T17:05:23Z</dcterms:modified>
</cp:coreProperties>
</file>